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vinch\Desktop\Fancy_Fair\"/>
    </mc:Choice>
  </mc:AlternateContent>
  <xr:revisionPtr revIDLastSave="0" documentId="13_ncr:1_{CF0ED615-B060-4095-BB32-3894FAF0EB83}" xr6:coauthVersionLast="47" xr6:coauthVersionMax="47" xr10:uidLastSave="{00000000-0000-0000-0000-000000000000}"/>
  <bookViews>
    <workbookView xWindow="-120" yWindow="-120" windowWidth="29040" windowHeight="15840" tabRatio="677" activeTab="3" xr2:uid="{00000000-000D-0000-FFFF-FFFF00000000}"/>
  </bookViews>
  <sheets>
    <sheet name="Commande 1" sheetId="13" r:id="rId1"/>
    <sheet name="Commande Colruyt" sheetId="9" r:id="rId2"/>
    <sheet name="Commande 2" sheetId="17" r:id="rId3"/>
    <sheet name="Vente" sheetId="6" r:id="rId4"/>
    <sheet name="Stock" sheetId="4" r:id="rId5"/>
    <sheet name="Projection commande Colruyt" sheetId="10" r:id="rId6"/>
    <sheet name="Projection commande Colruyt (2)" sheetId="16" r:id="rId7"/>
    <sheet name="BD" sheetId="2" r:id="rId8"/>
    <sheet name="Base Commande" sheetId="15" r:id="rId9"/>
    <sheet name="Base Commande Colruyt " sheetId="11" r:id="rId10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6" l="1"/>
  <c r="K15" i="6"/>
  <c r="J33" i="6"/>
  <c r="J32" i="6"/>
  <c r="J3" i="6"/>
  <c r="J4" i="6"/>
  <c r="J5" i="6"/>
  <c r="J6" i="6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2" i="6"/>
  <c r="F3" i="6"/>
  <c r="P3" i="6" s="1"/>
  <c r="F4" i="6"/>
  <c r="P4" i="6" s="1"/>
  <c r="F5" i="6"/>
  <c r="P5" i="6" s="1"/>
  <c r="F6" i="6"/>
  <c r="P6" i="6" s="1"/>
  <c r="F7" i="6"/>
  <c r="P7" i="6" s="1"/>
  <c r="F8" i="6"/>
  <c r="P8" i="6" s="1"/>
  <c r="F9" i="6"/>
  <c r="P9" i="6" s="1"/>
  <c r="F10" i="6"/>
  <c r="P10" i="6" s="1"/>
  <c r="F11" i="6"/>
  <c r="P11" i="6" s="1"/>
  <c r="F12" i="6"/>
  <c r="P12" i="6" s="1"/>
  <c r="F13" i="6"/>
  <c r="P13" i="6" s="1"/>
  <c r="F14" i="6"/>
  <c r="P14" i="6" s="1"/>
  <c r="F15" i="6"/>
  <c r="P15" i="6" s="1"/>
  <c r="F16" i="6"/>
  <c r="P16" i="6" s="1"/>
  <c r="F17" i="6"/>
  <c r="P17" i="6" s="1"/>
  <c r="F18" i="6"/>
  <c r="P18" i="6" s="1"/>
  <c r="F19" i="6"/>
  <c r="P19" i="6" s="1"/>
  <c r="F20" i="6"/>
  <c r="P20" i="6" s="1"/>
  <c r="F21" i="6"/>
  <c r="P21" i="6" s="1"/>
  <c r="F22" i="6"/>
  <c r="P22" i="6" s="1"/>
  <c r="F23" i="6"/>
  <c r="P23" i="6" s="1"/>
  <c r="F24" i="6"/>
  <c r="P24" i="6" s="1"/>
  <c r="F25" i="6"/>
  <c r="P25" i="6" s="1"/>
  <c r="F26" i="6"/>
  <c r="P26" i="6" s="1"/>
  <c r="F27" i="6"/>
  <c r="P27" i="6" s="1"/>
  <c r="F28" i="6"/>
  <c r="P28" i="6" s="1"/>
  <c r="F29" i="6"/>
  <c r="P29" i="6" s="1"/>
  <c r="F30" i="6"/>
  <c r="P30" i="6" s="1"/>
  <c r="F31" i="6"/>
  <c r="P31" i="6" s="1"/>
  <c r="F32" i="6"/>
  <c r="P32" i="6" s="1"/>
  <c r="F33" i="6"/>
  <c r="P33" i="6" s="1"/>
  <c r="F34" i="6"/>
  <c r="P34" i="6" s="1"/>
  <c r="F35" i="6"/>
  <c r="P35" i="6" s="1"/>
  <c r="F36" i="6"/>
  <c r="P36" i="6" s="1"/>
  <c r="F37" i="6"/>
  <c r="P37" i="6" s="1"/>
  <c r="F38" i="6"/>
  <c r="P38" i="6" s="1"/>
  <c r="F39" i="6"/>
  <c r="P39" i="6" s="1"/>
  <c r="F44" i="6"/>
  <c r="P44" i="6" s="1"/>
  <c r="F45" i="6"/>
  <c r="P45" i="6" s="1"/>
  <c r="F46" i="6"/>
  <c r="P46" i="6" s="1"/>
  <c r="F47" i="6"/>
  <c r="P47" i="6" s="1"/>
  <c r="F48" i="6"/>
  <c r="P48" i="6" s="1"/>
  <c r="F49" i="6"/>
  <c r="P49" i="6" s="1"/>
  <c r="F50" i="6"/>
  <c r="P50" i="6" s="1"/>
  <c r="F51" i="6"/>
  <c r="P51" i="6" s="1"/>
  <c r="F52" i="6"/>
  <c r="P52" i="6" s="1"/>
  <c r="F53" i="6"/>
  <c r="P53" i="6" s="1"/>
  <c r="F54" i="6"/>
  <c r="P54" i="6" s="1"/>
  <c r="F55" i="6"/>
  <c r="P55" i="6" s="1"/>
  <c r="F56" i="6"/>
  <c r="P56" i="6" s="1"/>
  <c r="F57" i="6"/>
  <c r="P57" i="6" s="1"/>
  <c r="F58" i="6"/>
  <c r="P58" i="6" s="1"/>
  <c r="F59" i="6"/>
  <c r="P59" i="6" s="1"/>
  <c r="F60" i="6"/>
  <c r="P60" i="6" s="1"/>
  <c r="F2" i="6"/>
  <c r="P2" i="6" s="1"/>
  <c r="E3" i="6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2" i="6"/>
  <c r="D3" i="6"/>
  <c r="O3" i="6" s="1"/>
  <c r="D4" i="6"/>
  <c r="O4" i="6" s="1"/>
  <c r="D5" i="6"/>
  <c r="O5" i="6" s="1"/>
  <c r="D6" i="6"/>
  <c r="O6" i="6" s="1"/>
  <c r="D7" i="6"/>
  <c r="O7" i="6" s="1"/>
  <c r="D8" i="6"/>
  <c r="O8" i="6" s="1"/>
  <c r="D9" i="6"/>
  <c r="O9" i="6" s="1"/>
  <c r="D10" i="6"/>
  <c r="O10" i="6" s="1"/>
  <c r="D11" i="6"/>
  <c r="O11" i="6" s="1"/>
  <c r="D12" i="6"/>
  <c r="O12" i="6" s="1"/>
  <c r="D13" i="6"/>
  <c r="O13" i="6" s="1"/>
  <c r="D14" i="6"/>
  <c r="O14" i="6" s="1"/>
  <c r="D15" i="6"/>
  <c r="O15" i="6" s="1"/>
  <c r="D16" i="6"/>
  <c r="O16" i="6" s="1"/>
  <c r="D17" i="6"/>
  <c r="O17" i="6" s="1"/>
  <c r="D18" i="6"/>
  <c r="O18" i="6" s="1"/>
  <c r="D19" i="6"/>
  <c r="O19" i="6" s="1"/>
  <c r="D20" i="6"/>
  <c r="O20" i="6" s="1"/>
  <c r="D21" i="6"/>
  <c r="O21" i="6" s="1"/>
  <c r="D22" i="6"/>
  <c r="O22" i="6" s="1"/>
  <c r="D23" i="6"/>
  <c r="O23" i="6" s="1"/>
  <c r="D24" i="6"/>
  <c r="O24" i="6" s="1"/>
  <c r="D25" i="6"/>
  <c r="O25" i="6" s="1"/>
  <c r="D26" i="6"/>
  <c r="O26" i="6" s="1"/>
  <c r="D27" i="6"/>
  <c r="O27" i="6" s="1"/>
  <c r="D28" i="6"/>
  <c r="O28" i="6" s="1"/>
  <c r="D29" i="6"/>
  <c r="O29" i="6" s="1"/>
  <c r="D30" i="6"/>
  <c r="O30" i="6" s="1"/>
  <c r="D31" i="6"/>
  <c r="O31" i="6" s="1"/>
  <c r="D32" i="6"/>
  <c r="O32" i="6" s="1"/>
  <c r="D33" i="6"/>
  <c r="O33" i="6" s="1"/>
  <c r="D34" i="6"/>
  <c r="O34" i="6" s="1"/>
  <c r="D35" i="6"/>
  <c r="O35" i="6" s="1"/>
  <c r="D36" i="6"/>
  <c r="O36" i="6" s="1"/>
  <c r="D37" i="6"/>
  <c r="O37" i="6" s="1"/>
  <c r="D38" i="6"/>
  <c r="O38" i="6" s="1"/>
  <c r="D39" i="6"/>
  <c r="O39" i="6" s="1"/>
  <c r="D44" i="6"/>
  <c r="O44" i="6" s="1"/>
  <c r="D45" i="6"/>
  <c r="O45" i="6" s="1"/>
  <c r="D46" i="6"/>
  <c r="O46" i="6" s="1"/>
  <c r="D47" i="6"/>
  <c r="O47" i="6" s="1"/>
  <c r="D48" i="6"/>
  <c r="O48" i="6" s="1"/>
  <c r="D49" i="6"/>
  <c r="O49" i="6" s="1"/>
  <c r="D50" i="6"/>
  <c r="O50" i="6" s="1"/>
  <c r="D51" i="6"/>
  <c r="O51" i="6" s="1"/>
  <c r="D52" i="6"/>
  <c r="O52" i="6" s="1"/>
  <c r="D53" i="6"/>
  <c r="O53" i="6" s="1"/>
  <c r="D54" i="6"/>
  <c r="O54" i="6" s="1"/>
  <c r="D55" i="6"/>
  <c r="O55" i="6" s="1"/>
  <c r="D56" i="6"/>
  <c r="O56" i="6" s="1"/>
  <c r="D57" i="6"/>
  <c r="O57" i="6" s="1"/>
  <c r="D58" i="6"/>
  <c r="O58" i="6" s="1"/>
  <c r="D59" i="6"/>
  <c r="O59" i="6" s="1"/>
  <c r="D60" i="6"/>
  <c r="O60" i="6" s="1"/>
  <c r="D2" i="6"/>
  <c r="C3" i="6"/>
  <c r="C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C60" i="6"/>
  <c r="C2" i="6"/>
  <c r="H2" i="13"/>
  <c r="B110" i="13" s="1"/>
  <c r="A168" i="13"/>
  <c r="B50" i="6"/>
  <c r="N50" i="6" s="1"/>
  <c r="B51" i="6"/>
  <c r="N51" i="6" s="1"/>
  <c r="B52" i="6"/>
  <c r="N52" i="6" s="1"/>
  <c r="B53" i="6"/>
  <c r="N53" i="6" s="1"/>
  <c r="B54" i="6"/>
  <c r="N54" i="6" s="1"/>
  <c r="B55" i="6"/>
  <c r="N55" i="6" s="1"/>
  <c r="B56" i="6"/>
  <c r="N56" i="6" s="1"/>
  <c r="B57" i="6"/>
  <c r="N57" i="6" s="1"/>
  <c r="B58" i="6"/>
  <c r="N58" i="6" s="1"/>
  <c r="B59" i="6"/>
  <c r="N59" i="6" s="1"/>
  <c r="B44" i="6"/>
  <c r="N44" i="6" s="1"/>
  <c r="B45" i="6"/>
  <c r="N45" i="6" s="1"/>
  <c r="B46" i="6"/>
  <c r="N46" i="6" s="1"/>
  <c r="B47" i="6"/>
  <c r="N47" i="6" s="1"/>
  <c r="B48" i="6"/>
  <c r="N48" i="6" s="1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4" i="6"/>
  <c r="A45" i="6"/>
  <c r="A46" i="6"/>
  <c r="A47" i="6"/>
  <c r="A48" i="6"/>
  <c r="A50" i="6"/>
  <c r="A51" i="6"/>
  <c r="A52" i="6"/>
  <c r="A53" i="6"/>
  <c r="A54" i="6"/>
  <c r="A55" i="6"/>
  <c r="A56" i="6"/>
  <c r="A57" i="6"/>
  <c r="A58" i="6"/>
  <c r="A59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F168" i="17"/>
  <c r="F167" i="17"/>
  <c r="F166" i="17"/>
  <c r="F165" i="17"/>
  <c r="F164" i="17"/>
  <c r="F163" i="17"/>
  <c r="F162" i="17"/>
  <c r="F161" i="17"/>
  <c r="F160" i="17"/>
  <c r="F159" i="17"/>
  <c r="F158" i="17"/>
  <c r="F157" i="17"/>
  <c r="F156" i="17"/>
  <c r="F155" i="17"/>
  <c r="F154" i="17"/>
  <c r="F153" i="17"/>
  <c r="F152" i="17"/>
  <c r="H74" i="9"/>
  <c r="H72" i="9"/>
  <c r="H75" i="9"/>
  <c r="H70" i="9"/>
  <c r="F45" i="9"/>
  <c r="E45" i="9" s="1"/>
  <c r="F46" i="9"/>
  <c r="F47" i="9"/>
  <c r="F48" i="9"/>
  <c r="F49" i="9"/>
  <c r="F50" i="9"/>
  <c r="F51" i="9"/>
  <c r="E51" i="9" s="1"/>
  <c r="F52" i="9"/>
  <c r="F53" i="9"/>
  <c r="E53" i="9" s="1"/>
  <c r="F54" i="9"/>
  <c r="F55" i="9"/>
  <c r="F56" i="9"/>
  <c r="F57" i="9"/>
  <c r="F58" i="9"/>
  <c r="F59" i="9"/>
  <c r="E59" i="9" s="1"/>
  <c r="F60" i="9"/>
  <c r="F44" i="9"/>
  <c r="G46" i="9"/>
  <c r="G47" i="9"/>
  <c r="G48" i="9"/>
  <c r="G49" i="9"/>
  <c r="G50" i="9"/>
  <c r="G51" i="9"/>
  <c r="G52" i="9"/>
  <c r="G53" i="9"/>
  <c r="G54" i="9"/>
  <c r="G55" i="9"/>
  <c r="G56" i="9"/>
  <c r="G57" i="9"/>
  <c r="G58" i="9"/>
  <c r="G59" i="9"/>
  <c r="G60" i="9"/>
  <c r="E46" i="9"/>
  <c r="E47" i="9"/>
  <c r="E48" i="9"/>
  <c r="E49" i="9"/>
  <c r="E50" i="9"/>
  <c r="E52" i="9"/>
  <c r="E54" i="9"/>
  <c r="E55" i="9"/>
  <c r="E56" i="9"/>
  <c r="E57" i="9"/>
  <c r="E58" i="9"/>
  <c r="E60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K46" i="9"/>
  <c r="K47" i="9"/>
  <c r="K48" i="9"/>
  <c r="K49" i="9"/>
  <c r="K50" i="9"/>
  <c r="K51" i="9"/>
  <c r="K52" i="9"/>
  <c r="K53" i="9"/>
  <c r="K54" i="9"/>
  <c r="K55" i="9"/>
  <c r="K56" i="9"/>
  <c r="K57" i="9"/>
  <c r="K58" i="9"/>
  <c r="K59" i="9"/>
  <c r="K60" i="9"/>
  <c r="F152" i="9"/>
  <c r="F154" i="9"/>
  <c r="F155" i="9"/>
  <c r="F156" i="9"/>
  <c r="F157" i="9"/>
  <c r="F158" i="9"/>
  <c r="F159" i="9"/>
  <c r="F160" i="9"/>
  <c r="F161" i="9"/>
  <c r="F162" i="9"/>
  <c r="F163" i="9"/>
  <c r="F164" i="9"/>
  <c r="F165" i="9"/>
  <c r="F166" i="9"/>
  <c r="F167" i="9"/>
  <c r="F168" i="9"/>
  <c r="F152" i="13"/>
  <c r="F153" i="13"/>
  <c r="F154" i="13"/>
  <c r="F155" i="13"/>
  <c r="F156" i="13"/>
  <c r="F158" i="13"/>
  <c r="F159" i="13"/>
  <c r="F160" i="13"/>
  <c r="F161" i="13"/>
  <c r="F162" i="13"/>
  <c r="F163" i="13"/>
  <c r="F164" i="13"/>
  <c r="F165" i="13"/>
  <c r="F166" i="13"/>
  <c r="F167" i="13"/>
  <c r="A168" i="17"/>
  <c r="A167" i="17"/>
  <c r="A166" i="17"/>
  <c r="A165" i="17"/>
  <c r="A164" i="17"/>
  <c r="A163" i="17"/>
  <c r="A162" i="17"/>
  <c r="A161" i="17"/>
  <c r="A160" i="17"/>
  <c r="A159" i="17"/>
  <c r="A158" i="17"/>
  <c r="A157" i="17"/>
  <c r="A156" i="17"/>
  <c r="A155" i="17"/>
  <c r="A154" i="17"/>
  <c r="A153" i="17"/>
  <c r="A152" i="17"/>
  <c r="A147" i="17"/>
  <c r="C147" i="17" s="1"/>
  <c r="A146" i="17"/>
  <c r="C146" i="17" s="1"/>
  <c r="A145" i="17"/>
  <c r="D145" i="17" s="1"/>
  <c r="D144" i="17"/>
  <c r="A144" i="17"/>
  <c r="C144" i="17" s="1"/>
  <c r="A143" i="17"/>
  <c r="A142" i="17"/>
  <c r="A141" i="17"/>
  <c r="D141" i="17" s="1"/>
  <c r="C140" i="17"/>
  <c r="A140" i="17"/>
  <c r="D140" i="17" s="1"/>
  <c r="A139" i="17"/>
  <c r="D138" i="17"/>
  <c r="C138" i="17"/>
  <c r="A138" i="17"/>
  <c r="A137" i="17"/>
  <c r="D137" i="17" s="1"/>
  <c r="A136" i="17"/>
  <c r="D136" i="17" s="1"/>
  <c r="A135" i="17"/>
  <c r="A134" i="17"/>
  <c r="D134" i="17" s="1"/>
  <c r="A133" i="17"/>
  <c r="D133" i="17" s="1"/>
  <c r="C132" i="17"/>
  <c r="A132" i="17"/>
  <c r="D132" i="17" s="1"/>
  <c r="A131" i="17"/>
  <c r="A130" i="17"/>
  <c r="D130" i="17" s="1"/>
  <c r="A129" i="17"/>
  <c r="D129" i="17" s="1"/>
  <c r="A128" i="17"/>
  <c r="D128" i="17" s="1"/>
  <c r="A127" i="17"/>
  <c r="D126" i="17"/>
  <c r="A126" i="17"/>
  <c r="A125" i="17"/>
  <c r="D125" i="17" s="1"/>
  <c r="A124" i="17"/>
  <c r="D124" i="17" s="1"/>
  <c r="A123" i="17"/>
  <c r="D122" i="17"/>
  <c r="C122" i="17"/>
  <c r="A122" i="17"/>
  <c r="A121" i="17"/>
  <c r="D121" i="17" s="1"/>
  <c r="A120" i="17"/>
  <c r="D120" i="17" s="1"/>
  <c r="A119" i="17"/>
  <c r="A118" i="17"/>
  <c r="D118" i="17" s="1"/>
  <c r="A117" i="17"/>
  <c r="D117" i="17" s="1"/>
  <c r="A116" i="17"/>
  <c r="D116" i="17" s="1"/>
  <c r="A115" i="17"/>
  <c r="D114" i="17"/>
  <c r="A114" i="17"/>
  <c r="C114" i="17" s="1"/>
  <c r="A113" i="17"/>
  <c r="D113" i="17" s="1"/>
  <c r="A112" i="17"/>
  <c r="D112" i="17" s="1"/>
  <c r="A111" i="17"/>
  <c r="A110" i="17"/>
  <c r="D110" i="17" s="1"/>
  <c r="P104" i="17"/>
  <c r="AF103" i="17"/>
  <c r="AE103" i="17"/>
  <c r="AD103" i="17"/>
  <c r="AC103" i="17"/>
  <c r="AG103" i="17" s="1"/>
  <c r="AB103" i="17"/>
  <c r="X103" i="17"/>
  <c r="Y103" i="17" s="1"/>
  <c r="V103" i="17"/>
  <c r="O103" i="17"/>
  <c r="N103" i="17"/>
  <c r="AF102" i="17"/>
  <c r="AE102" i="17"/>
  <c r="AD102" i="17"/>
  <c r="AC102" i="17"/>
  <c r="AG102" i="17" s="1"/>
  <c r="AB102" i="17"/>
  <c r="X102" i="17"/>
  <c r="Y102" i="17" s="1"/>
  <c r="V102" i="17"/>
  <c r="O102" i="17"/>
  <c r="T102" i="17" s="1"/>
  <c r="N102" i="17"/>
  <c r="AF101" i="17"/>
  <c r="AE101" i="17"/>
  <c r="AD101" i="17"/>
  <c r="AC101" i="17"/>
  <c r="AG101" i="17" s="1"/>
  <c r="AB101" i="17"/>
  <c r="X101" i="17"/>
  <c r="Y101" i="17" s="1"/>
  <c r="V101" i="17"/>
  <c r="O101" i="17"/>
  <c r="N101" i="17"/>
  <c r="AF100" i="17"/>
  <c r="AG100" i="17" s="1"/>
  <c r="AE100" i="17"/>
  <c r="AD100" i="17"/>
  <c r="AC100" i="17"/>
  <c r="AB100" i="17"/>
  <c r="X100" i="17"/>
  <c r="Y100" i="17" s="1"/>
  <c r="V100" i="17"/>
  <c r="O100" i="17"/>
  <c r="N100" i="17"/>
  <c r="AE99" i="17"/>
  <c r="AD99" i="17"/>
  <c r="AC99" i="17"/>
  <c r="AB99" i="17"/>
  <c r="Y99" i="17"/>
  <c r="AF99" i="17" s="1"/>
  <c r="X99" i="17"/>
  <c r="V99" i="17"/>
  <c r="AE98" i="17"/>
  <c r="AD98" i="17"/>
  <c r="AB98" i="17"/>
  <c r="AC98" i="17" s="1"/>
  <c r="X98" i="17"/>
  <c r="Y98" i="17" s="1"/>
  <c r="AF98" i="17" s="1"/>
  <c r="V98" i="17"/>
  <c r="AE97" i="17"/>
  <c r="AD97" i="17"/>
  <c r="AC97" i="17"/>
  <c r="AB97" i="17"/>
  <c r="Y97" i="17"/>
  <c r="AF97" i="17" s="1"/>
  <c r="AG97" i="17" s="1"/>
  <c r="X97" i="17"/>
  <c r="V97" i="17"/>
  <c r="AF96" i="17"/>
  <c r="AE96" i="17"/>
  <c r="AD96" i="17"/>
  <c r="AB96" i="17"/>
  <c r="AC96" i="17" s="1"/>
  <c r="X96" i="17"/>
  <c r="Y96" i="17" s="1"/>
  <c r="V96" i="17"/>
  <c r="AE95" i="17"/>
  <c r="AD95" i="17"/>
  <c r="AC95" i="17"/>
  <c r="AB95" i="17"/>
  <c r="X95" i="17"/>
  <c r="Y95" i="17" s="1"/>
  <c r="AF95" i="17" s="1"/>
  <c r="V95" i="17"/>
  <c r="AE94" i="17"/>
  <c r="AD94" i="17"/>
  <c r="AB94" i="17"/>
  <c r="AC94" i="17" s="1"/>
  <c r="X94" i="17"/>
  <c r="Y94" i="17" s="1"/>
  <c r="AF94" i="17" s="1"/>
  <c r="V94" i="17"/>
  <c r="AD93" i="17"/>
  <c r="AC93" i="17"/>
  <c r="AB93" i="17"/>
  <c r="Y93" i="17"/>
  <c r="X93" i="17"/>
  <c r="V93" i="17"/>
  <c r="AD92" i="17"/>
  <c r="AD104" i="17" s="1"/>
  <c r="AB92" i="17"/>
  <c r="AC92" i="17" s="1"/>
  <c r="X92" i="17"/>
  <c r="Y92" i="17" s="1"/>
  <c r="V92" i="17"/>
  <c r="AD76" i="17"/>
  <c r="AC76" i="17"/>
  <c r="AB76" i="17"/>
  <c r="AA76" i="17"/>
  <c r="AE76" i="17" s="1"/>
  <c r="Z76" i="17"/>
  <c r="Y76" i="17"/>
  <c r="X76" i="17"/>
  <c r="V76" i="17"/>
  <c r="O76" i="17"/>
  <c r="T76" i="17" s="1"/>
  <c r="U76" i="17" s="1"/>
  <c r="N76" i="17"/>
  <c r="R76" i="17" s="1"/>
  <c r="S76" i="17" s="1"/>
  <c r="AD75" i="17"/>
  <c r="AC75" i="17"/>
  <c r="AB75" i="17"/>
  <c r="AA75" i="17"/>
  <c r="AE75" i="17" s="1"/>
  <c r="Z75" i="17"/>
  <c r="Y75" i="17"/>
  <c r="X75" i="17"/>
  <c r="V75" i="17"/>
  <c r="O75" i="17"/>
  <c r="N75" i="17"/>
  <c r="R75" i="17" s="1"/>
  <c r="S75" i="17" s="1"/>
  <c r="AE74" i="17"/>
  <c r="AD74" i="17"/>
  <c r="AC74" i="17"/>
  <c r="AB74" i="17"/>
  <c r="AA74" i="17"/>
  <c r="Z74" i="17"/>
  <c r="X74" i="17"/>
  <c r="Y74" i="17" s="1"/>
  <c r="V74" i="17"/>
  <c r="O74" i="17"/>
  <c r="T74" i="17" s="1"/>
  <c r="U74" i="17" s="1"/>
  <c r="N74" i="17"/>
  <c r="R74" i="17" s="1"/>
  <c r="S74" i="17" s="1"/>
  <c r="AE73" i="17"/>
  <c r="AD73" i="17"/>
  <c r="AC73" i="17"/>
  <c r="AB73" i="17"/>
  <c r="AA73" i="17"/>
  <c r="Z73" i="17"/>
  <c r="Y73" i="17"/>
  <c r="X73" i="17"/>
  <c r="V73" i="17"/>
  <c r="O73" i="17"/>
  <c r="T73" i="17" s="1"/>
  <c r="N73" i="17"/>
  <c r="R73" i="17" s="1"/>
  <c r="S73" i="17" s="1"/>
  <c r="AD72" i="17"/>
  <c r="AE72" i="17" s="1"/>
  <c r="AC72" i="17"/>
  <c r="AB72" i="17"/>
  <c r="AA72" i="17"/>
  <c r="Z72" i="17"/>
  <c r="Y72" i="17"/>
  <c r="X72" i="17"/>
  <c r="V72" i="17"/>
  <c r="O72" i="17"/>
  <c r="T72" i="17" s="1"/>
  <c r="U72" i="17" s="1"/>
  <c r="N72" i="17"/>
  <c r="R72" i="17" s="1"/>
  <c r="S72" i="17" s="1"/>
  <c r="AE71" i="17"/>
  <c r="AD71" i="17"/>
  <c r="AC71" i="17"/>
  <c r="AB71" i="17"/>
  <c r="AA71" i="17"/>
  <c r="Z71" i="17"/>
  <c r="X71" i="17"/>
  <c r="Y71" i="17" s="1"/>
  <c r="V71" i="17"/>
  <c r="O71" i="17"/>
  <c r="N71" i="17"/>
  <c r="AD70" i="17"/>
  <c r="AE70" i="17" s="1"/>
  <c r="AC70" i="17"/>
  <c r="AB70" i="17"/>
  <c r="AA70" i="17"/>
  <c r="Z70" i="17"/>
  <c r="X70" i="17"/>
  <c r="Y70" i="17" s="1"/>
  <c r="V70" i="17"/>
  <c r="O70" i="17"/>
  <c r="T70" i="17" s="1"/>
  <c r="U70" i="17" s="1"/>
  <c r="N70" i="17"/>
  <c r="R70" i="17" s="1"/>
  <c r="S70" i="17" s="1"/>
  <c r="AD69" i="17"/>
  <c r="AC69" i="17"/>
  <c r="AB69" i="17"/>
  <c r="AA69" i="17"/>
  <c r="AE69" i="17" s="1"/>
  <c r="Z69" i="17"/>
  <c r="Y69" i="17"/>
  <c r="X69" i="17"/>
  <c r="V69" i="17"/>
  <c r="O69" i="17"/>
  <c r="T69" i="17" s="1"/>
  <c r="U69" i="17" s="1"/>
  <c r="N69" i="17"/>
  <c r="R69" i="17" s="1"/>
  <c r="S69" i="17" s="1"/>
  <c r="B69" i="17"/>
  <c r="AD68" i="17"/>
  <c r="AC68" i="17"/>
  <c r="AB68" i="17"/>
  <c r="AA68" i="17"/>
  <c r="Z68" i="17"/>
  <c r="Y68" i="17"/>
  <c r="X68" i="17"/>
  <c r="V68" i="17"/>
  <c r="O68" i="17"/>
  <c r="T68" i="17" s="1"/>
  <c r="U68" i="17" s="1"/>
  <c r="N68" i="17"/>
  <c r="R68" i="17" s="1"/>
  <c r="S68" i="17" s="1"/>
  <c r="AE67" i="17"/>
  <c r="AD67" i="17"/>
  <c r="AC67" i="17"/>
  <c r="AB67" i="17"/>
  <c r="AA67" i="17"/>
  <c r="Z67" i="17"/>
  <c r="X67" i="17"/>
  <c r="Y67" i="17" s="1"/>
  <c r="V67" i="17"/>
  <c r="O67" i="17"/>
  <c r="T67" i="17" s="1"/>
  <c r="U67" i="17" s="1"/>
  <c r="N67" i="17"/>
  <c r="AD66" i="17"/>
  <c r="AE66" i="17" s="1"/>
  <c r="AC66" i="17"/>
  <c r="AB66" i="17"/>
  <c r="AA66" i="17"/>
  <c r="Z66" i="17"/>
  <c r="Y66" i="17"/>
  <c r="X66" i="17"/>
  <c r="V66" i="17"/>
  <c r="O66" i="17"/>
  <c r="T66" i="17" s="1"/>
  <c r="U66" i="17" s="1"/>
  <c r="N66" i="17"/>
  <c r="R66" i="17" s="1"/>
  <c r="S66" i="17" s="1"/>
  <c r="AB65" i="17"/>
  <c r="Z65" i="17"/>
  <c r="AA65" i="17" s="1"/>
  <c r="AA77" i="17" s="1"/>
  <c r="X65" i="17"/>
  <c r="Y65" i="17" s="1"/>
  <c r="V65" i="17"/>
  <c r="W60" i="17"/>
  <c r="V60" i="17"/>
  <c r="U60" i="17"/>
  <c r="T60" i="17"/>
  <c r="Z60" i="17" s="1"/>
  <c r="H60" i="17"/>
  <c r="F60" i="17"/>
  <c r="D60" i="17"/>
  <c r="X59" i="17"/>
  <c r="W59" i="17"/>
  <c r="V59" i="17"/>
  <c r="U59" i="17"/>
  <c r="T59" i="17"/>
  <c r="Y59" i="17" s="1"/>
  <c r="H59" i="17"/>
  <c r="F59" i="17"/>
  <c r="D59" i="17"/>
  <c r="W58" i="17"/>
  <c r="V58" i="17"/>
  <c r="U58" i="17"/>
  <c r="T58" i="17"/>
  <c r="R58" i="17" s="1"/>
  <c r="H58" i="17"/>
  <c r="F58" i="17"/>
  <c r="D58" i="17"/>
  <c r="W57" i="17"/>
  <c r="V57" i="17"/>
  <c r="U57" i="17"/>
  <c r="T57" i="17"/>
  <c r="H57" i="17"/>
  <c r="F57" i="17"/>
  <c r="D57" i="17"/>
  <c r="W56" i="17"/>
  <c r="V56" i="17"/>
  <c r="U56" i="17"/>
  <c r="T56" i="17"/>
  <c r="Y56" i="17" s="1"/>
  <c r="H56" i="17"/>
  <c r="F56" i="17"/>
  <c r="D56" i="17"/>
  <c r="W55" i="17"/>
  <c r="V55" i="17"/>
  <c r="U55" i="17"/>
  <c r="T55" i="17"/>
  <c r="Y55" i="17" s="1"/>
  <c r="H55" i="17"/>
  <c r="B163" i="17" s="1"/>
  <c r="E163" i="17" s="1"/>
  <c r="F55" i="17"/>
  <c r="D55" i="17"/>
  <c r="AA54" i="17"/>
  <c r="X54" i="17"/>
  <c r="W54" i="17"/>
  <c r="V54" i="17"/>
  <c r="U54" i="17"/>
  <c r="T54" i="17"/>
  <c r="Y54" i="17" s="1"/>
  <c r="R54" i="17"/>
  <c r="H54" i="17"/>
  <c r="F54" i="17"/>
  <c r="D54" i="17"/>
  <c r="AA53" i="17"/>
  <c r="X53" i="17"/>
  <c r="W53" i="17"/>
  <c r="V53" i="17"/>
  <c r="U53" i="17"/>
  <c r="T53" i="17"/>
  <c r="Y53" i="17" s="1"/>
  <c r="R53" i="17"/>
  <c r="H53" i="17"/>
  <c r="F53" i="17"/>
  <c r="D53" i="17"/>
  <c r="AA52" i="17"/>
  <c r="Z52" i="17"/>
  <c r="X52" i="17"/>
  <c r="W52" i="17"/>
  <c r="V52" i="17"/>
  <c r="U52" i="17"/>
  <c r="T52" i="17"/>
  <c r="Y52" i="17" s="1"/>
  <c r="R52" i="17"/>
  <c r="H52" i="17"/>
  <c r="F52" i="17"/>
  <c r="D52" i="17"/>
  <c r="W51" i="17"/>
  <c r="V51" i="17"/>
  <c r="U51" i="17"/>
  <c r="T51" i="17"/>
  <c r="Y51" i="17" s="1"/>
  <c r="H51" i="17"/>
  <c r="F51" i="17"/>
  <c r="D51" i="17"/>
  <c r="W50" i="17"/>
  <c r="V50" i="17"/>
  <c r="U50" i="17"/>
  <c r="T50" i="17"/>
  <c r="X50" i="17" s="1"/>
  <c r="H50" i="17"/>
  <c r="B158" i="17" s="1"/>
  <c r="E158" i="17" s="1"/>
  <c r="F50" i="17"/>
  <c r="D50" i="17"/>
  <c r="X49" i="17"/>
  <c r="W49" i="17"/>
  <c r="V49" i="17"/>
  <c r="U49" i="17"/>
  <c r="T49" i="17"/>
  <c r="AA49" i="17" s="1"/>
  <c r="H49" i="17"/>
  <c r="B157" i="17" s="1"/>
  <c r="E157" i="17" s="1"/>
  <c r="F49" i="17"/>
  <c r="D49" i="17"/>
  <c r="W48" i="17"/>
  <c r="V48" i="17"/>
  <c r="U48" i="17"/>
  <c r="T48" i="17"/>
  <c r="Z48" i="17" s="1"/>
  <c r="P48" i="17"/>
  <c r="O48" i="17"/>
  <c r="N48" i="17"/>
  <c r="H48" i="17"/>
  <c r="B156" i="17" s="1"/>
  <c r="E156" i="17" s="1"/>
  <c r="F48" i="17"/>
  <c r="D48" i="17"/>
  <c r="Z47" i="17"/>
  <c r="W47" i="17"/>
  <c r="V47" i="17"/>
  <c r="U47" i="17"/>
  <c r="T47" i="17"/>
  <c r="AA47" i="17" s="1"/>
  <c r="R47" i="17"/>
  <c r="P47" i="17"/>
  <c r="O47" i="17"/>
  <c r="N47" i="17"/>
  <c r="H47" i="17"/>
  <c r="B155" i="17" s="1"/>
  <c r="E155" i="17" s="1"/>
  <c r="F47" i="17"/>
  <c r="D47" i="17"/>
  <c r="Z46" i="17"/>
  <c r="W46" i="17"/>
  <c r="V46" i="17"/>
  <c r="U46" i="17"/>
  <c r="T46" i="17"/>
  <c r="X46" i="17" s="1"/>
  <c r="R46" i="17"/>
  <c r="P46" i="17"/>
  <c r="AB26" i="17" s="1"/>
  <c r="O46" i="17"/>
  <c r="N46" i="17"/>
  <c r="H46" i="17"/>
  <c r="F46" i="17"/>
  <c r="D46" i="17"/>
  <c r="W45" i="17"/>
  <c r="V45" i="17"/>
  <c r="U45" i="17"/>
  <c r="T45" i="17"/>
  <c r="P45" i="17"/>
  <c r="O45" i="17"/>
  <c r="N45" i="17"/>
  <c r="H45" i="17"/>
  <c r="B153" i="17" s="1"/>
  <c r="E153" i="17" s="1"/>
  <c r="F45" i="17"/>
  <c r="D45" i="17"/>
  <c r="W44" i="17"/>
  <c r="V44" i="17"/>
  <c r="U44" i="17"/>
  <c r="T44" i="17"/>
  <c r="Z44" i="17" s="1"/>
  <c r="P44" i="17"/>
  <c r="O44" i="17"/>
  <c r="N44" i="17"/>
  <c r="H44" i="17"/>
  <c r="B152" i="17" s="1"/>
  <c r="E152" i="17" s="1"/>
  <c r="F44" i="17"/>
  <c r="D44" i="17"/>
  <c r="P43" i="17"/>
  <c r="O43" i="17"/>
  <c r="N43" i="17"/>
  <c r="P42" i="17"/>
  <c r="O42" i="17"/>
  <c r="N42" i="17"/>
  <c r="P41" i="17"/>
  <c r="O41" i="17"/>
  <c r="N41" i="17"/>
  <c r="P40" i="17"/>
  <c r="O40" i="17"/>
  <c r="N40" i="17"/>
  <c r="Z39" i="17"/>
  <c r="X39" i="17"/>
  <c r="W39" i="17"/>
  <c r="V39" i="17"/>
  <c r="U39" i="17"/>
  <c r="T39" i="17"/>
  <c r="AA39" i="17" s="1"/>
  <c r="R39" i="17"/>
  <c r="P39" i="17"/>
  <c r="O39" i="17"/>
  <c r="N39" i="17"/>
  <c r="H39" i="17"/>
  <c r="B147" i="17" s="1"/>
  <c r="F39" i="17"/>
  <c r="D39" i="17"/>
  <c r="W38" i="17"/>
  <c r="V38" i="17"/>
  <c r="U38" i="17"/>
  <c r="T38" i="17"/>
  <c r="Z38" i="17" s="1"/>
  <c r="P38" i="17"/>
  <c r="O38" i="17"/>
  <c r="N38" i="17"/>
  <c r="H38" i="17"/>
  <c r="B146" i="17" s="1"/>
  <c r="F38" i="17"/>
  <c r="D38" i="17"/>
  <c r="X37" i="17"/>
  <c r="W37" i="17"/>
  <c r="V37" i="17"/>
  <c r="U37" i="17"/>
  <c r="T37" i="17"/>
  <c r="AA37" i="17" s="1"/>
  <c r="P37" i="17"/>
  <c r="O37" i="17"/>
  <c r="N37" i="17"/>
  <c r="H37" i="17"/>
  <c r="B145" i="17" s="1"/>
  <c r="F37" i="17"/>
  <c r="D37" i="17"/>
  <c r="AA36" i="17"/>
  <c r="Y36" i="17"/>
  <c r="W36" i="17"/>
  <c r="V36" i="17"/>
  <c r="U36" i="17"/>
  <c r="T36" i="17"/>
  <c r="X36" i="17" s="1"/>
  <c r="R36" i="17"/>
  <c r="P36" i="17"/>
  <c r="O36" i="17"/>
  <c r="N36" i="17"/>
  <c r="H36" i="17"/>
  <c r="B144" i="17" s="1"/>
  <c r="F36" i="17"/>
  <c r="D36" i="17"/>
  <c r="W35" i="17"/>
  <c r="V35" i="17"/>
  <c r="U35" i="17"/>
  <c r="T35" i="17"/>
  <c r="P35" i="17"/>
  <c r="AB15" i="17" s="1"/>
  <c r="H35" i="17"/>
  <c r="B143" i="17" s="1"/>
  <c r="F35" i="17"/>
  <c r="D35" i="17"/>
  <c r="Z34" i="17"/>
  <c r="W34" i="17"/>
  <c r="V34" i="17"/>
  <c r="U34" i="17"/>
  <c r="T34" i="17"/>
  <c r="AA34" i="17" s="1"/>
  <c r="R34" i="17"/>
  <c r="P34" i="17"/>
  <c r="H34" i="17"/>
  <c r="B142" i="17" s="1"/>
  <c r="F34" i="17"/>
  <c r="D34" i="17"/>
  <c r="W33" i="17"/>
  <c r="V33" i="17"/>
  <c r="U33" i="17"/>
  <c r="T33" i="17"/>
  <c r="Y33" i="17" s="1"/>
  <c r="R33" i="17"/>
  <c r="P33" i="17"/>
  <c r="C124" i="17" s="1"/>
  <c r="H33" i="17"/>
  <c r="B141" i="17" s="1"/>
  <c r="F33" i="17"/>
  <c r="D33" i="17"/>
  <c r="Y32" i="17"/>
  <c r="W32" i="17"/>
  <c r="V32" i="17"/>
  <c r="U32" i="17"/>
  <c r="T32" i="17"/>
  <c r="Z32" i="17" s="1"/>
  <c r="S32" i="17"/>
  <c r="P32" i="17"/>
  <c r="AB12" i="17" s="1"/>
  <c r="H32" i="17"/>
  <c r="F32" i="17"/>
  <c r="D32" i="17"/>
  <c r="W31" i="17"/>
  <c r="V31" i="17"/>
  <c r="U31" i="17"/>
  <c r="T31" i="17"/>
  <c r="AA31" i="17" s="1"/>
  <c r="P31" i="17"/>
  <c r="C128" i="17" s="1"/>
  <c r="H31" i="17"/>
  <c r="B139" i="17" s="1"/>
  <c r="F31" i="17"/>
  <c r="D31" i="17"/>
  <c r="AA30" i="17"/>
  <c r="W30" i="17"/>
  <c r="V30" i="17"/>
  <c r="U30" i="17"/>
  <c r="T30" i="17"/>
  <c r="Z30" i="17" s="1"/>
  <c r="S30" i="17"/>
  <c r="P30" i="17"/>
  <c r="C130" i="17" s="1"/>
  <c r="H30" i="17"/>
  <c r="B138" i="17" s="1"/>
  <c r="F30" i="17"/>
  <c r="D30" i="17"/>
  <c r="W29" i="17"/>
  <c r="V29" i="17"/>
  <c r="U29" i="17"/>
  <c r="T29" i="17"/>
  <c r="AA29" i="17" s="1"/>
  <c r="P29" i="17"/>
  <c r="H29" i="17"/>
  <c r="B137" i="17" s="1"/>
  <c r="F29" i="17"/>
  <c r="D29" i="17"/>
  <c r="AE28" i="17"/>
  <c r="AD28" i="17"/>
  <c r="AC28" i="17"/>
  <c r="AB28" i="17"/>
  <c r="Z28" i="17"/>
  <c r="W28" i="17"/>
  <c r="V28" i="17"/>
  <c r="U28" i="17"/>
  <c r="T28" i="17"/>
  <c r="AA28" i="17" s="1"/>
  <c r="P28" i="17"/>
  <c r="C126" i="17" s="1"/>
  <c r="N28" i="17"/>
  <c r="H28" i="17"/>
  <c r="B136" i="17" s="1"/>
  <c r="F28" i="17"/>
  <c r="D28" i="17"/>
  <c r="R28" i="17" s="1"/>
  <c r="AE27" i="17"/>
  <c r="AD27" i="17"/>
  <c r="AC27" i="17"/>
  <c r="AB27" i="17"/>
  <c r="W27" i="17"/>
  <c r="V27" i="17"/>
  <c r="U27" i="17"/>
  <c r="T27" i="17"/>
  <c r="AA27" i="17" s="1"/>
  <c r="R27" i="17"/>
  <c r="P27" i="17"/>
  <c r="H27" i="17"/>
  <c r="B135" i="17" s="1"/>
  <c r="F27" i="17"/>
  <c r="D27" i="17"/>
  <c r="AE26" i="17"/>
  <c r="AD26" i="17"/>
  <c r="AC26" i="17"/>
  <c r="Y26" i="17"/>
  <c r="W26" i="17"/>
  <c r="V26" i="17"/>
  <c r="U26" i="17"/>
  <c r="T26" i="17"/>
  <c r="AA26" i="17" s="1"/>
  <c r="P26" i="17"/>
  <c r="C118" i="17" s="1"/>
  <c r="H26" i="17"/>
  <c r="F26" i="17"/>
  <c r="D26" i="17"/>
  <c r="AE25" i="17"/>
  <c r="AD25" i="17"/>
  <c r="AC25" i="17"/>
  <c r="AB25" i="17"/>
  <c r="W25" i="17"/>
  <c r="V25" i="17"/>
  <c r="U25" i="17"/>
  <c r="T25" i="17"/>
  <c r="P25" i="17"/>
  <c r="H25" i="17"/>
  <c r="F25" i="17"/>
  <c r="D25" i="17"/>
  <c r="AE24" i="17"/>
  <c r="AD24" i="17"/>
  <c r="AC24" i="17"/>
  <c r="AB24" i="17"/>
  <c r="W24" i="17"/>
  <c r="V24" i="17"/>
  <c r="U24" i="17"/>
  <c r="T24" i="17"/>
  <c r="Z24" i="17" s="1"/>
  <c r="S24" i="17"/>
  <c r="P24" i="17"/>
  <c r="H24" i="17"/>
  <c r="B132" i="17" s="1"/>
  <c r="F24" i="17"/>
  <c r="D24" i="17"/>
  <c r="AE23" i="17"/>
  <c r="AD23" i="17"/>
  <c r="AC23" i="17"/>
  <c r="AB23" i="17"/>
  <c r="Z23" i="17"/>
  <c r="N35" i="17" s="1"/>
  <c r="W23" i="17"/>
  <c r="V23" i="17"/>
  <c r="U23" i="17"/>
  <c r="T23" i="17"/>
  <c r="Y23" i="17" s="1"/>
  <c r="R23" i="17"/>
  <c r="P23" i="17"/>
  <c r="C113" i="17" s="1"/>
  <c r="H23" i="17"/>
  <c r="B131" i="17" s="1"/>
  <c r="F23" i="17"/>
  <c r="D23" i="17"/>
  <c r="AE22" i="17"/>
  <c r="AD22" i="17"/>
  <c r="AC22" i="17"/>
  <c r="AB22" i="17"/>
  <c r="Z22" i="17"/>
  <c r="W22" i="17"/>
  <c r="V22" i="17"/>
  <c r="U22" i="17"/>
  <c r="T22" i="17"/>
  <c r="AA22" i="17" s="1"/>
  <c r="O98" i="17" s="1"/>
  <c r="S22" i="17"/>
  <c r="P22" i="17"/>
  <c r="AB2" i="17" s="1"/>
  <c r="AC2" i="17" s="1"/>
  <c r="H22" i="17"/>
  <c r="B130" i="17" s="1"/>
  <c r="F22" i="17"/>
  <c r="D22" i="17"/>
  <c r="AE21" i="17"/>
  <c r="AD21" i="17"/>
  <c r="AC21" i="17"/>
  <c r="AB21" i="17"/>
  <c r="W21" i="17"/>
  <c r="V21" i="17"/>
  <c r="U21" i="17"/>
  <c r="T21" i="17"/>
  <c r="AA21" i="17" s="1"/>
  <c r="H21" i="17"/>
  <c r="F21" i="17"/>
  <c r="D21" i="17"/>
  <c r="AE20" i="17"/>
  <c r="AD20" i="17"/>
  <c r="AC20" i="17"/>
  <c r="AB20" i="17"/>
  <c r="W20" i="17"/>
  <c r="V20" i="17"/>
  <c r="U20" i="17"/>
  <c r="T20" i="17"/>
  <c r="H20" i="17"/>
  <c r="B128" i="17" s="1"/>
  <c r="F20" i="17"/>
  <c r="D20" i="17"/>
  <c r="AE19" i="17"/>
  <c r="AD19" i="17"/>
  <c r="AC19" i="17"/>
  <c r="AB19" i="17"/>
  <c r="Z19" i="17"/>
  <c r="W19" i="17"/>
  <c r="V19" i="17"/>
  <c r="U19" i="17"/>
  <c r="T19" i="17"/>
  <c r="AA19" i="17" s="1"/>
  <c r="O93" i="17" s="1"/>
  <c r="H19" i="17"/>
  <c r="B127" i="17" s="1"/>
  <c r="F19" i="17"/>
  <c r="D19" i="17"/>
  <c r="AE18" i="17"/>
  <c r="AD18" i="17"/>
  <c r="AC18" i="17"/>
  <c r="AB18" i="17"/>
  <c r="W18" i="17"/>
  <c r="V18" i="17"/>
  <c r="U18" i="17"/>
  <c r="T18" i="17"/>
  <c r="AA18" i="17" s="1"/>
  <c r="O92" i="17" s="1"/>
  <c r="H18" i="17"/>
  <c r="B126" i="17" s="1"/>
  <c r="F18" i="17"/>
  <c r="D18" i="17"/>
  <c r="AE17" i="17"/>
  <c r="AD17" i="17"/>
  <c r="AC17" i="17"/>
  <c r="AB17" i="17"/>
  <c r="W17" i="17"/>
  <c r="V17" i="17"/>
  <c r="U17" i="17"/>
  <c r="T17" i="17"/>
  <c r="S17" i="17"/>
  <c r="H17" i="17"/>
  <c r="F17" i="17"/>
  <c r="D17" i="17"/>
  <c r="AE16" i="17"/>
  <c r="AD16" i="17"/>
  <c r="AC16" i="17"/>
  <c r="AB16" i="17"/>
  <c r="AA16" i="17"/>
  <c r="O33" i="17" s="1"/>
  <c r="W16" i="17"/>
  <c r="V16" i="17"/>
  <c r="U16" i="17"/>
  <c r="T16" i="17"/>
  <c r="S16" i="17" s="1"/>
  <c r="H16" i="17"/>
  <c r="B124" i="17" s="1"/>
  <c r="F16" i="17"/>
  <c r="D16" i="17"/>
  <c r="AE15" i="17"/>
  <c r="AD15" i="17"/>
  <c r="AC15" i="17"/>
  <c r="Z15" i="17"/>
  <c r="X15" i="17"/>
  <c r="W15" i="17"/>
  <c r="V15" i="17"/>
  <c r="U15" i="17"/>
  <c r="T15" i="17"/>
  <c r="AA15" i="17" s="1"/>
  <c r="R15" i="17"/>
  <c r="H15" i="17"/>
  <c r="B123" i="17" s="1"/>
  <c r="F15" i="17"/>
  <c r="D15" i="17"/>
  <c r="Y15" i="17" s="1"/>
  <c r="AE14" i="17"/>
  <c r="AD14" i="17"/>
  <c r="AB14" i="17"/>
  <c r="AC14" i="17" s="1"/>
  <c r="W14" i="17"/>
  <c r="V14" i="17"/>
  <c r="U14" i="17"/>
  <c r="T14" i="17"/>
  <c r="H14" i="17"/>
  <c r="B122" i="17" s="1"/>
  <c r="F14" i="17"/>
  <c r="D14" i="17"/>
  <c r="AM13" i="17"/>
  <c r="AL13" i="17"/>
  <c r="AK13" i="17"/>
  <c r="AJ13" i="17"/>
  <c r="AE13" i="17"/>
  <c r="AD13" i="17"/>
  <c r="Z13" i="17"/>
  <c r="W13" i="17"/>
  <c r="V13" i="17"/>
  <c r="U13" i="17"/>
  <c r="T13" i="17"/>
  <c r="S13" i="17" s="1"/>
  <c r="H13" i="17"/>
  <c r="B121" i="17" s="1"/>
  <c r="F13" i="17"/>
  <c r="D13" i="17"/>
  <c r="AM12" i="17"/>
  <c r="AL12" i="17"/>
  <c r="AK12" i="17"/>
  <c r="AJ12" i="17"/>
  <c r="AE12" i="17"/>
  <c r="AD12" i="17"/>
  <c r="AC12" i="17"/>
  <c r="W12" i="17"/>
  <c r="V12" i="17"/>
  <c r="U12" i="17"/>
  <c r="T12" i="17"/>
  <c r="AA12" i="17" s="1"/>
  <c r="H12" i="17"/>
  <c r="B120" i="17" s="1"/>
  <c r="F12" i="17"/>
  <c r="D12" i="17"/>
  <c r="AM11" i="17"/>
  <c r="AL11" i="17"/>
  <c r="AK11" i="17"/>
  <c r="AJ11" i="17"/>
  <c r="AE11" i="17"/>
  <c r="AD11" i="17"/>
  <c r="AC11" i="17"/>
  <c r="W11" i="17"/>
  <c r="V11" i="17"/>
  <c r="U11" i="17"/>
  <c r="T11" i="17"/>
  <c r="S11" i="17" s="1"/>
  <c r="H11" i="17"/>
  <c r="B119" i="17" s="1"/>
  <c r="F11" i="17"/>
  <c r="D11" i="17"/>
  <c r="AM10" i="17"/>
  <c r="AL10" i="17"/>
  <c r="AK10" i="17"/>
  <c r="AJ10" i="17"/>
  <c r="AE10" i="17"/>
  <c r="AD10" i="17"/>
  <c r="AC10" i="17"/>
  <c r="AB10" i="17"/>
  <c r="W10" i="17"/>
  <c r="V10" i="17"/>
  <c r="U10" i="17"/>
  <c r="T10" i="17"/>
  <c r="Y10" i="17" s="1"/>
  <c r="H10" i="17"/>
  <c r="F10" i="17"/>
  <c r="D10" i="17"/>
  <c r="AM9" i="17"/>
  <c r="AL9" i="17"/>
  <c r="AJ9" i="17"/>
  <c r="AK9" i="17" s="1"/>
  <c r="AE9" i="17"/>
  <c r="AD9" i="17"/>
  <c r="AC9" i="17"/>
  <c r="AB9" i="17"/>
  <c r="AA9" i="17"/>
  <c r="O25" i="17" s="1"/>
  <c r="Z9" i="17"/>
  <c r="N25" i="17" s="1"/>
  <c r="Y9" i="17"/>
  <c r="W9" i="17"/>
  <c r="V9" i="17"/>
  <c r="U9" i="17"/>
  <c r="T9" i="17"/>
  <c r="X9" i="17" s="1"/>
  <c r="S9" i="17"/>
  <c r="R9" i="17"/>
  <c r="H9" i="17"/>
  <c r="B117" i="17" s="1"/>
  <c r="F9" i="17"/>
  <c r="D9" i="17"/>
  <c r="AM8" i="17"/>
  <c r="AL8" i="17"/>
  <c r="AK8" i="17"/>
  <c r="AJ8" i="17"/>
  <c r="AE8" i="17"/>
  <c r="AD8" i="17"/>
  <c r="AC8" i="17"/>
  <c r="AA8" i="17"/>
  <c r="O94" i="17" s="1"/>
  <c r="Z8" i="17"/>
  <c r="N94" i="17" s="1"/>
  <c r="Y8" i="17"/>
  <c r="W8" i="17"/>
  <c r="V8" i="17"/>
  <c r="U8" i="17"/>
  <c r="T8" i="17"/>
  <c r="S8" i="17"/>
  <c r="R8" i="17"/>
  <c r="H8" i="17"/>
  <c r="B116" i="17" s="1"/>
  <c r="F8" i="17"/>
  <c r="D8" i="17"/>
  <c r="X8" i="17" s="1"/>
  <c r="AM7" i="17"/>
  <c r="AL7" i="17"/>
  <c r="AJ7" i="17"/>
  <c r="AK7" i="17" s="1"/>
  <c r="AE7" i="17"/>
  <c r="AD7" i="17"/>
  <c r="AC7" i="17"/>
  <c r="AB7" i="17"/>
  <c r="W7" i="17"/>
  <c r="V7" i="17"/>
  <c r="U7" i="17"/>
  <c r="T7" i="17"/>
  <c r="AA7" i="17" s="1"/>
  <c r="O24" i="17" s="1"/>
  <c r="H7" i="17"/>
  <c r="B115" i="17" s="1"/>
  <c r="F7" i="17"/>
  <c r="D7" i="17"/>
  <c r="AM6" i="17"/>
  <c r="AL6" i="17"/>
  <c r="AJ6" i="17"/>
  <c r="AK6" i="17" s="1"/>
  <c r="AE6" i="17"/>
  <c r="AD6" i="17"/>
  <c r="AC6" i="17"/>
  <c r="AB6" i="17"/>
  <c r="W6" i="17"/>
  <c r="V6" i="17"/>
  <c r="U6" i="17"/>
  <c r="T6" i="17"/>
  <c r="AA6" i="17" s="1"/>
  <c r="H6" i="17"/>
  <c r="B114" i="17" s="1"/>
  <c r="F6" i="17"/>
  <c r="D6" i="17"/>
  <c r="AM5" i="17"/>
  <c r="AL5" i="17"/>
  <c r="AK5" i="17"/>
  <c r="AJ5" i="17"/>
  <c r="AE5" i="17"/>
  <c r="AD5" i="17"/>
  <c r="AC5" i="17"/>
  <c r="AB5" i="17"/>
  <c r="AA5" i="17"/>
  <c r="O23" i="17" s="1"/>
  <c r="Y5" i="17"/>
  <c r="W5" i="17"/>
  <c r="V5" i="17"/>
  <c r="U5" i="17"/>
  <c r="T5" i="17"/>
  <c r="Z5" i="17" s="1"/>
  <c r="N23" i="17" s="1"/>
  <c r="S5" i="17"/>
  <c r="H5" i="17"/>
  <c r="B113" i="17" s="1"/>
  <c r="F5" i="17"/>
  <c r="D5" i="17"/>
  <c r="AM4" i="17"/>
  <c r="AL4" i="17"/>
  <c r="AK4" i="17"/>
  <c r="AJ4" i="17"/>
  <c r="AE4" i="17"/>
  <c r="AD4" i="17"/>
  <c r="AC4" i="17"/>
  <c r="AB4" i="17"/>
  <c r="Z4" i="17"/>
  <c r="Y4" i="17"/>
  <c r="W4" i="17"/>
  <c r="V4" i="17"/>
  <c r="U4" i="17"/>
  <c r="T4" i="17"/>
  <c r="AA4" i="17" s="1"/>
  <c r="S4" i="17"/>
  <c r="H4" i="17"/>
  <c r="B112" i="17" s="1"/>
  <c r="F4" i="17"/>
  <c r="D4" i="17"/>
  <c r="X4" i="17" s="1"/>
  <c r="AM3" i="17"/>
  <c r="AL3" i="17"/>
  <c r="AK3" i="17"/>
  <c r="AJ3" i="17"/>
  <c r="AE3" i="17"/>
  <c r="AD3" i="17"/>
  <c r="AC3" i="17"/>
  <c r="W3" i="17"/>
  <c r="V3" i="17"/>
  <c r="U3" i="17"/>
  <c r="T3" i="17"/>
  <c r="AA3" i="17" s="1"/>
  <c r="O22" i="17" s="1"/>
  <c r="H3" i="17"/>
  <c r="B111" i="17" s="1"/>
  <c r="F3" i="17"/>
  <c r="D3" i="17"/>
  <c r="AM2" i="17"/>
  <c r="AL2" i="17"/>
  <c r="AK2" i="17"/>
  <c r="AJ2" i="17"/>
  <c r="AE2" i="17"/>
  <c r="AD2" i="17"/>
  <c r="W2" i="17"/>
  <c r="V2" i="17"/>
  <c r="U2" i="17"/>
  <c r="T2" i="17"/>
  <c r="X2" i="17" s="1"/>
  <c r="H2" i="17"/>
  <c r="B110" i="17" s="1"/>
  <c r="F2" i="17"/>
  <c r="D2" i="17"/>
  <c r="X96" i="13"/>
  <c r="A153" i="9"/>
  <c r="A154" i="9"/>
  <c r="A155" i="9"/>
  <c r="A156" i="9"/>
  <c r="A157" i="9"/>
  <c r="A158" i="9"/>
  <c r="A159" i="9"/>
  <c r="A160" i="9"/>
  <c r="A161" i="9"/>
  <c r="A162" i="9"/>
  <c r="A163" i="9"/>
  <c r="A164" i="9"/>
  <c r="A165" i="9"/>
  <c r="A166" i="9"/>
  <c r="A167" i="9"/>
  <c r="A168" i="9"/>
  <c r="A148" i="9"/>
  <c r="A149" i="9"/>
  <c r="A150" i="9"/>
  <c r="A151" i="9"/>
  <c r="A152" i="9"/>
  <c r="Z50" i="9"/>
  <c r="Z51" i="9"/>
  <c r="Z52" i="9"/>
  <c r="Z53" i="9"/>
  <c r="Z54" i="9"/>
  <c r="Z55" i="9"/>
  <c r="Z56" i="9"/>
  <c r="Z57" i="9"/>
  <c r="Z58" i="9"/>
  <c r="Z59" i="9"/>
  <c r="R51" i="9"/>
  <c r="X51" i="9" s="1"/>
  <c r="R52" i="9"/>
  <c r="X52" i="9" s="1"/>
  <c r="R53" i="9"/>
  <c r="X53" i="9" s="1"/>
  <c r="R54" i="9"/>
  <c r="X54" i="9" s="1"/>
  <c r="R55" i="9"/>
  <c r="X55" i="9" s="1"/>
  <c r="R56" i="9"/>
  <c r="X56" i="9" s="1"/>
  <c r="R57" i="9"/>
  <c r="X57" i="9" s="1"/>
  <c r="R58" i="9"/>
  <c r="X58" i="9" s="1"/>
  <c r="R59" i="9"/>
  <c r="X59" i="9" s="1"/>
  <c r="P104" i="13"/>
  <c r="T2" i="13"/>
  <c r="T3" i="13"/>
  <c r="S3" i="13" s="1"/>
  <c r="T4" i="13"/>
  <c r="Z4" i="13" s="1"/>
  <c r="T5" i="13"/>
  <c r="T6" i="13"/>
  <c r="T7" i="13"/>
  <c r="AA7" i="13" s="1"/>
  <c r="O24" i="13" s="1"/>
  <c r="T8" i="13"/>
  <c r="Z8" i="13" s="1"/>
  <c r="N94" i="13" s="1"/>
  <c r="T9" i="13"/>
  <c r="Z9" i="13" s="1"/>
  <c r="N25" i="13" s="1"/>
  <c r="T10" i="13"/>
  <c r="T11" i="13"/>
  <c r="Z11" i="13" s="1"/>
  <c r="N27" i="13" s="1"/>
  <c r="T12" i="13"/>
  <c r="T13" i="13"/>
  <c r="T14" i="13"/>
  <c r="AA14" i="13" s="1"/>
  <c r="O95" i="13" s="1"/>
  <c r="T15" i="13"/>
  <c r="AA15" i="13" s="1"/>
  <c r="T16" i="13"/>
  <c r="AA16" i="13" s="1"/>
  <c r="O33" i="13" s="1"/>
  <c r="T17" i="13"/>
  <c r="Z17" i="13" s="1"/>
  <c r="N34" i="13" s="1"/>
  <c r="T18" i="13"/>
  <c r="T19" i="13"/>
  <c r="T20" i="13"/>
  <c r="AA20" i="13" s="1"/>
  <c r="T21" i="13"/>
  <c r="T22" i="13"/>
  <c r="AA22" i="13" s="1"/>
  <c r="T23" i="13"/>
  <c r="T24" i="13"/>
  <c r="T25" i="13"/>
  <c r="Z25" i="13" s="1"/>
  <c r="T26" i="13"/>
  <c r="T27" i="13"/>
  <c r="AA27" i="13" s="1"/>
  <c r="T28" i="13"/>
  <c r="S28" i="13" s="1"/>
  <c r="T29" i="13"/>
  <c r="T30" i="13"/>
  <c r="T31" i="13"/>
  <c r="Z10" i="13"/>
  <c r="N26" i="13" s="1"/>
  <c r="AA26" i="13"/>
  <c r="AA2" i="13"/>
  <c r="W49" i="9"/>
  <c r="W50" i="9"/>
  <c r="W51" i="9"/>
  <c r="W52" i="9"/>
  <c r="W53" i="9"/>
  <c r="W54" i="9"/>
  <c r="W55" i="9"/>
  <c r="W56" i="9"/>
  <c r="W57" i="9"/>
  <c r="W58" i="9"/>
  <c r="W59" i="9"/>
  <c r="W48" i="9"/>
  <c r="W13" i="9"/>
  <c r="W14" i="9"/>
  <c r="W15" i="9"/>
  <c r="W16" i="9"/>
  <c r="W17" i="9"/>
  <c r="W18" i="9"/>
  <c r="W19" i="9"/>
  <c r="W20" i="9"/>
  <c r="W21" i="9"/>
  <c r="W22" i="9"/>
  <c r="W23" i="9"/>
  <c r="W24" i="9"/>
  <c r="W25" i="9"/>
  <c r="W26" i="9"/>
  <c r="W27" i="9"/>
  <c r="W28" i="9"/>
  <c r="W29" i="9"/>
  <c r="W30" i="9"/>
  <c r="W31" i="9"/>
  <c r="W32" i="9"/>
  <c r="W33" i="9"/>
  <c r="W34" i="9"/>
  <c r="W35" i="9"/>
  <c r="W36" i="9"/>
  <c r="W37" i="9"/>
  <c r="W38" i="9"/>
  <c r="W12" i="9"/>
  <c r="A147" i="9"/>
  <c r="D147" i="9" s="1"/>
  <c r="A146" i="9"/>
  <c r="C146" i="9" s="1"/>
  <c r="A145" i="9"/>
  <c r="C145" i="9" s="1"/>
  <c r="A144" i="9"/>
  <c r="D144" i="9" s="1"/>
  <c r="A143" i="9"/>
  <c r="D143" i="9" s="1"/>
  <c r="A142" i="9"/>
  <c r="C142" i="9" s="1"/>
  <c r="A141" i="9"/>
  <c r="C141" i="9" s="1"/>
  <c r="A140" i="9"/>
  <c r="C140" i="9" s="1"/>
  <c r="A139" i="9"/>
  <c r="D139" i="9" s="1"/>
  <c r="A138" i="9"/>
  <c r="C138" i="9" s="1"/>
  <c r="A137" i="9"/>
  <c r="C137" i="9" s="1"/>
  <c r="A136" i="9"/>
  <c r="D136" i="9" s="1"/>
  <c r="A135" i="9"/>
  <c r="D135" i="9" s="1"/>
  <c r="A134" i="9"/>
  <c r="C134" i="9" s="1"/>
  <c r="A133" i="9"/>
  <c r="C133" i="9" s="1"/>
  <c r="A132" i="9"/>
  <c r="C132" i="9" s="1"/>
  <c r="A131" i="9"/>
  <c r="D131" i="9" s="1"/>
  <c r="A130" i="9"/>
  <c r="C130" i="9" s="1"/>
  <c r="A129" i="9"/>
  <c r="C129" i="9" s="1"/>
  <c r="A128" i="9"/>
  <c r="D128" i="9" s="1"/>
  <c r="A127" i="9"/>
  <c r="D127" i="9" s="1"/>
  <c r="A126" i="9"/>
  <c r="C126" i="9" s="1"/>
  <c r="A125" i="9"/>
  <c r="C125" i="9" s="1"/>
  <c r="A124" i="9"/>
  <c r="C124" i="9" s="1"/>
  <c r="A123" i="9"/>
  <c r="D123" i="9" s="1"/>
  <c r="A122" i="9"/>
  <c r="C122" i="9" s="1"/>
  <c r="A121" i="9"/>
  <c r="C121" i="9" s="1"/>
  <c r="A120" i="9"/>
  <c r="D120" i="9" s="1"/>
  <c r="A119" i="9"/>
  <c r="C119" i="9" s="1"/>
  <c r="A118" i="9"/>
  <c r="C118" i="9" s="1"/>
  <c r="A117" i="9"/>
  <c r="C117" i="9" s="1"/>
  <c r="A116" i="9"/>
  <c r="C116" i="9" s="1"/>
  <c r="A115" i="9"/>
  <c r="D115" i="9" s="1"/>
  <c r="A114" i="9"/>
  <c r="C114" i="9" s="1"/>
  <c r="A113" i="9"/>
  <c r="C113" i="9" s="1"/>
  <c r="A112" i="9"/>
  <c r="A111" i="9"/>
  <c r="A110" i="9"/>
  <c r="D110" i="9" s="1"/>
  <c r="K31" i="2"/>
  <c r="A110" i="13"/>
  <c r="D110" i="13" s="1"/>
  <c r="A111" i="13"/>
  <c r="A3" i="6" s="1"/>
  <c r="A112" i="13"/>
  <c r="C112" i="13" s="1"/>
  <c r="A113" i="13"/>
  <c r="D113" i="13" s="1"/>
  <c r="A114" i="13"/>
  <c r="C114" i="13" s="1"/>
  <c r="A115" i="13"/>
  <c r="D115" i="13" s="1"/>
  <c r="A116" i="13"/>
  <c r="D116" i="13" s="1"/>
  <c r="A117" i="13"/>
  <c r="A118" i="13"/>
  <c r="D118" i="13" s="1"/>
  <c r="A119" i="13"/>
  <c r="A120" i="13"/>
  <c r="C120" i="13" s="1"/>
  <c r="A121" i="13"/>
  <c r="D121" i="13" s="1"/>
  <c r="A122" i="13"/>
  <c r="C122" i="13" s="1"/>
  <c r="A123" i="13"/>
  <c r="D123" i="13" s="1"/>
  <c r="A124" i="13"/>
  <c r="D124" i="13" s="1"/>
  <c r="A125" i="13"/>
  <c r="A126" i="13"/>
  <c r="D126" i="13" s="1"/>
  <c r="A127" i="13"/>
  <c r="A128" i="13"/>
  <c r="A129" i="13"/>
  <c r="D129" i="13" s="1"/>
  <c r="A130" i="13"/>
  <c r="A131" i="13"/>
  <c r="D131" i="13" s="1"/>
  <c r="A132" i="13"/>
  <c r="D132" i="13" s="1"/>
  <c r="A133" i="13"/>
  <c r="C133" i="13" s="1"/>
  <c r="A134" i="13"/>
  <c r="D134" i="13" s="1"/>
  <c r="A135" i="13"/>
  <c r="C135" i="13" s="1"/>
  <c r="A136" i="13"/>
  <c r="C136" i="13" s="1"/>
  <c r="A137" i="13"/>
  <c r="C137" i="13" s="1"/>
  <c r="A138" i="13"/>
  <c r="C138" i="13" s="1"/>
  <c r="A139" i="13"/>
  <c r="D139" i="13" s="1"/>
  <c r="A140" i="13"/>
  <c r="D140" i="13" s="1"/>
  <c r="A141" i="13"/>
  <c r="C141" i="13" s="1"/>
  <c r="A142" i="13"/>
  <c r="D142" i="13" s="1"/>
  <c r="A143" i="13"/>
  <c r="C143" i="13" s="1"/>
  <c r="A144" i="13"/>
  <c r="C144" i="13" s="1"/>
  <c r="A145" i="13"/>
  <c r="C145" i="13" s="1"/>
  <c r="A146" i="13"/>
  <c r="D146" i="13" s="1"/>
  <c r="A147" i="13"/>
  <c r="D147" i="13" s="1"/>
  <c r="A152" i="13"/>
  <c r="A153" i="13"/>
  <c r="A154" i="13"/>
  <c r="A155" i="13"/>
  <c r="A156" i="13"/>
  <c r="A157" i="13"/>
  <c r="A49" i="6" s="1"/>
  <c r="A158" i="13"/>
  <c r="A159" i="13"/>
  <c r="A160" i="13"/>
  <c r="A161" i="13"/>
  <c r="A162" i="13"/>
  <c r="A163" i="13"/>
  <c r="A164" i="13"/>
  <c r="A165" i="13"/>
  <c r="A166" i="13"/>
  <c r="A167" i="13"/>
  <c r="A60" i="6"/>
  <c r="P23" i="13"/>
  <c r="P24" i="13"/>
  <c r="AB4" i="13" s="1"/>
  <c r="AC4" i="13" s="1"/>
  <c r="P25" i="13"/>
  <c r="AB5" i="13" s="1"/>
  <c r="AC5" i="13" s="1"/>
  <c r="P26" i="13"/>
  <c r="P27" i="13"/>
  <c r="P28" i="13"/>
  <c r="AB8" i="13" s="1"/>
  <c r="AC8" i="13" s="1"/>
  <c r="P29" i="13"/>
  <c r="AB9" i="13" s="1"/>
  <c r="AC9" i="13" s="1"/>
  <c r="P30" i="13"/>
  <c r="AB10" i="13" s="1"/>
  <c r="AC10" i="13" s="1"/>
  <c r="P31" i="13"/>
  <c r="AB11" i="13" s="1"/>
  <c r="AC11" i="13" s="1"/>
  <c r="P32" i="13"/>
  <c r="AB12" i="13" s="1"/>
  <c r="AC12" i="13" s="1"/>
  <c r="P33" i="13"/>
  <c r="P34" i="13"/>
  <c r="P35" i="13"/>
  <c r="P36" i="13"/>
  <c r="AB16" i="13" s="1"/>
  <c r="P37" i="13"/>
  <c r="AB17" i="13" s="1"/>
  <c r="P38" i="13"/>
  <c r="AB18" i="13" s="1"/>
  <c r="P39" i="13"/>
  <c r="AB19" i="13" s="1"/>
  <c r="P40" i="13"/>
  <c r="AB20" i="13" s="1"/>
  <c r="P41" i="13"/>
  <c r="AB21" i="13" s="1"/>
  <c r="P42" i="13"/>
  <c r="AB22" i="13" s="1"/>
  <c r="P43" i="13"/>
  <c r="AB23" i="13" s="1"/>
  <c r="P44" i="13"/>
  <c r="AB24" i="13" s="1"/>
  <c r="P45" i="13"/>
  <c r="AB25" i="13" s="1"/>
  <c r="P46" i="13"/>
  <c r="AB26" i="13" s="1"/>
  <c r="P47" i="13"/>
  <c r="AB27" i="13" s="1"/>
  <c r="P48" i="13"/>
  <c r="P22" i="13"/>
  <c r="C66" i="16"/>
  <c r="J64" i="16"/>
  <c r="G64" i="16" s="1"/>
  <c r="H64" i="16"/>
  <c r="F64" i="16"/>
  <c r="E64" i="16" s="1"/>
  <c r="D64" i="16"/>
  <c r="U63" i="16"/>
  <c r="S63" i="16"/>
  <c r="J63" i="16"/>
  <c r="H63" i="16"/>
  <c r="F63" i="16"/>
  <c r="E63" i="16" s="1"/>
  <c r="D63" i="16"/>
  <c r="U62" i="16"/>
  <c r="J62" i="16"/>
  <c r="G62" i="16" s="1"/>
  <c r="H62" i="16"/>
  <c r="F62" i="16"/>
  <c r="E62" i="16" s="1"/>
  <c r="D62" i="16"/>
  <c r="U61" i="16"/>
  <c r="J61" i="16"/>
  <c r="H61" i="16"/>
  <c r="F61" i="16"/>
  <c r="E61" i="16" s="1"/>
  <c r="D61" i="16"/>
  <c r="U60" i="16"/>
  <c r="R60" i="16"/>
  <c r="J60" i="16"/>
  <c r="G60" i="16" s="1"/>
  <c r="H60" i="16"/>
  <c r="F60" i="16"/>
  <c r="E60" i="16" s="1"/>
  <c r="D60" i="16"/>
  <c r="U59" i="16"/>
  <c r="Q59" i="16"/>
  <c r="J59" i="16"/>
  <c r="H59" i="16"/>
  <c r="F59" i="16"/>
  <c r="E59" i="16" s="1"/>
  <c r="D59" i="16"/>
  <c r="U58" i="16"/>
  <c r="Q58" i="16"/>
  <c r="J58" i="16"/>
  <c r="G58" i="16" s="1"/>
  <c r="H58" i="16"/>
  <c r="F58" i="16"/>
  <c r="E58" i="16" s="1"/>
  <c r="D58" i="16"/>
  <c r="U57" i="16"/>
  <c r="Q57" i="16"/>
  <c r="J57" i="16"/>
  <c r="G57" i="16" s="1"/>
  <c r="H57" i="16"/>
  <c r="F57" i="16"/>
  <c r="E57" i="16" s="1"/>
  <c r="D57" i="16"/>
  <c r="U56" i="16"/>
  <c r="Q56" i="16"/>
  <c r="J56" i="16"/>
  <c r="G56" i="16" s="1"/>
  <c r="H56" i="16"/>
  <c r="F56" i="16"/>
  <c r="E56" i="16" s="1"/>
  <c r="D56" i="16"/>
  <c r="U55" i="16"/>
  <c r="Q55" i="16"/>
  <c r="J55" i="16"/>
  <c r="G55" i="16" s="1"/>
  <c r="H55" i="16"/>
  <c r="F55" i="16"/>
  <c r="E55" i="16" s="1"/>
  <c r="D55" i="16"/>
  <c r="U54" i="16"/>
  <c r="Q54" i="16"/>
  <c r="J54" i="16"/>
  <c r="G54" i="16" s="1"/>
  <c r="H54" i="16"/>
  <c r="F54" i="16"/>
  <c r="E54" i="16" s="1"/>
  <c r="D54" i="16"/>
  <c r="U53" i="16"/>
  <c r="Q53" i="16"/>
  <c r="J53" i="16"/>
  <c r="G53" i="16" s="1"/>
  <c r="H53" i="16"/>
  <c r="F53" i="16"/>
  <c r="E53" i="16" s="1"/>
  <c r="D53" i="16"/>
  <c r="U52" i="16"/>
  <c r="Q52" i="16"/>
  <c r="J52" i="16"/>
  <c r="G52" i="16" s="1"/>
  <c r="H52" i="16"/>
  <c r="F52" i="16"/>
  <c r="E52" i="16" s="1"/>
  <c r="D52" i="16"/>
  <c r="U51" i="16"/>
  <c r="Q51" i="16"/>
  <c r="J51" i="16"/>
  <c r="H51" i="16"/>
  <c r="F51" i="16"/>
  <c r="E51" i="16" s="1"/>
  <c r="D51" i="16"/>
  <c r="U50" i="16"/>
  <c r="Q50" i="16"/>
  <c r="J50" i="16"/>
  <c r="G50" i="16" s="1"/>
  <c r="H50" i="16"/>
  <c r="F50" i="16"/>
  <c r="E50" i="16" s="1"/>
  <c r="D50" i="16"/>
  <c r="U49" i="16"/>
  <c r="Q49" i="16"/>
  <c r="J49" i="16"/>
  <c r="G49" i="16" s="1"/>
  <c r="H49" i="16"/>
  <c r="F49" i="16"/>
  <c r="E49" i="16" s="1"/>
  <c r="D49" i="16"/>
  <c r="U48" i="16"/>
  <c r="Q48" i="16"/>
  <c r="J48" i="16"/>
  <c r="H48" i="16"/>
  <c r="F48" i="16"/>
  <c r="E48" i="16" s="1"/>
  <c r="D48" i="16"/>
  <c r="C41" i="16"/>
  <c r="U39" i="16"/>
  <c r="J39" i="16"/>
  <c r="G39" i="16" s="1"/>
  <c r="H39" i="16"/>
  <c r="F39" i="16"/>
  <c r="E39" i="16" s="1"/>
  <c r="D39" i="16"/>
  <c r="U38" i="16"/>
  <c r="S38" i="16"/>
  <c r="R38" i="16"/>
  <c r="Q38" i="16"/>
  <c r="J38" i="16"/>
  <c r="G38" i="16" s="1"/>
  <c r="H38" i="16"/>
  <c r="F38" i="16"/>
  <c r="E38" i="16" s="1"/>
  <c r="D38" i="16"/>
  <c r="U37" i="16"/>
  <c r="S37" i="16"/>
  <c r="R37" i="16"/>
  <c r="Q37" i="16"/>
  <c r="J37" i="16"/>
  <c r="G37" i="16" s="1"/>
  <c r="H37" i="16"/>
  <c r="F37" i="16"/>
  <c r="E37" i="16" s="1"/>
  <c r="D37" i="16"/>
  <c r="U36" i="16"/>
  <c r="S36" i="16"/>
  <c r="R36" i="16"/>
  <c r="Q36" i="16"/>
  <c r="J36" i="16"/>
  <c r="G36" i="16" s="1"/>
  <c r="H36" i="16"/>
  <c r="F36" i="16"/>
  <c r="E36" i="16" s="1"/>
  <c r="D36" i="16"/>
  <c r="U35" i="16"/>
  <c r="S35" i="16"/>
  <c r="R35" i="16"/>
  <c r="Q35" i="16"/>
  <c r="J35" i="16"/>
  <c r="G35" i="16" s="1"/>
  <c r="H35" i="16"/>
  <c r="F35" i="16"/>
  <c r="E35" i="16" s="1"/>
  <c r="D35" i="16"/>
  <c r="U34" i="16"/>
  <c r="S34" i="16"/>
  <c r="R34" i="16"/>
  <c r="Q34" i="16"/>
  <c r="J34" i="16"/>
  <c r="G34" i="16" s="1"/>
  <c r="H34" i="16"/>
  <c r="F34" i="16"/>
  <c r="E34" i="16" s="1"/>
  <c r="D34" i="16"/>
  <c r="U33" i="16"/>
  <c r="S33" i="16"/>
  <c r="R33" i="16"/>
  <c r="Q33" i="16"/>
  <c r="J33" i="16"/>
  <c r="H33" i="16"/>
  <c r="F33" i="16"/>
  <c r="E33" i="16" s="1"/>
  <c r="D33" i="16"/>
  <c r="U32" i="16"/>
  <c r="S32" i="16"/>
  <c r="R32" i="16"/>
  <c r="Q32" i="16"/>
  <c r="J32" i="16"/>
  <c r="G32" i="16" s="1"/>
  <c r="H32" i="16"/>
  <c r="F32" i="16"/>
  <c r="E32" i="16" s="1"/>
  <c r="D32" i="16"/>
  <c r="U31" i="16"/>
  <c r="S31" i="16"/>
  <c r="R31" i="16"/>
  <c r="Q31" i="16"/>
  <c r="J31" i="16"/>
  <c r="G31" i="16" s="1"/>
  <c r="H31" i="16"/>
  <c r="F31" i="16"/>
  <c r="E31" i="16" s="1"/>
  <c r="D31" i="16"/>
  <c r="U30" i="16"/>
  <c r="S30" i="16"/>
  <c r="R30" i="16"/>
  <c r="Q30" i="16"/>
  <c r="J30" i="16"/>
  <c r="G30" i="16" s="1"/>
  <c r="H30" i="16"/>
  <c r="F30" i="16"/>
  <c r="E30" i="16" s="1"/>
  <c r="D30" i="16"/>
  <c r="U29" i="16"/>
  <c r="S29" i="16"/>
  <c r="R29" i="16"/>
  <c r="Q29" i="16"/>
  <c r="J29" i="16"/>
  <c r="G29" i="16" s="1"/>
  <c r="H29" i="16"/>
  <c r="F29" i="16"/>
  <c r="E29" i="16" s="1"/>
  <c r="D29" i="16"/>
  <c r="U28" i="16"/>
  <c r="S28" i="16"/>
  <c r="R28" i="16"/>
  <c r="Q28" i="16"/>
  <c r="J28" i="16"/>
  <c r="H28" i="16"/>
  <c r="F28" i="16"/>
  <c r="E28" i="16" s="1"/>
  <c r="D28" i="16"/>
  <c r="U27" i="16"/>
  <c r="S27" i="16"/>
  <c r="R27" i="16"/>
  <c r="Q27" i="16"/>
  <c r="J27" i="16"/>
  <c r="G27" i="16" s="1"/>
  <c r="H27" i="16"/>
  <c r="F27" i="16"/>
  <c r="E27" i="16" s="1"/>
  <c r="D27" i="16"/>
  <c r="U26" i="16"/>
  <c r="S26" i="16"/>
  <c r="R26" i="16"/>
  <c r="Q26" i="16"/>
  <c r="J26" i="16"/>
  <c r="H26" i="16"/>
  <c r="F26" i="16"/>
  <c r="E26" i="16" s="1"/>
  <c r="D26" i="16"/>
  <c r="U25" i="16"/>
  <c r="S25" i="16"/>
  <c r="R25" i="16"/>
  <c r="Q25" i="16"/>
  <c r="J25" i="16"/>
  <c r="H25" i="16"/>
  <c r="F25" i="16"/>
  <c r="E25" i="16" s="1"/>
  <c r="D25" i="16"/>
  <c r="U24" i="16"/>
  <c r="S24" i="16"/>
  <c r="R24" i="16"/>
  <c r="Q24" i="16"/>
  <c r="J24" i="16"/>
  <c r="G24" i="16" s="1"/>
  <c r="H24" i="16"/>
  <c r="F24" i="16"/>
  <c r="E24" i="16" s="1"/>
  <c r="D24" i="16"/>
  <c r="U23" i="16"/>
  <c r="S23" i="16"/>
  <c r="R23" i="16"/>
  <c r="Q23" i="16"/>
  <c r="J23" i="16"/>
  <c r="G23" i="16" s="1"/>
  <c r="H23" i="16"/>
  <c r="F23" i="16"/>
  <c r="E23" i="16" s="1"/>
  <c r="D23" i="16"/>
  <c r="U22" i="16"/>
  <c r="S22" i="16"/>
  <c r="R22" i="16"/>
  <c r="Q22" i="16"/>
  <c r="J22" i="16"/>
  <c r="G22" i="16" s="1"/>
  <c r="H22" i="16"/>
  <c r="F22" i="16"/>
  <c r="E22" i="16" s="1"/>
  <c r="D22" i="16"/>
  <c r="U21" i="16"/>
  <c r="S21" i="16"/>
  <c r="R21" i="16"/>
  <c r="Q21" i="16"/>
  <c r="J21" i="16"/>
  <c r="G21" i="16" s="1"/>
  <c r="H21" i="16"/>
  <c r="F21" i="16"/>
  <c r="E21" i="16" s="1"/>
  <c r="D21" i="16"/>
  <c r="U20" i="16"/>
  <c r="S20" i="16"/>
  <c r="R20" i="16"/>
  <c r="Q20" i="16"/>
  <c r="J20" i="16"/>
  <c r="G20" i="16" s="1"/>
  <c r="H20" i="16"/>
  <c r="F20" i="16"/>
  <c r="E20" i="16" s="1"/>
  <c r="D20" i="16"/>
  <c r="U19" i="16"/>
  <c r="S19" i="16"/>
  <c r="R19" i="16"/>
  <c r="Q19" i="16"/>
  <c r="J19" i="16"/>
  <c r="G19" i="16" s="1"/>
  <c r="H19" i="16"/>
  <c r="F19" i="16"/>
  <c r="E19" i="16" s="1"/>
  <c r="D19" i="16"/>
  <c r="V18" i="16"/>
  <c r="U18" i="16"/>
  <c r="S18" i="16"/>
  <c r="R18" i="16"/>
  <c r="Q18" i="16"/>
  <c r="J18" i="16"/>
  <c r="G18" i="16" s="1"/>
  <c r="H18" i="16"/>
  <c r="F18" i="16"/>
  <c r="E18" i="16" s="1"/>
  <c r="D18" i="16"/>
  <c r="V17" i="16"/>
  <c r="U17" i="16"/>
  <c r="S17" i="16"/>
  <c r="R17" i="16"/>
  <c r="Q17" i="16"/>
  <c r="J17" i="16"/>
  <c r="G17" i="16" s="1"/>
  <c r="H17" i="16"/>
  <c r="F17" i="16"/>
  <c r="E17" i="16" s="1"/>
  <c r="D17" i="16"/>
  <c r="V16" i="16"/>
  <c r="U16" i="16"/>
  <c r="S16" i="16"/>
  <c r="R16" i="16"/>
  <c r="Q16" i="16"/>
  <c r="J16" i="16"/>
  <c r="G16" i="16" s="1"/>
  <c r="H16" i="16"/>
  <c r="F16" i="16"/>
  <c r="E16" i="16" s="1"/>
  <c r="D16" i="16"/>
  <c r="V15" i="16"/>
  <c r="U15" i="16"/>
  <c r="S15" i="16"/>
  <c r="R15" i="16"/>
  <c r="Q15" i="16"/>
  <c r="J15" i="16"/>
  <c r="G15" i="16" s="1"/>
  <c r="H15" i="16"/>
  <c r="F15" i="16"/>
  <c r="E15" i="16" s="1"/>
  <c r="D15" i="16"/>
  <c r="V14" i="16"/>
  <c r="U14" i="16"/>
  <c r="S14" i="16"/>
  <c r="R14" i="16"/>
  <c r="Q14" i="16"/>
  <c r="J14" i="16"/>
  <c r="H14" i="16"/>
  <c r="F14" i="16"/>
  <c r="E14" i="16" s="1"/>
  <c r="D14" i="16"/>
  <c r="AO13" i="16"/>
  <c r="AN13" i="16"/>
  <c r="AM13" i="16"/>
  <c r="AL13" i="16"/>
  <c r="V13" i="16"/>
  <c r="U13" i="16"/>
  <c r="S13" i="16"/>
  <c r="R13" i="16"/>
  <c r="Q13" i="16"/>
  <c r="J13" i="16"/>
  <c r="G13" i="16" s="1"/>
  <c r="H13" i="16"/>
  <c r="F13" i="16"/>
  <c r="E13" i="16" s="1"/>
  <c r="D13" i="16"/>
  <c r="AO12" i="16"/>
  <c r="AN12" i="16"/>
  <c r="AM12" i="16"/>
  <c r="AL12" i="16"/>
  <c r="V12" i="16"/>
  <c r="U12" i="16"/>
  <c r="S12" i="16"/>
  <c r="R12" i="16"/>
  <c r="Q12" i="16"/>
  <c r="J12" i="16"/>
  <c r="G12" i="16" s="1"/>
  <c r="H12" i="16"/>
  <c r="F12" i="16"/>
  <c r="E12" i="16" s="1"/>
  <c r="D12" i="16"/>
  <c r="AO11" i="16"/>
  <c r="AN11" i="16"/>
  <c r="AM11" i="16"/>
  <c r="AL11" i="16"/>
  <c r="V11" i="16"/>
  <c r="U11" i="16"/>
  <c r="J11" i="16"/>
  <c r="G11" i="16" s="1"/>
  <c r="H11" i="16"/>
  <c r="F11" i="16"/>
  <c r="E11" i="16" s="1"/>
  <c r="D11" i="16"/>
  <c r="AO10" i="16"/>
  <c r="AN10" i="16"/>
  <c r="AM10" i="16"/>
  <c r="AL10" i="16"/>
  <c r="V10" i="16"/>
  <c r="U10" i="16"/>
  <c r="J10" i="16"/>
  <c r="G10" i="16" s="1"/>
  <c r="H10" i="16"/>
  <c r="F10" i="16"/>
  <c r="E10" i="16" s="1"/>
  <c r="D10" i="16"/>
  <c r="AO9" i="16"/>
  <c r="AN9" i="16"/>
  <c r="AM9" i="16"/>
  <c r="AL9" i="16"/>
  <c r="V9" i="16"/>
  <c r="U9" i="16"/>
  <c r="J9" i="16"/>
  <c r="G9" i="16" s="1"/>
  <c r="H9" i="16"/>
  <c r="F9" i="16"/>
  <c r="E9" i="16" s="1"/>
  <c r="D9" i="16"/>
  <c r="AO8" i="16"/>
  <c r="AN8" i="16"/>
  <c r="AM8" i="16"/>
  <c r="AL8" i="16"/>
  <c r="V8" i="16"/>
  <c r="U8" i="16"/>
  <c r="J8" i="16"/>
  <c r="G8" i="16" s="1"/>
  <c r="H8" i="16"/>
  <c r="F8" i="16"/>
  <c r="E8" i="16" s="1"/>
  <c r="D8" i="16"/>
  <c r="AO7" i="16"/>
  <c r="AN7" i="16"/>
  <c r="AM7" i="16"/>
  <c r="AL7" i="16"/>
  <c r="V7" i="16"/>
  <c r="U7" i="16"/>
  <c r="O7" i="16"/>
  <c r="J7" i="16"/>
  <c r="G7" i="16" s="1"/>
  <c r="H7" i="16"/>
  <c r="F7" i="16"/>
  <c r="E7" i="16" s="1"/>
  <c r="D7" i="16"/>
  <c r="AO6" i="16"/>
  <c r="AN6" i="16"/>
  <c r="AM6" i="16"/>
  <c r="AL6" i="16"/>
  <c r="V6" i="16"/>
  <c r="U6" i="16"/>
  <c r="J6" i="16"/>
  <c r="G6" i="16" s="1"/>
  <c r="H6" i="16"/>
  <c r="F6" i="16"/>
  <c r="E6" i="16" s="1"/>
  <c r="D6" i="16"/>
  <c r="AO5" i="16"/>
  <c r="AN5" i="16"/>
  <c r="AM5" i="16"/>
  <c r="AL5" i="16"/>
  <c r="V5" i="16"/>
  <c r="U5" i="16"/>
  <c r="J5" i="16"/>
  <c r="G5" i="16" s="1"/>
  <c r="H5" i="16"/>
  <c r="F5" i="16"/>
  <c r="E5" i="16" s="1"/>
  <c r="D5" i="16"/>
  <c r="AO4" i="16"/>
  <c r="AN4" i="16"/>
  <c r="AM4" i="16"/>
  <c r="AL4" i="16"/>
  <c r="V4" i="16"/>
  <c r="U4" i="16"/>
  <c r="J4" i="16"/>
  <c r="G4" i="16" s="1"/>
  <c r="H4" i="16"/>
  <c r="F4" i="16"/>
  <c r="E4" i="16" s="1"/>
  <c r="D4" i="16"/>
  <c r="AO3" i="16"/>
  <c r="AN3" i="16"/>
  <c r="AM3" i="16"/>
  <c r="AL3" i="16"/>
  <c r="V3" i="16"/>
  <c r="U3" i="16"/>
  <c r="O3" i="16"/>
  <c r="J3" i="16"/>
  <c r="G3" i="16" s="1"/>
  <c r="H3" i="16"/>
  <c r="F3" i="16"/>
  <c r="E3" i="16" s="1"/>
  <c r="D3" i="16"/>
  <c r="AO2" i="16"/>
  <c r="AN2" i="16"/>
  <c r="AM2" i="16"/>
  <c r="AL2" i="16"/>
  <c r="V2" i="16"/>
  <c r="U2" i="16"/>
  <c r="J2" i="16"/>
  <c r="G2" i="16" s="1"/>
  <c r="H2" i="16"/>
  <c r="F2" i="16"/>
  <c r="E2" i="16" s="1"/>
  <c r="D2" i="16"/>
  <c r="AD102" i="15"/>
  <c r="AC102" i="15"/>
  <c r="AB102" i="15"/>
  <c r="AA102" i="15"/>
  <c r="Z102" i="15"/>
  <c r="X102" i="15"/>
  <c r="Y102" i="15" s="1"/>
  <c r="V102" i="15"/>
  <c r="O102" i="15"/>
  <c r="N102" i="15"/>
  <c r="AD101" i="15"/>
  <c r="AC101" i="15"/>
  <c r="AB101" i="15"/>
  <c r="AA101" i="15"/>
  <c r="Z101" i="15"/>
  <c r="X101" i="15"/>
  <c r="Y101" i="15" s="1"/>
  <c r="V101" i="15"/>
  <c r="O101" i="15"/>
  <c r="N101" i="15"/>
  <c r="AD100" i="15"/>
  <c r="AC100" i="15"/>
  <c r="AB100" i="15"/>
  <c r="AA100" i="15"/>
  <c r="Z100" i="15"/>
  <c r="X100" i="15"/>
  <c r="Y100" i="15" s="1"/>
  <c r="V100" i="15"/>
  <c r="O100" i="15"/>
  <c r="N100" i="15"/>
  <c r="AD99" i="15"/>
  <c r="AC99" i="15"/>
  <c r="AB99" i="15"/>
  <c r="AA99" i="15"/>
  <c r="Z99" i="15"/>
  <c r="X99" i="15"/>
  <c r="Y99" i="15" s="1"/>
  <c r="V99" i="15"/>
  <c r="O99" i="15"/>
  <c r="N99" i="15"/>
  <c r="AD98" i="15"/>
  <c r="AC98" i="15"/>
  <c r="AB98" i="15"/>
  <c r="AA98" i="15"/>
  <c r="Z98" i="15"/>
  <c r="X98" i="15"/>
  <c r="Y98" i="15" s="1"/>
  <c r="V98" i="15"/>
  <c r="O98" i="15"/>
  <c r="N98" i="15"/>
  <c r="AC97" i="15"/>
  <c r="AB97" i="15"/>
  <c r="Z97" i="15"/>
  <c r="AA97" i="15" s="1"/>
  <c r="X97" i="15"/>
  <c r="Y97" i="15" s="1"/>
  <c r="AD97" i="15" s="1"/>
  <c r="V97" i="15"/>
  <c r="AC96" i="15"/>
  <c r="AB96" i="15"/>
  <c r="AA96" i="15"/>
  <c r="Z96" i="15"/>
  <c r="X96" i="15"/>
  <c r="Y96" i="15" s="1"/>
  <c r="AD96" i="15" s="1"/>
  <c r="V96" i="15"/>
  <c r="AC95" i="15"/>
  <c r="AB95" i="15"/>
  <c r="Z95" i="15"/>
  <c r="AA95" i="15" s="1"/>
  <c r="X95" i="15"/>
  <c r="Y95" i="15" s="1"/>
  <c r="AD95" i="15" s="1"/>
  <c r="V95" i="15"/>
  <c r="AC94" i="15"/>
  <c r="AB94" i="15"/>
  <c r="AA94" i="15"/>
  <c r="Z94" i="15"/>
  <c r="X94" i="15"/>
  <c r="Y94" i="15" s="1"/>
  <c r="AD94" i="15" s="1"/>
  <c r="V94" i="15"/>
  <c r="AC93" i="15"/>
  <c r="AB93" i="15"/>
  <c r="Z93" i="15"/>
  <c r="AA93" i="15" s="1"/>
  <c r="X93" i="15"/>
  <c r="Y93" i="15" s="1"/>
  <c r="AD93" i="15" s="1"/>
  <c r="V93" i="15"/>
  <c r="AD92" i="15"/>
  <c r="AC92" i="15"/>
  <c r="AB92" i="15"/>
  <c r="AA92" i="15"/>
  <c r="Z92" i="15"/>
  <c r="X92" i="15"/>
  <c r="Y92" i="15" s="1"/>
  <c r="V92" i="15"/>
  <c r="AB91" i="15"/>
  <c r="Z91" i="15"/>
  <c r="AA91" i="15" s="1"/>
  <c r="X91" i="15"/>
  <c r="V91" i="15"/>
  <c r="AD76" i="15"/>
  <c r="AC76" i="15"/>
  <c r="AB76" i="15"/>
  <c r="AA76" i="15"/>
  <c r="Z76" i="15"/>
  <c r="X76" i="15"/>
  <c r="Y76" i="15" s="1"/>
  <c r="V76" i="15"/>
  <c r="O76" i="15"/>
  <c r="N76" i="15"/>
  <c r="AD75" i="15"/>
  <c r="AC75" i="15"/>
  <c r="AB75" i="15"/>
  <c r="AA75" i="15"/>
  <c r="Z75" i="15"/>
  <c r="X75" i="15"/>
  <c r="Y75" i="15" s="1"/>
  <c r="V75" i="15"/>
  <c r="O75" i="15"/>
  <c r="N75" i="15"/>
  <c r="AD74" i="15"/>
  <c r="AC74" i="15"/>
  <c r="AB74" i="15"/>
  <c r="AA74" i="15"/>
  <c r="Z74" i="15"/>
  <c r="X74" i="15"/>
  <c r="Y74" i="15" s="1"/>
  <c r="V74" i="15"/>
  <c r="O74" i="15"/>
  <c r="N74" i="15"/>
  <c r="AD73" i="15"/>
  <c r="AC73" i="15"/>
  <c r="AB73" i="15"/>
  <c r="AA73" i="15"/>
  <c r="Z73" i="15"/>
  <c r="X73" i="15"/>
  <c r="V73" i="15"/>
  <c r="O73" i="15"/>
  <c r="N73" i="15"/>
  <c r="AD72" i="15"/>
  <c r="AC72" i="15"/>
  <c r="AB72" i="15"/>
  <c r="AA72" i="15"/>
  <c r="Z72" i="15"/>
  <c r="X72" i="15"/>
  <c r="Y72" i="15" s="1"/>
  <c r="V72" i="15"/>
  <c r="O72" i="15"/>
  <c r="N72" i="15"/>
  <c r="AD71" i="15"/>
  <c r="AC71" i="15"/>
  <c r="AB71" i="15"/>
  <c r="AA71" i="15"/>
  <c r="Z71" i="15"/>
  <c r="X71" i="15"/>
  <c r="V71" i="15"/>
  <c r="O71" i="15"/>
  <c r="N71" i="15"/>
  <c r="AD70" i="15"/>
  <c r="AC70" i="15"/>
  <c r="AB70" i="15"/>
  <c r="AA70" i="15"/>
  <c r="Z70" i="15"/>
  <c r="X70" i="15"/>
  <c r="Y70" i="15" s="1"/>
  <c r="V70" i="15"/>
  <c r="O70" i="15"/>
  <c r="N70" i="15"/>
  <c r="AD69" i="15"/>
  <c r="AC69" i="15"/>
  <c r="AB69" i="15"/>
  <c r="AA69" i="15"/>
  <c r="Z69" i="15"/>
  <c r="X69" i="15"/>
  <c r="Y69" i="15" s="1"/>
  <c r="V69" i="15"/>
  <c r="O69" i="15"/>
  <c r="N69" i="15"/>
  <c r="AD68" i="15"/>
  <c r="AC68" i="15"/>
  <c r="AB68" i="15"/>
  <c r="AA68" i="15"/>
  <c r="Z68" i="15"/>
  <c r="X68" i="15"/>
  <c r="Y68" i="15" s="1"/>
  <c r="V68" i="15"/>
  <c r="O68" i="15"/>
  <c r="N68" i="15"/>
  <c r="AD67" i="15"/>
  <c r="AC67" i="15"/>
  <c r="AB67" i="15"/>
  <c r="AA67" i="15"/>
  <c r="Z67" i="15"/>
  <c r="X67" i="15"/>
  <c r="Y67" i="15" s="1"/>
  <c r="V67" i="15"/>
  <c r="O67" i="15"/>
  <c r="N67" i="15"/>
  <c r="AD66" i="15"/>
  <c r="AC66" i="15"/>
  <c r="AB66" i="15"/>
  <c r="AA66" i="15"/>
  <c r="Z66" i="15"/>
  <c r="X66" i="15"/>
  <c r="Y66" i="15" s="1"/>
  <c r="V66" i="15"/>
  <c r="O66" i="15"/>
  <c r="N66" i="15"/>
  <c r="AB65" i="15"/>
  <c r="Z65" i="15"/>
  <c r="AA65" i="15" s="1"/>
  <c r="X65" i="15"/>
  <c r="V65" i="15"/>
  <c r="W60" i="15"/>
  <c r="V60" i="15"/>
  <c r="U60" i="15"/>
  <c r="T60" i="15"/>
  <c r="H60" i="15"/>
  <c r="F60" i="15"/>
  <c r="D60" i="15"/>
  <c r="W59" i="15"/>
  <c r="V59" i="15"/>
  <c r="U59" i="15"/>
  <c r="T59" i="15"/>
  <c r="Z59" i="15" s="1"/>
  <c r="H59" i="15"/>
  <c r="F59" i="15"/>
  <c r="D59" i="15"/>
  <c r="W58" i="15"/>
  <c r="V58" i="15"/>
  <c r="U58" i="15"/>
  <c r="T58" i="15"/>
  <c r="Z58" i="15" s="1"/>
  <c r="H58" i="15"/>
  <c r="F58" i="15"/>
  <c r="D58" i="15"/>
  <c r="W57" i="15"/>
  <c r="V57" i="15"/>
  <c r="U57" i="15"/>
  <c r="T57" i="15"/>
  <c r="Z57" i="15" s="1"/>
  <c r="H57" i="15"/>
  <c r="F57" i="15"/>
  <c r="D57" i="15"/>
  <c r="W56" i="15"/>
  <c r="V56" i="15"/>
  <c r="U56" i="15"/>
  <c r="T56" i="15"/>
  <c r="Z56" i="15" s="1"/>
  <c r="H56" i="15"/>
  <c r="F56" i="15"/>
  <c r="D56" i="15"/>
  <c r="W55" i="15"/>
  <c r="V55" i="15"/>
  <c r="U55" i="15"/>
  <c r="T55" i="15"/>
  <c r="Z55" i="15" s="1"/>
  <c r="H55" i="15"/>
  <c r="F55" i="15"/>
  <c r="D55" i="15"/>
  <c r="W54" i="15"/>
  <c r="V54" i="15"/>
  <c r="U54" i="15"/>
  <c r="T54" i="15"/>
  <c r="Z54" i="15" s="1"/>
  <c r="H54" i="15"/>
  <c r="F54" i="15"/>
  <c r="D54" i="15"/>
  <c r="W53" i="15"/>
  <c r="V53" i="15"/>
  <c r="U53" i="15"/>
  <c r="T53" i="15"/>
  <c r="AA53" i="15" s="1"/>
  <c r="H53" i="15"/>
  <c r="F53" i="15"/>
  <c r="D53" i="15"/>
  <c r="W52" i="15"/>
  <c r="V52" i="15"/>
  <c r="U52" i="15"/>
  <c r="T52" i="15"/>
  <c r="Z52" i="15" s="1"/>
  <c r="H52" i="15"/>
  <c r="F52" i="15"/>
  <c r="D52" i="15"/>
  <c r="W51" i="15"/>
  <c r="V51" i="15"/>
  <c r="U51" i="15"/>
  <c r="T51" i="15"/>
  <c r="Z51" i="15" s="1"/>
  <c r="H51" i="15"/>
  <c r="F51" i="15"/>
  <c r="D51" i="15"/>
  <c r="W50" i="15"/>
  <c r="V50" i="15"/>
  <c r="U50" i="15"/>
  <c r="T50" i="15"/>
  <c r="AA50" i="15" s="1"/>
  <c r="H50" i="15"/>
  <c r="F50" i="15"/>
  <c r="D50" i="15"/>
  <c r="W49" i="15"/>
  <c r="V49" i="15"/>
  <c r="U49" i="15"/>
  <c r="T49" i="15"/>
  <c r="AA49" i="15" s="1"/>
  <c r="H49" i="15"/>
  <c r="F49" i="15"/>
  <c r="D49" i="15"/>
  <c r="W48" i="15"/>
  <c r="V48" i="15"/>
  <c r="U48" i="15"/>
  <c r="T48" i="15"/>
  <c r="X48" i="15" s="1"/>
  <c r="O48" i="15"/>
  <c r="N48" i="15"/>
  <c r="H48" i="15"/>
  <c r="F48" i="15"/>
  <c r="D48" i="15"/>
  <c r="W47" i="15"/>
  <c r="V47" i="15"/>
  <c r="U47" i="15"/>
  <c r="T47" i="15"/>
  <c r="AA47" i="15" s="1"/>
  <c r="O47" i="15"/>
  <c r="N47" i="15"/>
  <c r="H47" i="15"/>
  <c r="F47" i="15"/>
  <c r="D47" i="15"/>
  <c r="W46" i="15"/>
  <c r="V46" i="15"/>
  <c r="U46" i="15"/>
  <c r="T46" i="15"/>
  <c r="S46" i="15" s="1"/>
  <c r="O46" i="15"/>
  <c r="N46" i="15"/>
  <c r="H46" i="15"/>
  <c r="F46" i="15"/>
  <c r="D46" i="15"/>
  <c r="W45" i="15"/>
  <c r="V45" i="15"/>
  <c r="U45" i="15"/>
  <c r="T45" i="15"/>
  <c r="AA45" i="15" s="1"/>
  <c r="O45" i="15"/>
  <c r="N45" i="15"/>
  <c r="H45" i="15"/>
  <c r="F45" i="15"/>
  <c r="D45" i="15"/>
  <c r="W44" i="15"/>
  <c r="V44" i="15"/>
  <c r="U44" i="15"/>
  <c r="T44" i="15"/>
  <c r="Y44" i="15" s="1"/>
  <c r="O44" i="15"/>
  <c r="N44" i="15"/>
  <c r="H44" i="15"/>
  <c r="F44" i="15"/>
  <c r="D44" i="15"/>
  <c r="D62" i="15" s="1"/>
  <c r="O43" i="15"/>
  <c r="N43" i="15"/>
  <c r="O42" i="15"/>
  <c r="N42" i="15"/>
  <c r="O41" i="15"/>
  <c r="N41" i="15"/>
  <c r="O40" i="15"/>
  <c r="N40" i="15"/>
  <c r="W39" i="15"/>
  <c r="V39" i="15"/>
  <c r="U39" i="15"/>
  <c r="T39" i="15"/>
  <c r="X39" i="15" s="1"/>
  <c r="O39" i="15"/>
  <c r="N39" i="15"/>
  <c r="H39" i="15"/>
  <c r="F39" i="15"/>
  <c r="D39" i="15"/>
  <c r="W38" i="15"/>
  <c r="V38" i="15"/>
  <c r="U38" i="15"/>
  <c r="T38" i="15"/>
  <c r="AA38" i="15" s="1"/>
  <c r="O38" i="15"/>
  <c r="N38" i="15"/>
  <c r="H38" i="15"/>
  <c r="F38" i="15"/>
  <c r="D38" i="15"/>
  <c r="W37" i="15"/>
  <c r="V37" i="15"/>
  <c r="U37" i="15"/>
  <c r="T37" i="15"/>
  <c r="Y37" i="15" s="1"/>
  <c r="O37" i="15"/>
  <c r="N37" i="15"/>
  <c r="H37" i="15"/>
  <c r="F37" i="15"/>
  <c r="D37" i="15"/>
  <c r="W36" i="15"/>
  <c r="V36" i="15"/>
  <c r="U36" i="15"/>
  <c r="T36" i="15"/>
  <c r="AA36" i="15" s="1"/>
  <c r="O36" i="15"/>
  <c r="N36" i="15"/>
  <c r="H36" i="15"/>
  <c r="F36" i="15"/>
  <c r="D36" i="15"/>
  <c r="W35" i="15"/>
  <c r="V35" i="15"/>
  <c r="U35" i="15"/>
  <c r="T35" i="15"/>
  <c r="Y35" i="15" s="1"/>
  <c r="H35" i="15"/>
  <c r="F35" i="15"/>
  <c r="D35" i="15"/>
  <c r="W34" i="15"/>
  <c r="V34" i="15"/>
  <c r="U34" i="15"/>
  <c r="T34" i="15"/>
  <c r="AA34" i="15" s="1"/>
  <c r="H34" i="15"/>
  <c r="F34" i="15"/>
  <c r="D34" i="15"/>
  <c r="W33" i="15"/>
  <c r="V33" i="15"/>
  <c r="U33" i="15"/>
  <c r="T33" i="15"/>
  <c r="AA33" i="15" s="1"/>
  <c r="H33" i="15"/>
  <c r="F33" i="15"/>
  <c r="D33" i="15"/>
  <c r="W32" i="15"/>
  <c r="V32" i="15"/>
  <c r="U32" i="15"/>
  <c r="T32" i="15"/>
  <c r="AA32" i="15" s="1"/>
  <c r="H32" i="15"/>
  <c r="F32" i="15"/>
  <c r="D32" i="15"/>
  <c r="W31" i="15"/>
  <c r="V31" i="15"/>
  <c r="U31" i="15"/>
  <c r="T31" i="15"/>
  <c r="Y31" i="15" s="1"/>
  <c r="H31" i="15"/>
  <c r="F31" i="15"/>
  <c r="D31" i="15"/>
  <c r="W30" i="15"/>
  <c r="V30" i="15"/>
  <c r="U30" i="15"/>
  <c r="T30" i="15"/>
  <c r="AA30" i="15" s="1"/>
  <c r="H30" i="15"/>
  <c r="F30" i="15"/>
  <c r="D30" i="15"/>
  <c r="W29" i="15"/>
  <c r="V29" i="15"/>
  <c r="U29" i="15"/>
  <c r="T29" i="15"/>
  <c r="AA29" i="15" s="1"/>
  <c r="H29" i="15"/>
  <c r="F29" i="15"/>
  <c r="D29" i="15"/>
  <c r="AE28" i="15"/>
  <c r="AD28" i="15"/>
  <c r="AC28" i="15"/>
  <c r="AB28" i="15"/>
  <c r="W28" i="15"/>
  <c r="V28" i="15"/>
  <c r="U28" i="15"/>
  <c r="T28" i="15"/>
  <c r="AA28" i="15" s="1"/>
  <c r="H28" i="15"/>
  <c r="F28" i="15"/>
  <c r="D28" i="15"/>
  <c r="AE27" i="15"/>
  <c r="AD27" i="15"/>
  <c r="AC27" i="15"/>
  <c r="AB27" i="15"/>
  <c r="W27" i="15"/>
  <c r="V27" i="15"/>
  <c r="U27" i="15"/>
  <c r="T27" i="15"/>
  <c r="AA27" i="15" s="1"/>
  <c r="H27" i="15"/>
  <c r="F27" i="15"/>
  <c r="D27" i="15"/>
  <c r="AE26" i="15"/>
  <c r="AD26" i="15"/>
  <c r="AC26" i="15"/>
  <c r="AB26" i="15"/>
  <c r="W26" i="15"/>
  <c r="V26" i="15"/>
  <c r="U26" i="15"/>
  <c r="T26" i="15"/>
  <c r="Y26" i="15" s="1"/>
  <c r="H26" i="15"/>
  <c r="F26" i="15"/>
  <c r="D26" i="15"/>
  <c r="AE25" i="15"/>
  <c r="AD25" i="15"/>
  <c r="AC25" i="15"/>
  <c r="AB25" i="15"/>
  <c r="W25" i="15"/>
  <c r="V25" i="15"/>
  <c r="U25" i="15"/>
  <c r="T25" i="15"/>
  <c r="R25" i="15" s="1"/>
  <c r="H25" i="15"/>
  <c r="F25" i="15"/>
  <c r="D25" i="15"/>
  <c r="AE24" i="15"/>
  <c r="AD24" i="15"/>
  <c r="AC24" i="15"/>
  <c r="AB24" i="15"/>
  <c r="W24" i="15"/>
  <c r="V24" i="15"/>
  <c r="U24" i="15"/>
  <c r="T24" i="15"/>
  <c r="R24" i="15" s="1"/>
  <c r="H24" i="15"/>
  <c r="F24" i="15"/>
  <c r="D24" i="15"/>
  <c r="AE23" i="15"/>
  <c r="AD23" i="15"/>
  <c r="AC23" i="15"/>
  <c r="AB23" i="15"/>
  <c r="W23" i="15"/>
  <c r="V23" i="15"/>
  <c r="U23" i="15"/>
  <c r="T23" i="15"/>
  <c r="R23" i="15" s="1"/>
  <c r="H23" i="15"/>
  <c r="F23" i="15"/>
  <c r="D23" i="15"/>
  <c r="AE22" i="15"/>
  <c r="AD22" i="15"/>
  <c r="AC22" i="15"/>
  <c r="AB22" i="15"/>
  <c r="W22" i="15"/>
  <c r="V22" i="15"/>
  <c r="U22" i="15"/>
  <c r="T22" i="15"/>
  <c r="Y22" i="15" s="1"/>
  <c r="H22" i="15"/>
  <c r="F22" i="15"/>
  <c r="D22" i="15"/>
  <c r="AE21" i="15"/>
  <c r="AD21" i="15"/>
  <c r="AC21" i="15"/>
  <c r="AB21" i="15"/>
  <c r="W21" i="15"/>
  <c r="V21" i="15"/>
  <c r="U21" i="15"/>
  <c r="T21" i="15"/>
  <c r="R21" i="15" s="1"/>
  <c r="H21" i="15"/>
  <c r="F21" i="15"/>
  <c r="D21" i="15"/>
  <c r="AE20" i="15"/>
  <c r="AD20" i="15"/>
  <c r="AC20" i="15"/>
  <c r="AB20" i="15"/>
  <c r="W20" i="15"/>
  <c r="V20" i="15"/>
  <c r="U20" i="15"/>
  <c r="T20" i="15"/>
  <c r="R20" i="15" s="1"/>
  <c r="H20" i="15"/>
  <c r="F20" i="15"/>
  <c r="D20" i="15"/>
  <c r="AE19" i="15"/>
  <c r="AD19" i="15"/>
  <c r="AC19" i="15"/>
  <c r="AB19" i="15"/>
  <c r="W19" i="15"/>
  <c r="V19" i="15"/>
  <c r="U19" i="15"/>
  <c r="T19" i="15"/>
  <c r="Z19" i="15" s="1"/>
  <c r="H19" i="15"/>
  <c r="F19" i="15"/>
  <c r="D19" i="15"/>
  <c r="AE18" i="15"/>
  <c r="AD18" i="15"/>
  <c r="AC18" i="15"/>
  <c r="AB18" i="15"/>
  <c r="W18" i="15"/>
  <c r="V18" i="15"/>
  <c r="U18" i="15"/>
  <c r="T18" i="15"/>
  <c r="S18" i="15" s="1"/>
  <c r="H18" i="15"/>
  <c r="F18" i="15"/>
  <c r="D18" i="15"/>
  <c r="AE17" i="15"/>
  <c r="AD17" i="15"/>
  <c r="AC17" i="15"/>
  <c r="AB17" i="15"/>
  <c r="W17" i="15"/>
  <c r="V17" i="15"/>
  <c r="U17" i="15"/>
  <c r="T17" i="15"/>
  <c r="S17" i="15" s="1"/>
  <c r="H17" i="15"/>
  <c r="F17" i="15"/>
  <c r="D17" i="15"/>
  <c r="AE16" i="15"/>
  <c r="AD16" i="15"/>
  <c r="AC16" i="15"/>
  <c r="AB16" i="15"/>
  <c r="W16" i="15"/>
  <c r="V16" i="15"/>
  <c r="U16" i="15"/>
  <c r="T16" i="15"/>
  <c r="AA16" i="15" s="1"/>
  <c r="O33" i="15" s="1"/>
  <c r="H16" i="15"/>
  <c r="F16" i="15"/>
  <c r="D16" i="15"/>
  <c r="AE15" i="15"/>
  <c r="AD15" i="15"/>
  <c r="AC15" i="15"/>
  <c r="AB15" i="15"/>
  <c r="W15" i="15"/>
  <c r="V15" i="15"/>
  <c r="U15" i="15"/>
  <c r="T15" i="15"/>
  <c r="AA15" i="15" s="1"/>
  <c r="H15" i="15"/>
  <c r="F15" i="15"/>
  <c r="D15" i="15"/>
  <c r="AE14" i="15"/>
  <c r="AD14" i="15"/>
  <c r="AB14" i="15"/>
  <c r="AC14" i="15" s="1"/>
  <c r="W14" i="15"/>
  <c r="V14" i="15"/>
  <c r="U14" i="15"/>
  <c r="T14" i="15"/>
  <c r="AA14" i="15" s="1"/>
  <c r="O94" i="15" s="1"/>
  <c r="H14" i="15"/>
  <c r="F14" i="15"/>
  <c r="D14" i="15"/>
  <c r="AM13" i="15"/>
  <c r="AL13" i="15"/>
  <c r="AK13" i="15"/>
  <c r="AJ13" i="15"/>
  <c r="AE13" i="15"/>
  <c r="AD13" i="15"/>
  <c r="AB13" i="15"/>
  <c r="AC13" i="15" s="1"/>
  <c r="W13" i="15"/>
  <c r="V13" i="15"/>
  <c r="U13" i="15"/>
  <c r="T13" i="15"/>
  <c r="AA13" i="15" s="1"/>
  <c r="H13" i="15"/>
  <c r="F13" i="15"/>
  <c r="D13" i="15"/>
  <c r="AM12" i="15"/>
  <c r="AL12" i="15"/>
  <c r="AK12" i="15"/>
  <c r="AJ12" i="15"/>
  <c r="AE12" i="15"/>
  <c r="AD12" i="15"/>
  <c r="AC12" i="15"/>
  <c r="AB12" i="15"/>
  <c r="W12" i="15"/>
  <c r="V12" i="15"/>
  <c r="U12" i="15"/>
  <c r="T12" i="15"/>
  <c r="AA12" i="15" s="1"/>
  <c r="H12" i="15"/>
  <c r="F12" i="15"/>
  <c r="D12" i="15"/>
  <c r="AM11" i="15"/>
  <c r="AL11" i="15"/>
  <c r="AK11" i="15"/>
  <c r="AJ11" i="15"/>
  <c r="AE11" i="15"/>
  <c r="AD11" i="15"/>
  <c r="AC11" i="15"/>
  <c r="AB11" i="15"/>
  <c r="W11" i="15"/>
  <c r="V11" i="15"/>
  <c r="U11" i="15"/>
  <c r="T11" i="15"/>
  <c r="X11" i="15" s="1"/>
  <c r="H11" i="15"/>
  <c r="F11" i="15"/>
  <c r="D11" i="15"/>
  <c r="AM10" i="15"/>
  <c r="AL10" i="15"/>
  <c r="AK10" i="15"/>
  <c r="AJ10" i="15"/>
  <c r="AE10" i="15"/>
  <c r="AD10" i="15"/>
  <c r="AC10" i="15"/>
  <c r="AB10" i="15"/>
  <c r="W10" i="15"/>
  <c r="V10" i="15"/>
  <c r="U10" i="15"/>
  <c r="T10" i="15"/>
  <c r="X10" i="15" s="1"/>
  <c r="H10" i="15"/>
  <c r="F10" i="15"/>
  <c r="D10" i="15"/>
  <c r="AM9" i="15"/>
  <c r="AL9" i="15"/>
  <c r="AK9" i="15"/>
  <c r="AJ9" i="15"/>
  <c r="AE9" i="15"/>
  <c r="AD9" i="15"/>
  <c r="AC9" i="15"/>
  <c r="AB9" i="15"/>
  <c r="W9" i="15"/>
  <c r="V9" i="15"/>
  <c r="U9" i="15"/>
  <c r="T9" i="15"/>
  <c r="X9" i="15" s="1"/>
  <c r="H9" i="15"/>
  <c r="F9" i="15"/>
  <c r="D9" i="15"/>
  <c r="AM8" i="15"/>
  <c r="AL8" i="15"/>
  <c r="AK8" i="15"/>
  <c r="AJ8" i="15"/>
  <c r="AE8" i="15"/>
  <c r="AD8" i="15"/>
  <c r="AC8" i="15"/>
  <c r="AB8" i="15"/>
  <c r="W8" i="15"/>
  <c r="V8" i="15"/>
  <c r="U8" i="15"/>
  <c r="T8" i="15"/>
  <c r="X8" i="15" s="1"/>
  <c r="H8" i="15"/>
  <c r="F8" i="15"/>
  <c r="D8" i="15"/>
  <c r="AM7" i="15"/>
  <c r="AL7" i="15"/>
  <c r="AJ7" i="15"/>
  <c r="AK7" i="15" s="1"/>
  <c r="AE7" i="15"/>
  <c r="AD7" i="15"/>
  <c r="AC7" i="15"/>
  <c r="AB7" i="15"/>
  <c r="W7" i="15"/>
  <c r="V7" i="15"/>
  <c r="U7" i="15"/>
  <c r="T7" i="15"/>
  <c r="AA7" i="15" s="1"/>
  <c r="O24" i="15" s="1"/>
  <c r="H7" i="15"/>
  <c r="F7" i="15"/>
  <c r="D7" i="15"/>
  <c r="AM6" i="15"/>
  <c r="AL6" i="15"/>
  <c r="AJ6" i="15"/>
  <c r="AK6" i="15" s="1"/>
  <c r="AE6" i="15"/>
  <c r="AD6" i="15"/>
  <c r="AC6" i="15"/>
  <c r="AB6" i="15"/>
  <c r="W6" i="15"/>
  <c r="V6" i="15"/>
  <c r="U6" i="15"/>
  <c r="T6" i="15"/>
  <c r="AA6" i="15" s="1"/>
  <c r="O65" i="15" s="1"/>
  <c r="H6" i="15"/>
  <c r="F6" i="15"/>
  <c r="D6" i="15"/>
  <c r="AM5" i="15"/>
  <c r="AL5" i="15"/>
  <c r="AK5" i="15"/>
  <c r="AJ5" i="15"/>
  <c r="AE5" i="15"/>
  <c r="AD5" i="15"/>
  <c r="AC5" i="15"/>
  <c r="AB5" i="15"/>
  <c r="W5" i="15"/>
  <c r="V5" i="15"/>
  <c r="U5" i="15"/>
  <c r="T5" i="15"/>
  <c r="X5" i="15" s="1"/>
  <c r="H5" i="15"/>
  <c r="F5" i="15"/>
  <c r="D5" i="15"/>
  <c r="AM4" i="15"/>
  <c r="AL4" i="15"/>
  <c r="AK4" i="15"/>
  <c r="AJ4" i="15"/>
  <c r="AE4" i="15"/>
  <c r="AD4" i="15"/>
  <c r="AC4" i="15"/>
  <c r="AB4" i="15"/>
  <c r="W4" i="15"/>
  <c r="V4" i="15"/>
  <c r="U4" i="15"/>
  <c r="T4" i="15"/>
  <c r="X4" i="15" s="1"/>
  <c r="H4" i="15"/>
  <c r="F4" i="15"/>
  <c r="D4" i="15"/>
  <c r="AM3" i="15"/>
  <c r="AL3" i="15"/>
  <c r="AK3" i="15"/>
  <c r="AJ3" i="15"/>
  <c r="AE3" i="15"/>
  <c r="AD3" i="15"/>
  <c r="AC3" i="15"/>
  <c r="AB3" i="15"/>
  <c r="W3" i="15"/>
  <c r="V3" i="15"/>
  <c r="U3" i="15"/>
  <c r="T3" i="15"/>
  <c r="AA3" i="15" s="1"/>
  <c r="O22" i="15" s="1"/>
  <c r="H3" i="15"/>
  <c r="F3" i="15"/>
  <c r="D3" i="15"/>
  <c r="AM2" i="15"/>
  <c r="AL2" i="15"/>
  <c r="AJ2" i="15"/>
  <c r="AK2" i="15" s="1"/>
  <c r="AE2" i="15"/>
  <c r="AD2" i="15"/>
  <c r="AC2" i="15"/>
  <c r="AB2" i="15"/>
  <c r="W2" i="15"/>
  <c r="V2" i="15"/>
  <c r="U2" i="15"/>
  <c r="T2" i="15"/>
  <c r="Y2" i="15" s="1"/>
  <c r="H2" i="15"/>
  <c r="F2" i="15"/>
  <c r="D2" i="15"/>
  <c r="AF103" i="13"/>
  <c r="AE103" i="13"/>
  <c r="AD103" i="13"/>
  <c r="AC103" i="13"/>
  <c r="AB103" i="13"/>
  <c r="X103" i="13"/>
  <c r="Y103" i="13" s="1"/>
  <c r="V103" i="13"/>
  <c r="O103" i="13"/>
  <c r="N103" i="13"/>
  <c r="AF102" i="13"/>
  <c r="AE102" i="13"/>
  <c r="AD102" i="13"/>
  <c r="AC102" i="13"/>
  <c r="AB102" i="13"/>
  <c r="X102" i="13"/>
  <c r="Y102" i="13" s="1"/>
  <c r="V102" i="13"/>
  <c r="O102" i="13"/>
  <c r="N102" i="13"/>
  <c r="AF101" i="13"/>
  <c r="AE101" i="13"/>
  <c r="AD101" i="13"/>
  <c r="AC101" i="13"/>
  <c r="AB101" i="13"/>
  <c r="X101" i="13"/>
  <c r="Y101" i="13" s="1"/>
  <c r="V101" i="13"/>
  <c r="O101" i="13"/>
  <c r="N101" i="13"/>
  <c r="AF100" i="13"/>
  <c r="AE100" i="13"/>
  <c r="AD100" i="13"/>
  <c r="AC100" i="13"/>
  <c r="AB100" i="13"/>
  <c r="X100" i="13"/>
  <c r="Y100" i="13" s="1"/>
  <c r="V100" i="13"/>
  <c r="O100" i="13"/>
  <c r="N100" i="13"/>
  <c r="AE99" i="13"/>
  <c r="AD99" i="13"/>
  <c r="AB99" i="13"/>
  <c r="AC99" i="13" s="1"/>
  <c r="X99" i="13"/>
  <c r="V99" i="13"/>
  <c r="AE98" i="13"/>
  <c r="AB98" i="13"/>
  <c r="AC98" i="13" s="1"/>
  <c r="X98" i="13"/>
  <c r="Y98" i="13" s="1"/>
  <c r="AF98" i="13" s="1"/>
  <c r="V98" i="13"/>
  <c r="AE97" i="13"/>
  <c r="AB97" i="13"/>
  <c r="AC97" i="13" s="1"/>
  <c r="X97" i="13"/>
  <c r="Y97" i="13" s="1"/>
  <c r="AF97" i="13" s="1"/>
  <c r="V97" i="13"/>
  <c r="AE96" i="13"/>
  <c r="AB96" i="13"/>
  <c r="AC96" i="13" s="1"/>
  <c r="Y96" i="13"/>
  <c r="AF96" i="13" s="1"/>
  <c r="V96" i="13"/>
  <c r="AE95" i="13"/>
  <c r="AB95" i="13"/>
  <c r="AC95" i="13" s="1"/>
  <c r="X95" i="13"/>
  <c r="Y95" i="13" s="1"/>
  <c r="AF95" i="13" s="1"/>
  <c r="V95" i="13"/>
  <c r="AE94" i="13"/>
  <c r="AB94" i="13"/>
  <c r="AC94" i="13" s="1"/>
  <c r="X94" i="13"/>
  <c r="Y94" i="13" s="1"/>
  <c r="AF94" i="13" s="1"/>
  <c r="V94" i="13"/>
  <c r="AB93" i="13"/>
  <c r="AC93" i="13" s="1"/>
  <c r="X93" i="13"/>
  <c r="Y93" i="13" s="1"/>
  <c r="V93" i="13"/>
  <c r="AB92" i="13"/>
  <c r="AC92" i="13" s="1"/>
  <c r="X92" i="13"/>
  <c r="Y92" i="13" s="1"/>
  <c r="V92" i="13"/>
  <c r="AD76" i="13"/>
  <c r="AC76" i="13"/>
  <c r="AB76" i="13"/>
  <c r="AA76" i="13"/>
  <c r="Z76" i="13"/>
  <c r="X76" i="13"/>
  <c r="Y76" i="13" s="1"/>
  <c r="V76" i="13"/>
  <c r="O76" i="13"/>
  <c r="N76" i="13"/>
  <c r="AD75" i="13"/>
  <c r="AC75" i="13"/>
  <c r="AB75" i="13"/>
  <c r="AA75" i="13"/>
  <c r="Z75" i="13"/>
  <c r="X75" i="13"/>
  <c r="Y75" i="13" s="1"/>
  <c r="V75" i="13"/>
  <c r="O75" i="13"/>
  <c r="N75" i="13"/>
  <c r="AD74" i="13"/>
  <c r="AC74" i="13"/>
  <c r="AB74" i="13"/>
  <c r="AA74" i="13"/>
  <c r="Z74" i="13"/>
  <c r="X74" i="13"/>
  <c r="Y74" i="13" s="1"/>
  <c r="V74" i="13"/>
  <c r="O74" i="13"/>
  <c r="N74" i="13"/>
  <c r="AD73" i="13"/>
  <c r="AC73" i="13"/>
  <c r="AB73" i="13"/>
  <c r="AA73" i="13"/>
  <c r="Z73" i="13"/>
  <c r="X73" i="13"/>
  <c r="Y73" i="13" s="1"/>
  <c r="V73" i="13"/>
  <c r="O73" i="13"/>
  <c r="N73" i="13"/>
  <c r="AD72" i="13"/>
  <c r="AC72" i="13"/>
  <c r="AB72" i="13"/>
  <c r="AA72" i="13"/>
  <c r="Z72" i="13"/>
  <c r="X72" i="13"/>
  <c r="V72" i="13"/>
  <c r="O72" i="13"/>
  <c r="N72" i="13"/>
  <c r="AD71" i="13"/>
  <c r="AC71" i="13"/>
  <c r="AB71" i="13"/>
  <c r="AA71" i="13"/>
  <c r="Z71" i="13"/>
  <c r="X71" i="13"/>
  <c r="Y71" i="13" s="1"/>
  <c r="V71" i="13"/>
  <c r="O71" i="13"/>
  <c r="N71" i="13"/>
  <c r="AD70" i="13"/>
  <c r="AC70" i="13"/>
  <c r="AB70" i="13"/>
  <c r="AA70" i="13"/>
  <c r="Z70" i="13"/>
  <c r="X70" i="13"/>
  <c r="V70" i="13"/>
  <c r="O70" i="13"/>
  <c r="N70" i="13"/>
  <c r="AD69" i="13"/>
  <c r="AC69" i="13"/>
  <c r="AB69" i="13"/>
  <c r="AA69" i="13"/>
  <c r="Z69" i="13"/>
  <c r="X69" i="13"/>
  <c r="Y69" i="13" s="1"/>
  <c r="V69" i="13"/>
  <c r="O69" i="13"/>
  <c r="N69" i="13"/>
  <c r="AD68" i="13"/>
  <c r="AC68" i="13"/>
  <c r="AB68" i="13"/>
  <c r="AA68" i="13"/>
  <c r="Z68" i="13"/>
  <c r="X68" i="13"/>
  <c r="Y68" i="13" s="1"/>
  <c r="V68" i="13"/>
  <c r="O68" i="13"/>
  <c r="N68" i="13"/>
  <c r="AD67" i="13"/>
  <c r="AC67" i="13"/>
  <c r="AB67" i="13"/>
  <c r="AA67" i="13"/>
  <c r="Z67" i="13"/>
  <c r="X67" i="13"/>
  <c r="Y67" i="13" s="1"/>
  <c r="V67" i="13"/>
  <c r="O67" i="13"/>
  <c r="N67" i="13"/>
  <c r="AD66" i="13"/>
  <c r="AC66" i="13"/>
  <c r="AB66" i="13"/>
  <c r="AA66" i="13"/>
  <c r="Z66" i="13"/>
  <c r="X66" i="13"/>
  <c r="Y66" i="13" s="1"/>
  <c r="V66" i="13"/>
  <c r="O66" i="13"/>
  <c r="N66" i="13"/>
  <c r="Z65" i="13"/>
  <c r="AA65" i="13" s="1"/>
  <c r="X65" i="13"/>
  <c r="Y65" i="13" s="1"/>
  <c r="V65" i="13"/>
  <c r="W60" i="13"/>
  <c r="V60" i="13"/>
  <c r="U60" i="13"/>
  <c r="T60" i="13"/>
  <c r="Z60" i="13" s="1"/>
  <c r="H60" i="13"/>
  <c r="B168" i="13" s="1"/>
  <c r="F60" i="13"/>
  <c r="D60" i="13"/>
  <c r="W59" i="13"/>
  <c r="V59" i="13"/>
  <c r="U59" i="13"/>
  <c r="T59" i="13"/>
  <c r="Z59" i="13" s="1"/>
  <c r="H59" i="13"/>
  <c r="B167" i="13" s="1"/>
  <c r="E167" i="13" s="1"/>
  <c r="F59" i="13"/>
  <c r="D59" i="13"/>
  <c r="W58" i="13"/>
  <c r="V58" i="13"/>
  <c r="U58" i="13"/>
  <c r="T58" i="13"/>
  <c r="AA58" i="13" s="1"/>
  <c r="H58" i="13"/>
  <c r="B166" i="13" s="1"/>
  <c r="E166" i="13" s="1"/>
  <c r="F58" i="13"/>
  <c r="D58" i="13"/>
  <c r="W57" i="13"/>
  <c r="V57" i="13"/>
  <c r="U57" i="13"/>
  <c r="T57" i="13"/>
  <c r="R57" i="13" s="1"/>
  <c r="H57" i="13"/>
  <c r="B165" i="13" s="1"/>
  <c r="E165" i="13" s="1"/>
  <c r="F57" i="13"/>
  <c r="D57" i="13"/>
  <c r="W56" i="13"/>
  <c r="V56" i="13"/>
  <c r="U56" i="13"/>
  <c r="T56" i="13"/>
  <c r="R56" i="13" s="1"/>
  <c r="H56" i="13"/>
  <c r="B164" i="13" s="1"/>
  <c r="E164" i="13" s="1"/>
  <c r="F56" i="13"/>
  <c r="D56" i="13"/>
  <c r="W55" i="13"/>
  <c r="V55" i="13"/>
  <c r="U55" i="13"/>
  <c r="T55" i="13"/>
  <c r="Z55" i="13" s="1"/>
  <c r="H55" i="13"/>
  <c r="B163" i="13" s="1"/>
  <c r="E163" i="13" s="1"/>
  <c r="F55" i="13"/>
  <c r="D55" i="13"/>
  <c r="W54" i="13"/>
  <c r="V54" i="13"/>
  <c r="U54" i="13"/>
  <c r="T54" i="13"/>
  <c r="AA54" i="13" s="1"/>
  <c r="H54" i="13"/>
  <c r="B162" i="13" s="1"/>
  <c r="E162" i="13" s="1"/>
  <c r="F54" i="13"/>
  <c r="D54" i="13"/>
  <c r="W53" i="13"/>
  <c r="V53" i="13"/>
  <c r="U53" i="13"/>
  <c r="T53" i="13"/>
  <c r="R53" i="13" s="1"/>
  <c r="H53" i="13"/>
  <c r="B161" i="13" s="1"/>
  <c r="E161" i="13" s="1"/>
  <c r="F53" i="13"/>
  <c r="D53" i="13"/>
  <c r="W52" i="13"/>
  <c r="V52" i="13"/>
  <c r="U52" i="13"/>
  <c r="T52" i="13"/>
  <c r="AA52" i="13" s="1"/>
  <c r="H52" i="13"/>
  <c r="B160" i="13" s="1"/>
  <c r="E160" i="13" s="1"/>
  <c r="F52" i="13"/>
  <c r="D52" i="13"/>
  <c r="W51" i="13"/>
  <c r="V51" i="13"/>
  <c r="U51" i="13"/>
  <c r="T51" i="13"/>
  <c r="AA51" i="13" s="1"/>
  <c r="H51" i="13"/>
  <c r="B159" i="13" s="1"/>
  <c r="E159" i="13" s="1"/>
  <c r="F51" i="13"/>
  <c r="D51" i="13"/>
  <c r="W50" i="13"/>
  <c r="V50" i="13"/>
  <c r="U50" i="13"/>
  <c r="T50" i="13"/>
  <c r="AA50" i="13" s="1"/>
  <c r="H50" i="13"/>
  <c r="B158" i="13" s="1"/>
  <c r="E158" i="13" s="1"/>
  <c r="F50" i="13"/>
  <c r="D50" i="13"/>
  <c r="W49" i="13"/>
  <c r="V49" i="13"/>
  <c r="U49" i="13"/>
  <c r="T49" i="13"/>
  <c r="AA49" i="13" s="1"/>
  <c r="H49" i="13"/>
  <c r="B157" i="13" s="1"/>
  <c r="E157" i="13" s="1"/>
  <c r="B49" i="6" s="1"/>
  <c r="N49" i="6" s="1"/>
  <c r="F49" i="13"/>
  <c r="D49" i="13"/>
  <c r="W48" i="13"/>
  <c r="V48" i="13"/>
  <c r="U48" i="13"/>
  <c r="T48" i="13"/>
  <c r="AA48" i="13" s="1"/>
  <c r="O48" i="13"/>
  <c r="N48" i="13"/>
  <c r="H48" i="13"/>
  <c r="B156" i="13" s="1"/>
  <c r="E156" i="13" s="1"/>
  <c r="F48" i="13"/>
  <c r="D48" i="13"/>
  <c r="W47" i="13"/>
  <c r="V47" i="13"/>
  <c r="U47" i="13"/>
  <c r="T47" i="13"/>
  <c r="R47" i="13" s="1"/>
  <c r="O47" i="13"/>
  <c r="N47" i="13"/>
  <c r="H47" i="13"/>
  <c r="B155" i="13" s="1"/>
  <c r="E155" i="13" s="1"/>
  <c r="F47" i="13"/>
  <c r="D47" i="13"/>
  <c r="W46" i="13"/>
  <c r="V46" i="13"/>
  <c r="U46" i="13"/>
  <c r="T46" i="13"/>
  <c r="O46" i="13"/>
  <c r="N46" i="13"/>
  <c r="H46" i="13"/>
  <c r="B154" i="13" s="1"/>
  <c r="E154" i="13" s="1"/>
  <c r="F46" i="13"/>
  <c r="D46" i="13"/>
  <c r="W45" i="13"/>
  <c r="V45" i="13"/>
  <c r="U45" i="13"/>
  <c r="T45" i="13"/>
  <c r="AA45" i="13" s="1"/>
  <c r="O45" i="13"/>
  <c r="N45" i="13"/>
  <c r="H45" i="13"/>
  <c r="B153" i="13" s="1"/>
  <c r="E153" i="13" s="1"/>
  <c r="F45" i="13"/>
  <c r="D45" i="13"/>
  <c r="W44" i="13"/>
  <c r="V44" i="13"/>
  <c r="U44" i="13"/>
  <c r="T44" i="13"/>
  <c r="AA44" i="13" s="1"/>
  <c r="O44" i="13"/>
  <c r="N44" i="13"/>
  <c r="H44" i="13"/>
  <c r="B152" i="13" s="1"/>
  <c r="E152" i="13" s="1"/>
  <c r="F44" i="13"/>
  <c r="D44" i="13"/>
  <c r="O43" i="13"/>
  <c r="N43" i="13"/>
  <c r="O42" i="13"/>
  <c r="N42" i="13"/>
  <c r="O41" i="13"/>
  <c r="N41" i="13"/>
  <c r="O40" i="13"/>
  <c r="N40" i="13"/>
  <c r="W39" i="13"/>
  <c r="V39" i="13"/>
  <c r="U39" i="13"/>
  <c r="T39" i="13"/>
  <c r="O39" i="13"/>
  <c r="N39" i="13"/>
  <c r="H39" i="13"/>
  <c r="B147" i="13" s="1"/>
  <c r="F39" i="13"/>
  <c r="D39" i="13"/>
  <c r="W38" i="13"/>
  <c r="V38" i="13"/>
  <c r="U38" i="13"/>
  <c r="T38" i="13"/>
  <c r="AA38" i="13" s="1"/>
  <c r="O38" i="13"/>
  <c r="N38" i="13"/>
  <c r="H38" i="13"/>
  <c r="B146" i="13" s="1"/>
  <c r="F38" i="13"/>
  <c r="D38" i="13"/>
  <c r="W37" i="13"/>
  <c r="V37" i="13"/>
  <c r="U37" i="13"/>
  <c r="T37" i="13"/>
  <c r="AA37" i="13" s="1"/>
  <c r="O37" i="13"/>
  <c r="N37" i="13"/>
  <c r="H37" i="13"/>
  <c r="B145" i="13" s="1"/>
  <c r="F37" i="13"/>
  <c r="D37" i="13"/>
  <c r="W36" i="13"/>
  <c r="V36" i="13"/>
  <c r="U36" i="13"/>
  <c r="T36" i="13"/>
  <c r="R36" i="13" s="1"/>
  <c r="O36" i="13"/>
  <c r="N36" i="13"/>
  <c r="H36" i="13"/>
  <c r="B144" i="13" s="1"/>
  <c r="F36" i="13"/>
  <c r="D36" i="13"/>
  <c r="W35" i="13"/>
  <c r="V35" i="13"/>
  <c r="U35" i="13"/>
  <c r="T35" i="13"/>
  <c r="R35" i="13" s="1"/>
  <c r="H35" i="13"/>
  <c r="B143" i="13" s="1"/>
  <c r="F35" i="13"/>
  <c r="D35" i="13"/>
  <c r="W34" i="13"/>
  <c r="V34" i="13"/>
  <c r="U34" i="13"/>
  <c r="T34" i="13"/>
  <c r="R34" i="13" s="1"/>
  <c r="H34" i="13"/>
  <c r="B142" i="13" s="1"/>
  <c r="F34" i="13"/>
  <c r="D34" i="13"/>
  <c r="W33" i="13"/>
  <c r="V33" i="13"/>
  <c r="U33" i="13"/>
  <c r="T33" i="13"/>
  <c r="Z33" i="13" s="1"/>
  <c r="H33" i="13"/>
  <c r="B141" i="13" s="1"/>
  <c r="F33" i="13"/>
  <c r="D33" i="13"/>
  <c r="W32" i="13"/>
  <c r="V32" i="13"/>
  <c r="U32" i="13"/>
  <c r="T32" i="13"/>
  <c r="H32" i="13"/>
  <c r="B140" i="13" s="1"/>
  <c r="F32" i="13"/>
  <c r="D32" i="13"/>
  <c r="W31" i="13"/>
  <c r="V31" i="13"/>
  <c r="U31" i="13"/>
  <c r="H31" i="13"/>
  <c r="B139" i="13" s="1"/>
  <c r="F31" i="13"/>
  <c r="D31" i="13"/>
  <c r="W30" i="13"/>
  <c r="V30" i="13"/>
  <c r="U30" i="13"/>
  <c r="H30" i="13"/>
  <c r="B138" i="13" s="1"/>
  <c r="F30" i="13"/>
  <c r="D30" i="13"/>
  <c r="W29" i="13"/>
  <c r="V29" i="13"/>
  <c r="U29" i="13"/>
  <c r="H29" i="13"/>
  <c r="B137" i="13" s="1"/>
  <c r="F29" i="13"/>
  <c r="D29" i="13"/>
  <c r="R29" i="13" s="1"/>
  <c r="AE28" i="13"/>
  <c r="AD28" i="13"/>
  <c r="AC28" i="13"/>
  <c r="AB28" i="13"/>
  <c r="W28" i="13"/>
  <c r="V28" i="13"/>
  <c r="U28" i="13"/>
  <c r="H28" i="13"/>
  <c r="B136" i="13" s="1"/>
  <c r="F28" i="13"/>
  <c r="D28" i="13"/>
  <c r="AE27" i="13"/>
  <c r="AD27" i="13"/>
  <c r="AC27" i="13"/>
  <c r="W27" i="13"/>
  <c r="V27" i="13"/>
  <c r="U27" i="13"/>
  <c r="H27" i="13"/>
  <c r="B135" i="13" s="1"/>
  <c r="F27" i="13"/>
  <c r="D27" i="13"/>
  <c r="AE26" i="13"/>
  <c r="AD26" i="13"/>
  <c r="AC26" i="13"/>
  <c r="W26" i="13"/>
  <c r="V26" i="13"/>
  <c r="U26" i="13"/>
  <c r="H26" i="13"/>
  <c r="B134" i="13" s="1"/>
  <c r="F26" i="13"/>
  <c r="D26" i="13"/>
  <c r="AE25" i="13"/>
  <c r="AD25" i="13"/>
  <c r="AC25" i="13"/>
  <c r="W25" i="13"/>
  <c r="V25" i="13"/>
  <c r="U25" i="13"/>
  <c r="H25" i="13"/>
  <c r="B133" i="13" s="1"/>
  <c r="F25" i="13"/>
  <c r="D25" i="13"/>
  <c r="AE24" i="13"/>
  <c r="AD24" i="13"/>
  <c r="AC24" i="13"/>
  <c r="W24" i="13"/>
  <c r="V24" i="13"/>
  <c r="U24" i="13"/>
  <c r="H24" i="13"/>
  <c r="B132" i="13" s="1"/>
  <c r="F24" i="13"/>
  <c r="D24" i="13"/>
  <c r="AE23" i="13"/>
  <c r="AD23" i="13"/>
  <c r="AC23" i="13"/>
  <c r="W23" i="13"/>
  <c r="V23" i="13"/>
  <c r="U23" i="13"/>
  <c r="AA23" i="13"/>
  <c r="O35" i="13" s="1"/>
  <c r="H23" i="13"/>
  <c r="B131" i="13" s="1"/>
  <c r="F23" i="13"/>
  <c r="D23" i="13"/>
  <c r="AE22" i="13"/>
  <c r="AD22" i="13"/>
  <c r="AC22" i="13"/>
  <c r="W22" i="13"/>
  <c r="V22" i="13"/>
  <c r="U22" i="13"/>
  <c r="H22" i="13"/>
  <c r="B130" i="13" s="1"/>
  <c r="F22" i="13"/>
  <c r="D22" i="13"/>
  <c r="AE21" i="13"/>
  <c r="AD21" i="13"/>
  <c r="AC21" i="13"/>
  <c r="W21" i="13"/>
  <c r="V21" i="13"/>
  <c r="U21" i="13"/>
  <c r="Z21" i="13"/>
  <c r="H21" i="13"/>
  <c r="B129" i="13" s="1"/>
  <c r="F21" i="13"/>
  <c r="D21" i="13"/>
  <c r="AE20" i="13"/>
  <c r="AD20" i="13"/>
  <c r="AC20" i="13"/>
  <c r="W20" i="13"/>
  <c r="V20" i="13"/>
  <c r="U20" i="13"/>
  <c r="H20" i="13"/>
  <c r="B128" i="13" s="1"/>
  <c r="F20" i="13"/>
  <c r="D20" i="13"/>
  <c r="AE19" i="13"/>
  <c r="AD19" i="13"/>
  <c r="AC19" i="13"/>
  <c r="W19" i="13"/>
  <c r="V19" i="13"/>
  <c r="U19" i="13"/>
  <c r="Z19" i="13"/>
  <c r="H19" i="13"/>
  <c r="B127" i="13" s="1"/>
  <c r="F19" i="13"/>
  <c r="D19" i="13"/>
  <c r="AE18" i="13"/>
  <c r="AD18" i="13"/>
  <c r="AC18" i="13"/>
  <c r="W18" i="13"/>
  <c r="V18" i="13"/>
  <c r="U18" i="13"/>
  <c r="H18" i="13"/>
  <c r="B126" i="13" s="1"/>
  <c r="F18" i="13"/>
  <c r="D18" i="13"/>
  <c r="AE17" i="13"/>
  <c r="AD17" i="13"/>
  <c r="AC17" i="13"/>
  <c r="W17" i="13"/>
  <c r="V17" i="13"/>
  <c r="U17" i="13"/>
  <c r="H17" i="13"/>
  <c r="B125" i="13" s="1"/>
  <c r="F17" i="13"/>
  <c r="D17" i="13"/>
  <c r="AE16" i="13"/>
  <c r="AD16" i="13"/>
  <c r="AC16" i="13"/>
  <c r="W16" i="13"/>
  <c r="V16" i="13"/>
  <c r="U16" i="13"/>
  <c r="H16" i="13"/>
  <c r="B124" i="13" s="1"/>
  <c r="F16" i="13"/>
  <c r="D16" i="13"/>
  <c r="AE15" i="13"/>
  <c r="AD15" i="13"/>
  <c r="W15" i="13"/>
  <c r="V15" i="13"/>
  <c r="U15" i="13"/>
  <c r="H15" i="13"/>
  <c r="B123" i="13" s="1"/>
  <c r="F15" i="13"/>
  <c r="D15" i="13"/>
  <c r="AE14" i="13"/>
  <c r="AD14" i="13"/>
  <c r="W14" i="13"/>
  <c r="V14" i="13"/>
  <c r="U14" i="13"/>
  <c r="H14" i="13"/>
  <c r="B122" i="13" s="1"/>
  <c r="F14" i="13"/>
  <c r="D14" i="13"/>
  <c r="AM13" i="13"/>
  <c r="AL13" i="13"/>
  <c r="AK13" i="13"/>
  <c r="AJ13" i="13"/>
  <c r="AE13" i="13"/>
  <c r="AD13" i="13"/>
  <c r="AB13" i="13"/>
  <c r="AC13" i="13" s="1"/>
  <c r="W13" i="13"/>
  <c r="V13" i="13"/>
  <c r="U13" i="13"/>
  <c r="AA13" i="13"/>
  <c r="H13" i="13"/>
  <c r="B121" i="13" s="1"/>
  <c r="F13" i="13"/>
  <c r="D13" i="13"/>
  <c r="AM12" i="13"/>
  <c r="AL12" i="13"/>
  <c r="AK12" i="13"/>
  <c r="AJ12" i="13"/>
  <c r="AE12" i="13"/>
  <c r="AD12" i="13"/>
  <c r="W12" i="13"/>
  <c r="V12" i="13"/>
  <c r="U12" i="13"/>
  <c r="AA12" i="13"/>
  <c r="H12" i="13"/>
  <c r="B120" i="13" s="1"/>
  <c r="F12" i="13"/>
  <c r="D12" i="13"/>
  <c r="AM11" i="13"/>
  <c r="AL11" i="13"/>
  <c r="AK11" i="13"/>
  <c r="AJ11" i="13"/>
  <c r="AE11" i="13"/>
  <c r="AD11" i="13"/>
  <c r="W11" i="13"/>
  <c r="V11" i="13"/>
  <c r="U11" i="13"/>
  <c r="H11" i="13"/>
  <c r="B119" i="13" s="1"/>
  <c r="F11" i="13"/>
  <c r="D11" i="13"/>
  <c r="AM10" i="13"/>
  <c r="AL10" i="13"/>
  <c r="AK10" i="13"/>
  <c r="AJ10" i="13"/>
  <c r="AE10" i="13"/>
  <c r="AD10" i="13"/>
  <c r="W10" i="13"/>
  <c r="V10" i="13"/>
  <c r="U10" i="13"/>
  <c r="H10" i="13"/>
  <c r="B118" i="13" s="1"/>
  <c r="F10" i="13"/>
  <c r="D10" i="13"/>
  <c r="AM9" i="13"/>
  <c r="AL9" i="13"/>
  <c r="AJ9" i="13"/>
  <c r="AK9" i="13" s="1"/>
  <c r="AE9" i="13"/>
  <c r="AD9" i="13"/>
  <c r="W9" i="13"/>
  <c r="V9" i="13"/>
  <c r="U9" i="13"/>
  <c r="H9" i="13"/>
  <c r="B117" i="13" s="1"/>
  <c r="F9" i="13"/>
  <c r="D9" i="13"/>
  <c r="AM8" i="13"/>
  <c r="AL8" i="13"/>
  <c r="AJ8" i="13"/>
  <c r="AK8" i="13" s="1"/>
  <c r="AE8" i="13"/>
  <c r="AD8" i="13"/>
  <c r="W8" i="13"/>
  <c r="V8" i="13"/>
  <c r="U8" i="13"/>
  <c r="H8" i="13"/>
  <c r="B116" i="13" s="1"/>
  <c r="F8" i="13"/>
  <c r="D8" i="13"/>
  <c r="AM7" i="13"/>
  <c r="AL7" i="13"/>
  <c r="AJ7" i="13"/>
  <c r="AK7" i="13" s="1"/>
  <c r="AE7" i="13"/>
  <c r="AD7" i="13"/>
  <c r="W7" i="13"/>
  <c r="V7" i="13"/>
  <c r="U7" i="13"/>
  <c r="H7" i="13"/>
  <c r="B115" i="13" s="1"/>
  <c r="F7" i="13"/>
  <c r="D7" i="13"/>
  <c r="AM6" i="13"/>
  <c r="AL6" i="13"/>
  <c r="AJ6" i="13"/>
  <c r="AK6" i="13" s="1"/>
  <c r="AE6" i="13"/>
  <c r="AD6" i="13"/>
  <c r="W6" i="13"/>
  <c r="V6" i="13"/>
  <c r="U6" i="13"/>
  <c r="AA6" i="13"/>
  <c r="O65" i="13" s="1"/>
  <c r="H6" i="13"/>
  <c r="B114" i="13" s="1"/>
  <c r="F6" i="13"/>
  <c r="D6" i="13"/>
  <c r="AM5" i="13"/>
  <c r="AL5" i="13"/>
  <c r="AJ5" i="13"/>
  <c r="AK5" i="13" s="1"/>
  <c r="AE5" i="13"/>
  <c r="AD5" i="13"/>
  <c r="W5" i="13"/>
  <c r="V5" i="13"/>
  <c r="U5" i="13"/>
  <c r="Z5" i="13"/>
  <c r="N23" i="13" s="1"/>
  <c r="H5" i="13"/>
  <c r="B113" i="13" s="1"/>
  <c r="F5" i="13"/>
  <c r="D5" i="13"/>
  <c r="AM4" i="13"/>
  <c r="AL4" i="13"/>
  <c r="AJ4" i="13"/>
  <c r="AK4" i="13" s="1"/>
  <c r="AE4" i="13"/>
  <c r="AD4" i="13"/>
  <c r="W4" i="13"/>
  <c r="V4" i="13"/>
  <c r="U4" i="13"/>
  <c r="H4" i="13"/>
  <c r="B112" i="13" s="1"/>
  <c r="F4" i="13"/>
  <c r="D4" i="13"/>
  <c r="AM3" i="13"/>
  <c r="AL3" i="13"/>
  <c r="AJ3" i="13"/>
  <c r="AK3" i="13" s="1"/>
  <c r="AE3" i="13"/>
  <c r="AD3" i="13"/>
  <c r="W3" i="13"/>
  <c r="V3" i="13"/>
  <c r="U3" i="13"/>
  <c r="H3" i="13"/>
  <c r="B111" i="13" s="1"/>
  <c r="F3" i="13"/>
  <c r="D3" i="13"/>
  <c r="AM2" i="13"/>
  <c r="AL2" i="13"/>
  <c r="AJ2" i="13"/>
  <c r="AK2" i="13" s="1"/>
  <c r="AE2" i="13"/>
  <c r="AD2" i="13"/>
  <c r="W2" i="13"/>
  <c r="V2" i="13"/>
  <c r="U2" i="13"/>
  <c r="F2" i="13"/>
  <c r="D2" i="13"/>
  <c r="B68" i="9"/>
  <c r="F49" i="10"/>
  <c r="E49" i="10" s="1"/>
  <c r="F50" i="10"/>
  <c r="E50" i="10" s="1"/>
  <c r="F51" i="10"/>
  <c r="E51" i="10" s="1"/>
  <c r="F52" i="10"/>
  <c r="E52" i="10" s="1"/>
  <c r="F53" i="10"/>
  <c r="E53" i="10" s="1"/>
  <c r="F54" i="10"/>
  <c r="E54" i="10" s="1"/>
  <c r="F55" i="10"/>
  <c r="E55" i="10" s="1"/>
  <c r="F56" i="10"/>
  <c r="E56" i="10" s="1"/>
  <c r="F57" i="10"/>
  <c r="E57" i="10" s="1"/>
  <c r="F58" i="10"/>
  <c r="E58" i="10" s="1"/>
  <c r="F59" i="10"/>
  <c r="E59" i="10" s="1"/>
  <c r="F60" i="10"/>
  <c r="E60" i="10" s="1"/>
  <c r="F61" i="10"/>
  <c r="E61" i="10" s="1"/>
  <c r="F62" i="10"/>
  <c r="E62" i="10" s="1"/>
  <c r="F63" i="10"/>
  <c r="E63" i="10" s="1"/>
  <c r="F64" i="10"/>
  <c r="E64" i="10" s="1"/>
  <c r="D49" i="10"/>
  <c r="D50" i="10"/>
  <c r="D51" i="10"/>
  <c r="D52" i="10"/>
  <c r="D53" i="10"/>
  <c r="D54" i="10"/>
  <c r="D55" i="10"/>
  <c r="D56" i="10"/>
  <c r="D57" i="10"/>
  <c r="D58" i="10"/>
  <c r="D59" i="10"/>
  <c r="D60" i="10"/>
  <c r="D61" i="10"/>
  <c r="D62" i="10"/>
  <c r="D63" i="10"/>
  <c r="D64" i="10"/>
  <c r="J41" i="2"/>
  <c r="K41" i="2"/>
  <c r="J40" i="2"/>
  <c r="K40" i="2"/>
  <c r="C66" i="11"/>
  <c r="J64" i="11"/>
  <c r="G64" i="11" s="1"/>
  <c r="H64" i="11"/>
  <c r="U63" i="11"/>
  <c r="S63" i="11"/>
  <c r="J63" i="11"/>
  <c r="G63" i="11" s="1"/>
  <c r="H63" i="11"/>
  <c r="U62" i="11"/>
  <c r="J62" i="11"/>
  <c r="G62" i="11" s="1"/>
  <c r="H62" i="11"/>
  <c r="U61" i="11"/>
  <c r="J61" i="11"/>
  <c r="G61" i="11" s="1"/>
  <c r="H61" i="11"/>
  <c r="U60" i="11"/>
  <c r="R60" i="11"/>
  <c r="J60" i="11"/>
  <c r="G60" i="11" s="1"/>
  <c r="H60" i="11"/>
  <c r="U59" i="11"/>
  <c r="Q59" i="11"/>
  <c r="J59" i="11"/>
  <c r="G59" i="11" s="1"/>
  <c r="H59" i="11"/>
  <c r="U58" i="11"/>
  <c r="Q58" i="11"/>
  <c r="J58" i="11"/>
  <c r="G58" i="11" s="1"/>
  <c r="H58" i="11"/>
  <c r="U57" i="11"/>
  <c r="Q57" i="11"/>
  <c r="J57" i="11"/>
  <c r="G57" i="11" s="1"/>
  <c r="H57" i="11"/>
  <c r="U56" i="11"/>
  <c r="Q56" i="11"/>
  <c r="J56" i="11"/>
  <c r="G56" i="11" s="1"/>
  <c r="H56" i="11"/>
  <c r="U55" i="11"/>
  <c r="Q55" i="11"/>
  <c r="J55" i="11"/>
  <c r="G55" i="11" s="1"/>
  <c r="H55" i="11"/>
  <c r="U54" i="11"/>
  <c r="Q54" i="11"/>
  <c r="J54" i="11"/>
  <c r="G54" i="11" s="1"/>
  <c r="H54" i="11"/>
  <c r="U53" i="11"/>
  <c r="Q53" i="11"/>
  <c r="J53" i="11"/>
  <c r="G53" i="11" s="1"/>
  <c r="H53" i="11"/>
  <c r="U52" i="11"/>
  <c r="Q52" i="11"/>
  <c r="J52" i="11"/>
  <c r="G52" i="11" s="1"/>
  <c r="H52" i="11"/>
  <c r="U51" i="11"/>
  <c r="Q51" i="11"/>
  <c r="J51" i="11"/>
  <c r="G51" i="11" s="1"/>
  <c r="H51" i="11"/>
  <c r="U50" i="11"/>
  <c r="Q50" i="11"/>
  <c r="J50" i="11"/>
  <c r="G50" i="11" s="1"/>
  <c r="H50" i="11"/>
  <c r="U49" i="11"/>
  <c r="Q49" i="11"/>
  <c r="J49" i="11"/>
  <c r="G49" i="11" s="1"/>
  <c r="H49" i="11"/>
  <c r="U48" i="11"/>
  <c r="Q48" i="11"/>
  <c r="J48" i="11"/>
  <c r="H48" i="11"/>
  <c r="F48" i="11"/>
  <c r="E48" i="11" s="1"/>
  <c r="D48" i="11"/>
  <c r="C41" i="11"/>
  <c r="U39" i="11"/>
  <c r="J39" i="11"/>
  <c r="G39" i="11" s="1"/>
  <c r="H39" i="11"/>
  <c r="F39" i="11"/>
  <c r="E39" i="11" s="1"/>
  <c r="D39" i="11"/>
  <c r="U38" i="11"/>
  <c r="S38" i="11"/>
  <c r="R38" i="11"/>
  <c r="Q38" i="11"/>
  <c r="J38" i="11"/>
  <c r="G38" i="11" s="1"/>
  <c r="H38" i="11"/>
  <c r="F38" i="11"/>
  <c r="E38" i="11" s="1"/>
  <c r="D38" i="11"/>
  <c r="U37" i="11"/>
  <c r="S37" i="11"/>
  <c r="R37" i="11"/>
  <c r="Q37" i="11"/>
  <c r="J37" i="11"/>
  <c r="H37" i="11"/>
  <c r="F37" i="11"/>
  <c r="E37" i="11" s="1"/>
  <c r="D37" i="11"/>
  <c r="U36" i="11"/>
  <c r="S36" i="11"/>
  <c r="R36" i="11"/>
  <c r="Q36" i="11"/>
  <c r="J36" i="11"/>
  <c r="G36" i="11" s="1"/>
  <c r="H36" i="11"/>
  <c r="F36" i="11"/>
  <c r="E36" i="11" s="1"/>
  <c r="D36" i="11"/>
  <c r="U35" i="11"/>
  <c r="S35" i="11"/>
  <c r="R35" i="11"/>
  <c r="Q35" i="11"/>
  <c r="J35" i="11"/>
  <c r="H35" i="11"/>
  <c r="F35" i="11"/>
  <c r="E35" i="11" s="1"/>
  <c r="D35" i="11"/>
  <c r="U34" i="11"/>
  <c r="S34" i="11"/>
  <c r="R34" i="11"/>
  <c r="Q34" i="11"/>
  <c r="J34" i="11"/>
  <c r="G34" i="11" s="1"/>
  <c r="H34" i="11"/>
  <c r="F34" i="11"/>
  <c r="E34" i="11" s="1"/>
  <c r="D34" i="11"/>
  <c r="U33" i="11"/>
  <c r="S33" i="11"/>
  <c r="R33" i="11"/>
  <c r="Q33" i="11"/>
  <c r="J33" i="11"/>
  <c r="H33" i="11"/>
  <c r="F33" i="11"/>
  <c r="E33" i="11" s="1"/>
  <c r="D33" i="11"/>
  <c r="U32" i="11"/>
  <c r="S32" i="11"/>
  <c r="R32" i="11"/>
  <c r="Q32" i="11"/>
  <c r="J32" i="11"/>
  <c r="G32" i="11" s="1"/>
  <c r="H32" i="11"/>
  <c r="F32" i="11"/>
  <c r="E32" i="11" s="1"/>
  <c r="D32" i="11"/>
  <c r="U31" i="11"/>
  <c r="S31" i="11"/>
  <c r="R31" i="11"/>
  <c r="Q31" i="11"/>
  <c r="J31" i="11"/>
  <c r="G31" i="11" s="1"/>
  <c r="H31" i="11"/>
  <c r="F31" i="11"/>
  <c r="E31" i="11" s="1"/>
  <c r="D31" i="11"/>
  <c r="U30" i="11"/>
  <c r="S30" i="11"/>
  <c r="R30" i="11"/>
  <c r="Q30" i="11"/>
  <c r="J30" i="11"/>
  <c r="G30" i="11" s="1"/>
  <c r="H30" i="11"/>
  <c r="F30" i="11"/>
  <c r="E30" i="11" s="1"/>
  <c r="D30" i="11"/>
  <c r="U29" i="11"/>
  <c r="S29" i="11"/>
  <c r="R29" i="11"/>
  <c r="Q29" i="11"/>
  <c r="J29" i="11"/>
  <c r="H29" i="11"/>
  <c r="F29" i="11"/>
  <c r="E29" i="11" s="1"/>
  <c r="D29" i="11"/>
  <c r="U28" i="11"/>
  <c r="S28" i="11"/>
  <c r="R28" i="11"/>
  <c r="Q28" i="11"/>
  <c r="J28" i="11"/>
  <c r="G28" i="11" s="1"/>
  <c r="H28" i="11"/>
  <c r="F28" i="11"/>
  <c r="E28" i="11" s="1"/>
  <c r="D28" i="11"/>
  <c r="U27" i="11"/>
  <c r="S27" i="11"/>
  <c r="R27" i="11"/>
  <c r="Q27" i="11"/>
  <c r="J27" i="11"/>
  <c r="G27" i="11" s="1"/>
  <c r="H27" i="11"/>
  <c r="F27" i="11"/>
  <c r="E27" i="11" s="1"/>
  <c r="D27" i="11"/>
  <c r="U26" i="11"/>
  <c r="S26" i="11"/>
  <c r="R26" i="11"/>
  <c r="Q26" i="11"/>
  <c r="J26" i="11"/>
  <c r="G26" i="11" s="1"/>
  <c r="H26" i="11"/>
  <c r="F26" i="11"/>
  <c r="E26" i="11" s="1"/>
  <c r="D26" i="11"/>
  <c r="U25" i="11"/>
  <c r="S25" i="11"/>
  <c r="R25" i="11"/>
  <c r="Q25" i="11"/>
  <c r="J25" i="11"/>
  <c r="G25" i="11" s="1"/>
  <c r="H25" i="11"/>
  <c r="F25" i="11"/>
  <c r="E25" i="11" s="1"/>
  <c r="D25" i="11"/>
  <c r="U24" i="11"/>
  <c r="S24" i="11"/>
  <c r="R24" i="11"/>
  <c r="Q24" i="11"/>
  <c r="J24" i="11"/>
  <c r="G24" i="11" s="1"/>
  <c r="H24" i="11"/>
  <c r="F24" i="11"/>
  <c r="E24" i="11" s="1"/>
  <c r="D24" i="11"/>
  <c r="U23" i="11"/>
  <c r="S23" i="11"/>
  <c r="R23" i="11"/>
  <c r="Q23" i="11"/>
  <c r="J23" i="11"/>
  <c r="G23" i="11" s="1"/>
  <c r="H23" i="11"/>
  <c r="F23" i="11"/>
  <c r="E23" i="11" s="1"/>
  <c r="D23" i="11"/>
  <c r="U22" i="11"/>
  <c r="S22" i="11"/>
  <c r="R22" i="11"/>
  <c r="Q22" i="11"/>
  <c r="J22" i="11"/>
  <c r="G22" i="11" s="1"/>
  <c r="H22" i="11"/>
  <c r="F22" i="11"/>
  <c r="E22" i="11" s="1"/>
  <c r="D22" i="11"/>
  <c r="U21" i="11"/>
  <c r="S21" i="11"/>
  <c r="R21" i="11"/>
  <c r="Q21" i="11"/>
  <c r="J21" i="11"/>
  <c r="H21" i="11"/>
  <c r="F21" i="11"/>
  <c r="E21" i="11" s="1"/>
  <c r="D21" i="11"/>
  <c r="U20" i="11"/>
  <c r="S20" i="11"/>
  <c r="R20" i="11"/>
  <c r="Q20" i="11"/>
  <c r="J20" i="11"/>
  <c r="G20" i="11" s="1"/>
  <c r="H20" i="11"/>
  <c r="F20" i="11"/>
  <c r="E20" i="11" s="1"/>
  <c r="D20" i="11"/>
  <c r="U19" i="11"/>
  <c r="S19" i="11"/>
  <c r="R19" i="11"/>
  <c r="Q19" i="11"/>
  <c r="J19" i="11"/>
  <c r="G19" i="11" s="1"/>
  <c r="H19" i="11"/>
  <c r="F19" i="11"/>
  <c r="E19" i="11" s="1"/>
  <c r="D19" i="11"/>
  <c r="V18" i="11"/>
  <c r="U18" i="11"/>
  <c r="S18" i="11"/>
  <c r="R18" i="11"/>
  <c r="Q18" i="11"/>
  <c r="J18" i="11"/>
  <c r="G18" i="11" s="1"/>
  <c r="H18" i="11"/>
  <c r="F18" i="11"/>
  <c r="E18" i="11" s="1"/>
  <c r="D18" i="11"/>
  <c r="V17" i="11"/>
  <c r="U17" i="11"/>
  <c r="S17" i="11"/>
  <c r="R17" i="11"/>
  <c r="Q17" i="11"/>
  <c r="J17" i="11"/>
  <c r="G17" i="11" s="1"/>
  <c r="H17" i="11"/>
  <c r="F17" i="11"/>
  <c r="E17" i="11" s="1"/>
  <c r="D17" i="11"/>
  <c r="V16" i="11"/>
  <c r="U16" i="11"/>
  <c r="S16" i="11"/>
  <c r="R16" i="11"/>
  <c r="Q16" i="11"/>
  <c r="J16" i="11"/>
  <c r="G16" i="11" s="1"/>
  <c r="H16" i="11"/>
  <c r="F16" i="11"/>
  <c r="E16" i="11" s="1"/>
  <c r="D16" i="11"/>
  <c r="V15" i="11"/>
  <c r="U15" i="11"/>
  <c r="S15" i="11"/>
  <c r="R15" i="11"/>
  <c r="Q15" i="11"/>
  <c r="J15" i="11"/>
  <c r="G15" i="11" s="1"/>
  <c r="H15" i="11"/>
  <c r="F15" i="11"/>
  <c r="E15" i="11" s="1"/>
  <c r="D15" i="11"/>
  <c r="V14" i="11"/>
  <c r="U14" i="11"/>
  <c r="S14" i="11"/>
  <c r="R14" i="11"/>
  <c r="Q14" i="11"/>
  <c r="J14" i="11"/>
  <c r="G14" i="11" s="1"/>
  <c r="H14" i="11"/>
  <c r="F14" i="11"/>
  <c r="E14" i="11" s="1"/>
  <c r="D14" i="11"/>
  <c r="AO13" i="11"/>
  <c r="AN13" i="11"/>
  <c r="AM13" i="11"/>
  <c r="AL13" i="11"/>
  <c r="V13" i="11"/>
  <c r="U13" i="11"/>
  <c r="S13" i="11"/>
  <c r="R13" i="11"/>
  <c r="Q13" i="11"/>
  <c r="J13" i="11"/>
  <c r="G13" i="11" s="1"/>
  <c r="H13" i="11"/>
  <c r="F13" i="11"/>
  <c r="E13" i="11" s="1"/>
  <c r="D13" i="11"/>
  <c r="AO12" i="11"/>
  <c r="AN12" i="11"/>
  <c r="AM12" i="11"/>
  <c r="AL12" i="11"/>
  <c r="V12" i="11"/>
  <c r="U12" i="11"/>
  <c r="S12" i="11"/>
  <c r="R12" i="11"/>
  <c r="Q12" i="11"/>
  <c r="J12" i="11"/>
  <c r="H12" i="11"/>
  <c r="F12" i="11"/>
  <c r="E12" i="11" s="1"/>
  <c r="D12" i="11"/>
  <c r="AO11" i="11"/>
  <c r="AN11" i="11"/>
  <c r="AM11" i="11"/>
  <c r="AL11" i="11"/>
  <c r="V11" i="11"/>
  <c r="U11" i="11"/>
  <c r="J11" i="11"/>
  <c r="G11" i="11" s="1"/>
  <c r="H11" i="11"/>
  <c r="F11" i="11"/>
  <c r="E11" i="11" s="1"/>
  <c r="D11" i="11"/>
  <c r="AO10" i="11"/>
  <c r="AN10" i="11"/>
  <c r="AM10" i="11"/>
  <c r="AL10" i="11"/>
  <c r="V10" i="11"/>
  <c r="U10" i="11"/>
  <c r="J10" i="11"/>
  <c r="G10" i="11" s="1"/>
  <c r="H10" i="11"/>
  <c r="F10" i="11"/>
  <c r="E10" i="11" s="1"/>
  <c r="D10" i="11"/>
  <c r="AO9" i="11"/>
  <c r="AN9" i="11"/>
  <c r="AM9" i="11"/>
  <c r="AL9" i="11"/>
  <c r="V9" i="11"/>
  <c r="U9" i="11"/>
  <c r="J9" i="11"/>
  <c r="H9" i="11"/>
  <c r="F9" i="11"/>
  <c r="E9" i="11" s="1"/>
  <c r="D9" i="11"/>
  <c r="AO8" i="11"/>
  <c r="AN8" i="11"/>
  <c r="AM8" i="11"/>
  <c r="AL8" i="11"/>
  <c r="V8" i="11"/>
  <c r="U8" i="11"/>
  <c r="J8" i="11"/>
  <c r="G8" i="11" s="1"/>
  <c r="H8" i="11"/>
  <c r="F8" i="11"/>
  <c r="E8" i="11" s="1"/>
  <c r="D8" i="11"/>
  <c r="AO7" i="11"/>
  <c r="AN7" i="11"/>
  <c r="AM7" i="11"/>
  <c r="AL7" i="11"/>
  <c r="V7" i="11"/>
  <c r="U7" i="11"/>
  <c r="O7" i="11"/>
  <c r="J7" i="11"/>
  <c r="G7" i="11" s="1"/>
  <c r="H7" i="11"/>
  <c r="F7" i="11"/>
  <c r="E7" i="11" s="1"/>
  <c r="D7" i="11"/>
  <c r="AO6" i="11"/>
  <c r="AN6" i="11"/>
  <c r="AM6" i="11"/>
  <c r="AL6" i="11"/>
  <c r="V6" i="11"/>
  <c r="U6" i="11"/>
  <c r="J6" i="11"/>
  <c r="H6" i="11"/>
  <c r="F6" i="11"/>
  <c r="E6" i="11" s="1"/>
  <c r="D6" i="11"/>
  <c r="AO5" i="11"/>
  <c r="AN5" i="11"/>
  <c r="AM5" i="11"/>
  <c r="AL5" i="11"/>
  <c r="V5" i="11"/>
  <c r="U5" i="11"/>
  <c r="J5" i="11"/>
  <c r="G5" i="11" s="1"/>
  <c r="H5" i="11"/>
  <c r="F5" i="11"/>
  <c r="E5" i="11" s="1"/>
  <c r="D5" i="11"/>
  <c r="AO4" i="11"/>
  <c r="AN4" i="11"/>
  <c r="AM4" i="11"/>
  <c r="AL4" i="11"/>
  <c r="V4" i="11"/>
  <c r="U4" i="11"/>
  <c r="J4" i="11"/>
  <c r="G4" i="11" s="1"/>
  <c r="H4" i="11"/>
  <c r="F4" i="11"/>
  <c r="E4" i="11" s="1"/>
  <c r="D4" i="11"/>
  <c r="AO3" i="11"/>
  <c r="AN3" i="11"/>
  <c r="AM3" i="11"/>
  <c r="AL3" i="11"/>
  <c r="V3" i="11"/>
  <c r="U3" i="11"/>
  <c r="O3" i="11"/>
  <c r="O9" i="11" s="1"/>
  <c r="J3" i="11"/>
  <c r="H3" i="11"/>
  <c r="F3" i="11"/>
  <c r="E3" i="11" s="1"/>
  <c r="D3" i="11"/>
  <c r="AO2" i="11"/>
  <c r="AN2" i="11"/>
  <c r="AM2" i="11"/>
  <c r="AL2" i="11"/>
  <c r="V2" i="11"/>
  <c r="U2" i="11"/>
  <c r="J2" i="11"/>
  <c r="G2" i="11" s="1"/>
  <c r="H2" i="11"/>
  <c r="F2" i="11"/>
  <c r="E2" i="11" s="1"/>
  <c r="D2" i="11"/>
  <c r="D48" i="10"/>
  <c r="F48" i="10"/>
  <c r="E48" i="10" s="1"/>
  <c r="H48" i="10"/>
  <c r="J48" i="10"/>
  <c r="Q48" i="10"/>
  <c r="C66" i="10"/>
  <c r="O7" i="10" s="1"/>
  <c r="J64" i="10"/>
  <c r="G64" i="10" s="1"/>
  <c r="H64" i="10"/>
  <c r="U63" i="10"/>
  <c r="S63" i="10"/>
  <c r="J63" i="10"/>
  <c r="G63" i="10" s="1"/>
  <c r="H63" i="10"/>
  <c r="U62" i="10"/>
  <c r="J62" i="10"/>
  <c r="G62" i="10" s="1"/>
  <c r="H62" i="10"/>
  <c r="U61" i="10"/>
  <c r="J61" i="10"/>
  <c r="G61" i="10" s="1"/>
  <c r="H61" i="10"/>
  <c r="U60" i="10"/>
  <c r="R60" i="10"/>
  <c r="J60" i="10"/>
  <c r="G60" i="10" s="1"/>
  <c r="H60" i="10"/>
  <c r="U59" i="10"/>
  <c r="Q59" i="10"/>
  <c r="J59" i="10"/>
  <c r="G59" i="10" s="1"/>
  <c r="H59" i="10"/>
  <c r="U58" i="10"/>
  <c r="Q58" i="10"/>
  <c r="J58" i="10"/>
  <c r="G58" i="10" s="1"/>
  <c r="H58" i="10"/>
  <c r="U57" i="10"/>
  <c r="Q57" i="10"/>
  <c r="J57" i="10"/>
  <c r="G57" i="10" s="1"/>
  <c r="H57" i="10"/>
  <c r="U56" i="10"/>
  <c r="Q56" i="10"/>
  <c r="J56" i="10"/>
  <c r="G56" i="10" s="1"/>
  <c r="H56" i="10"/>
  <c r="U55" i="10"/>
  <c r="Q55" i="10"/>
  <c r="J55" i="10"/>
  <c r="G55" i="10" s="1"/>
  <c r="H55" i="10"/>
  <c r="U54" i="10"/>
  <c r="Q54" i="10"/>
  <c r="J54" i="10"/>
  <c r="G54" i="10" s="1"/>
  <c r="H54" i="10"/>
  <c r="U53" i="10"/>
  <c r="Q53" i="10"/>
  <c r="J53" i="10"/>
  <c r="G53" i="10" s="1"/>
  <c r="H53" i="10"/>
  <c r="U52" i="10"/>
  <c r="Q52" i="10"/>
  <c r="J52" i="10"/>
  <c r="G52" i="10" s="1"/>
  <c r="H52" i="10"/>
  <c r="U51" i="10"/>
  <c r="Q51" i="10"/>
  <c r="J51" i="10"/>
  <c r="G51" i="10" s="1"/>
  <c r="H51" i="10"/>
  <c r="U50" i="10"/>
  <c r="Q50" i="10"/>
  <c r="J50" i="10"/>
  <c r="G50" i="10" s="1"/>
  <c r="H50" i="10"/>
  <c r="U49" i="10"/>
  <c r="J49" i="10"/>
  <c r="H49" i="10"/>
  <c r="U48" i="10"/>
  <c r="C41" i="10"/>
  <c r="O3" i="10" s="1"/>
  <c r="U39" i="10"/>
  <c r="J39" i="10"/>
  <c r="H39" i="10"/>
  <c r="F39" i="10"/>
  <c r="E39" i="10" s="1"/>
  <c r="D39" i="10"/>
  <c r="U38" i="10"/>
  <c r="S38" i="10"/>
  <c r="R38" i="10"/>
  <c r="Q38" i="10"/>
  <c r="J38" i="10"/>
  <c r="G38" i="10" s="1"/>
  <c r="H38" i="10"/>
  <c r="F38" i="10"/>
  <c r="E38" i="10" s="1"/>
  <c r="D38" i="10"/>
  <c r="U37" i="10"/>
  <c r="S37" i="10"/>
  <c r="R37" i="10"/>
  <c r="Q37" i="10"/>
  <c r="J37" i="10"/>
  <c r="G37" i="10" s="1"/>
  <c r="H37" i="10"/>
  <c r="F37" i="10"/>
  <c r="E37" i="10" s="1"/>
  <c r="D37" i="10"/>
  <c r="U36" i="10"/>
  <c r="S36" i="10"/>
  <c r="R36" i="10"/>
  <c r="Q36" i="10"/>
  <c r="J36" i="10"/>
  <c r="G36" i="10" s="1"/>
  <c r="H36" i="10"/>
  <c r="F36" i="10"/>
  <c r="E36" i="10" s="1"/>
  <c r="D36" i="10"/>
  <c r="U35" i="10"/>
  <c r="S35" i="10"/>
  <c r="R35" i="10"/>
  <c r="Q35" i="10"/>
  <c r="J35" i="10"/>
  <c r="G35" i="10" s="1"/>
  <c r="H35" i="10"/>
  <c r="F35" i="10"/>
  <c r="E35" i="10" s="1"/>
  <c r="D35" i="10"/>
  <c r="U34" i="10"/>
  <c r="S34" i="10"/>
  <c r="R34" i="10"/>
  <c r="Q34" i="10"/>
  <c r="J34" i="10"/>
  <c r="G34" i="10" s="1"/>
  <c r="H34" i="10"/>
  <c r="F34" i="10"/>
  <c r="E34" i="10" s="1"/>
  <c r="D34" i="10"/>
  <c r="U33" i="10"/>
  <c r="S33" i="10"/>
  <c r="R33" i="10"/>
  <c r="Q33" i="10"/>
  <c r="J33" i="10"/>
  <c r="G33" i="10" s="1"/>
  <c r="H33" i="10"/>
  <c r="F33" i="10"/>
  <c r="E33" i="10" s="1"/>
  <c r="D33" i="10"/>
  <c r="U32" i="10"/>
  <c r="S32" i="10"/>
  <c r="R32" i="10"/>
  <c r="Q32" i="10"/>
  <c r="J32" i="10"/>
  <c r="G32" i="10" s="1"/>
  <c r="H32" i="10"/>
  <c r="F32" i="10"/>
  <c r="E32" i="10" s="1"/>
  <c r="D32" i="10"/>
  <c r="U31" i="10"/>
  <c r="S31" i="10"/>
  <c r="R31" i="10"/>
  <c r="Q31" i="10"/>
  <c r="J31" i="10"/>
  <c r="H31" i="10"/>
  <c r="F31" i="10"/>
  <c r="E31" i="10" s="1"/>
  <c r="D31" i="10"/>
  <c r="U30" i="10"/>
  <c r="S30" i="10"/>
  <c r="R30" i="10"/>
  <c r="Q30" i="10"/>
  <c r="J30" i="10"/>
  <c r="G30" i="10" s="1"/>
  <c r="H30" i="10"/>
  <c r="F30" i="10"/>
  <c r="E30" i="10" s="1"/>
  <c r="D30" i="10"/>
  <c r="U29" i="10"/>
  <c r="S29" i="10"/>
  <c r="R29" i="10"/>
  <c r="Q29" i="10"/>
  <c r="J29" i="10"/>
  <c r="G29" i="10" s="1"/>
  <c r="H29" i="10"/>
  <c r="F29" i="10"/>
  <c r="E29" i="10" s="1"/>
  <c r="D29" i="10"/>
  <c r="U28" i="10"/>
  <c r="S28" i="10"/>
  <c r="R28" i="10"/>
  <c r="Q28" i="10"/>
  <c r="J28" i="10"/>
  <c r="G28" i="10" s="1"/>
  <c r="H28" i="10"/>
  <c r="F28" i="10"/>
  <c r="E28" i="10" s="1"/>
  <c r="D28" i="10"/>
  <c r="U27" i="10"/>
  <c r="S27" i="10"/>
  <c r="R27" i="10"/>
  <c r="Q27" i="10"/>
  <c r="J27" i="10"/>
  <c r="G27" i="10" s="1"/>
  <c r="H27" i="10"/>
  <c r="F27" i="10"/>
  <c r="E27" i="10" s="1"/>
  <c r="D27" i="10"/>
  <c r="U26" i="10"/>
  <c r="S26" i="10"/>
  <c r="R26" i="10"/>
  <c r="Q26" i="10"/>
  <c r="J26" i="10"/>
  <c r="G26" i="10" s="1"/>
  <c r="H26" i="10"/>
  <c r="F26" i="10"/>
  <c r="E26" i="10" s="1"/>
  <c r="D26" i="10"/>
  <c r="U25" i="10"/>
  <c r="S25" i="10"/>
  <c r="R25" i="10"/>
  <c r="Q25" i="10"/>
  <c r="J25" i="10"/>
  <c r="G25" i="10" s="1"/>
  <c r="H25" i="10"/>
  <c r="F25" i="10"/>
  <c r="E25" i="10" s="1"/>
  <c r="D25" i="10"/>
  <c r="U24" i="10"/>
  <c r="S24" i="10"/>
  <c r="R24" i="10"/>
  <c r="Q24" i="10"/>
  <c r="J24" i="10"/>
  <c r="G24" i="10" s="1"/>
  <c r="H24" i="10"/>
  <c r="F24" i="10"/>
  <c r="E24" i="10" s="1"/>
  <c r="D24" i="10"/>
  <c r="U23" i="10"/>
  <c r="S23" i="10"/>
  <c r="R23" i="10"/>
  <c r="Q23" i="10"/>
  <c r="J23" i="10"/>
  <c r="G23" i="10" s="1"/>
  <c r="H23" i="10"/>
  <c r="F23" i="10"/>
  <c r="E23" i="10" s="1"/>
  <c r="D23" i="10"/>
  <c r="U22" i="10"/>
  <c r="S22" i="10"/>
  <c r="R22" i="10"/>
  <c r="Q22" i="10"/>
  <c r="J22" i="10"/>
  <c r="G22" i="10" s="1"/>
  <c r="H22" i="10"/>
  <c r="F22" i="10"/>
  <c r="E22" i="10" s="1"/>
  <c r="D22" i="10"/>
  <c r="U21" i="10"/>
  <c r="S21" i="10"/>
  <c r="R21" i="10"/>
  <c r="Q21" i="10"/>
  <c r="J21" i="10"/>
  <c r="G21" i="10" s="1"/>
  <c r="H21" i="10"/>
  <c r="F21" i="10"/>
  <c r="E21" i="10" s="1"/>
  <c r="D21" i="10"/>
  <c r="U20" i="10"/>
  <c r="S20" i="10"/>
  <c r="R20" i="10"/>
  <c r="Q20" i="10"/>
  <c r="J20" i="10"/>
  <c r="G20" i="10" s="1"/>
  <c r="H20" i="10"/>
  <c r="F20" i="10"/>
  <c r="E20" i="10" s="1"/>
  <c r="D20" i="10"/>
  <c r="U19" i="10"/>
  <c r="S19" i="10"/>
  <c r="R19" i="10"/>
  <c r="Q19" i="10"/>
  <c r="J19" i="10"/>
  <c r="G19" i="10" s="1"/>
  <c r="H19" i="10"/>
  <c r="F19" i="10"/>
  <c r="E19" i="10" s="1"/>
  <c r="D19" i="10"/>
  <c r="V18" i="10"/>
  <c r="U18" i="10"/>
  <c r="S18" i="10"/>
  <c r="R18" i="10"/>
  <c r="Q18" i="10"/>
  <c r="J18" i="10"/>
  <c r="G18" i="10" s="1"/>
  <c r="H18" i="10"/>
  <c r="F18" i="10"/>
  <c r="E18" i="10" s="1"/>
  <c r="D18" i="10"/>
  <c r="V17" i="10"/>
  <c r="U17" i="10"/>
  <c r="S17" i="10"/>
  <c r="R17" i="10"/>
  <c r="Q17" i="10"/>
  <c r="J17" i="10"/>
  <c r="G17" i="10" s="1"/>
  <c r="H17" i="10"/>
  <c r="F17" i="10"/>
  <c r="E17" i="10" s="1"/>
  <c r="D17" i="10"/>
  <c r="V16" i="10"/>
  <c r="U16" i="10"/>
  <c r="S16" i="10"/>
  <c r="R16" i="10"/>
  <c r="Q16" i="10"/>
  <c r="J16" i="10"/>
  <c r="G16" i="10" s="1"/>
  <c r="H16" i="10"/>
  <c r="F16" i="10"/>
  <c r="E16" i="10" s="1"/>
  <c r="D16" i="10"/>
  <c r="V15" i="10"/>
  <c r="U15" i="10"/>
  <c r="S15" i="10"/>
  <c r="R15" i="10"/>
  <c r="Q15" i="10"/>
  <c r="J15" i="10"/>
  <c r="G15" i="10" s="1"/>
  <c r="H15" i="10"/>
  <c r="F15" i="10"/>
  <c r="E15" i="10" s="1"/>
  <c r="D15" i="10"/>
  <c r="V14" i="10"/>
  <c r="U14" i="10"/>
  <c r="S14" i="10"/>
  <c r="R14" i="10"/>
  <c r="Q14" i="10"/>
  <c r="J14" i="10"/>
  <c r="G14" i="10" s="1"/>
  <c r="H14" i="10"/>
  <c r="F14" i="10"/>
  <c r="E14" i="10" s="1"/>
  <c r="D14" i="10"/>
  <c r="AO13" i="10"/>
  <c r="AN13" i="10"/>
  <c r="AM13" i="10"/>
  <c r="AL13" i="10"/>
  <c r="V13" i="10"/>
  <c r="U13" i="10"/>
  <c r="S13" i="10"/>
  <c r="R13" i="10"/>
  <c r="Q13" i="10"/>
  <c r="J13" i="10"/>
  <c r="H13" i="10"/>
  <c r="F13" i="10"/>
  <c r="E13" i="10" s="1"/>
  <c r="D13" i="10"/>
  <c r="AO12" i="10"/>
  <c r="AN12" i="10"/>
  <c r="AM12" i="10"/>
  <c r="AL12" i="10"/>
  <c r="V12" i="10"/>
  <c r="U12" i="10"/>
  <c r="S12" i="10"/>
  <c r="J12" i="10"/>
  <c r="G12" i="10" s="1"/>
  <c r="H12" i="10"/>
  <c r="F12" i="10"/>
  <c r="E12" i="10" s="1"/>
  <c r="D12" i="10"/>
  <c r="AO11" i="10"/>
  <c r="AN11" i="10"/>
  <c r="AM11" i="10"/>
  <c r="AL11" i="10"/>
  <c r="V11" i="10"/>
  <c r="U11" i="10"/>
  <c r="J11" i="10"/>
  <c r="G11" i="10" s="1"/>
  <c r="H11" i="10"/>
  <c r="F11" i="10"/>
  <c r="E11" i="10" s="1"/>
  <c r="D11" i="10"/>
  <c r="AO10" i="10"/>
  <c r="AN10" i="10"/>
  <c r="AM10" i="10"/>
  <c r="AL10" i="10"/>
  <c r="V10" i="10"/>
  <c r="U10" i="10"/>
  <c r="J10" i="10"/>
  <c r="G10" i="10" s="1"/>
  <c r="H10" i="10"/>
  <c r="F10" i="10"/>
  <c r="E10" i="10" s="1"/>
  <c r="D10" i="10"/>
  <c r="AO9" i="10"/>
  <c r="AN9" i="10"/>
  <c r="AM9" i="10"/>
  <c r="AL9" i="10"/>
  <c r="V9" i="10"/>
  <c r="U9" i="10"/>
  <c r="J9" i="10"/>
  <c r="G9" i="10" s="1"/>
  <c r="H9" i="10"/>
  <c r="F9" i="10"/>
  <c r="E9" i="10" s="1"/>
  <c r="D9" i="10"/>
  <c r="AO8" i="10"/>
  <c r="AN8" i="10"/>
  <c r="AM8" i="10"/>
  <c r="AL8" i="10"/>
  <c r="V8" i="10"/>
  <c r="U8" i="10"/>
  <c r="J8" i="10"/>
  <c r="G8" i="10" s="1"/>
  <c r="H8" i="10"/>
  <c r="F8" i="10"/>
  <c r="E8" i="10" s="1"/>
  <c r="D8" i="10"/>
  <c r="AO7" i="10"/>
  <c r="AN7" i="10"/>
  <c r="AM7" i="10"/>
  <c r="AL7" i="10"/>
  <c r="V7" i="10"/>
  <c r="U7" i="10"/>
  <c r="J7" i="10"/>
  <c r="G7" i="10" s="1"/>
  <c r="H7" i="10"/>
  <c r="F7" i="10"/>
  <c r="E7" i="10" s="1"/>
  <c r="D7" i="10"/>
  <c r="AO6" i="10"/>
  <c r="AN6" i="10"/>
  <c r="AM6" i="10"/>
  <c r="AL6" i="10"/>
  <c r="V6" i="10"/>
  <c r="U6" i="10"/>
  <c r="J6" i="10"/>
  <c r="G6" i="10" s="1"/>
  <c r="H6" i="10"/>
  <c r="F6" i="10"/>
  <c r="E6" i="10" s="1"/>
  <c r="D6" i="10"/>
  <c r="AO5" i="10"/>
  <c r="AN5" i="10"/>
  <c r="AM5" i="10"/>
  <c r="AL5" i="10"/>
  <c r="V5" i="10"/>
  <c r="U5" i="10"/>
  <c r="J5" i="10"/>
  <c r="G5" i="10" s="1"/>
  <c r="H5" i="10"/>
  <c r="F5" i="10"/>
  <c r="E5" i="10" s="1"/>
  <c r="D5" i="10"/>
  <c r="Q49" i="10" s="1"/>
  <c r="AO4" i="10"/>
  <c r="AN4" i="10"/>
  <c r="AM4" i="10"/>
  <c r="AL4" i="10"/>
  <c r="V4" i="10"/>
  <c r="U4" i="10"/>
  <c r="J4" i="10"/>
  <c r="H4" i="10"/>
  <c r="F4" i="10"/>
  <c r="E4" i="10" s="1"/>
  <c r="D4" i="10"/>
  <c r="Q12" i="10" s="1"/>
  <c r="AO3" i="10"/>
  <c r="AN3" i="10"/>
  <c r="AM3" i="10"/>
  <c r="AL3" i="10"/>
  <c r="V3" i="10"/>
  <c r="U3" i="10"/>
  <c r="J3" i="10"/>
  <c r="G3" i="10" s="1"/>
  <c r="H3" i="10"/>
  <c r="F3" i="10"/>
  <c r="E3" i="10" s="1"/>
  <c r="D3" i="10"/>
  <c r="AO2" i="10"/>
  <c r="AN2" i="10"/>
  <c r="AL2" i="10"/>
  <c r="AM2" i="10" s="1"/>
  <c r="V2" i="10"/>
  <c r="U2" i="10"/>
  <c r="J2" i="10"/>
  <c r="G2" i="10" s="1"/>
  <c r="H2" i="10"/>
  <c r="F2" i="10"/>
  <c r="E2" i="10" s="1"/>
  <c r="D2" i="10"/>
  <c r="U50" i="9"/>
  <c r="U51" i="9"/>
  <c r="U52" i="9"/>
  <c r="U53" i="9"/>
  <c r="U54" i="9"/>
  <c r="U55" i="9"/>
  <c r="U56" i="9"/>
  <c r="U57" i="9"/>
  <c r="U58" i="9"/>
  <c r="U59" i="9"/>
  <c r="U48" i="9"/>
  <c r="U49" i="9"/>
  <c r="Q51" i="9"/>
  <c r="Q52" i="9"/>
  <c r="Q53" i="9"/>
  <c r="Q54" i="9"/>
  <c r="Q55" i="9"/>
  <c r="Q56" i="9"/>
  <c r="Q57" i="9"/>
  <c r="Y57" i="9" s="1"/>
  <c r="Q58" i="9"/>
  <c r="Q59" i="9"/>
  <c r="D44" i="9"/>
  <c r="D3" i="9"/>
  <c r="Q48" i="9" s="1"/>
  <c r="D4" i="9"/>
  <c r="Q50" i="9" s="1"/>
  <c r="D5" i="9"/>
  <c r="Q49" i="9" s="1"/>
  <c r="D6" i="9"/>
  <c r="D7" i="9"/>
  <c r="D8" i="9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2" i="9"/>
  <c r="C62" i="9"/>
  <c r="O7" i="9" s="1"/>
  <c r="V3" i="9"/>
  <c r="V4" i="9"/>
  <c r="V5" i="9"/>
  <c r="V6" i="9"/>
  <c r="V7" i="9"/>
  <c r="V8" i="9"/>
  <c r="V9" i="9"/>
  <c r="V10" i="9"/>
  <c r="V11" i="9"/>
  <c r="V12" i="9"/>
  <c r="V13" i="9"/>
  <c r="V14" i="9"/>
  <c r="V15" i="9"/>
  <c r="V16" i="9"/>
  <c r="V17" i="9"/>
  <c r="V18" i="9"/>
  <c r="E44" i="9"/>
  <c r="V2" i="9"/>
  <c r="Q13" i="9"/>
  <c r="R13" i="9" s="1"/>
  <c r="S13" i="9"/>
  <c r="Q14" i="9"/>
  <c r="R14" i="9" s="1"/>
  <c r="S14" i="9"/>
  <c r="Q15" i="9"/>
  <c r="R15" i="9" s="1"/>
  <c r="S15" i="9"/>
  <c r="Q16" i="9"/>
  <c r="R16" i="9" s="1"/>
  <c r="S16" i="9"/>
  <c r="Q17" i="9"/>
  <c r="R17" i="9" s="1"/>
  <c r="S17" i="9"/>
  <c r="Q18" i="9"/>
  <c r="R18" i="9" s="1"/>
  <c r="S18" i="9"/>
  <c r="Q19" i="9"/>
  <c r="R19" i="9" s="1"/>
  <c r="S19" i="9"/>
  <c r="Q20" i="9"/>
  <c r="R20" i="9" s="1"/>
  <c r="S20" i="9"/>
  <c r="Q21" i="9"/>
  <c r="R21" i="9" s="1"/>
  <c r="S21" i="9"/>
  <c r="Q22" i="9"/>
  <c r="R22" i="9" s="1"/>
  <c r="S22" i="9"/>
  <c r="Q23" i="9"/>
  <c r="R23" i="9" s="1"/>
  <c r="S23" i="9"/>
  <c r="Q24" i="9"/>
  <c r="R24" i="9" s="1"/>
  <c r="S24" i="9"/>
  <c r="Q25" i="9"/>
  <c r="R25" i="9" s="1"/>
  <c r="S25" i="9"/>
  <c r="Q26" i="9"/>
  <c r="R26" i="9" s="1"/>
  <c r="S26" i="9"/>
  <c r="Q27" i="9"/>
  <c r="R27" i="9" s="1"/>
  <c r="S27" i="9"/>
  <c r="Q28" i="9"/>
  <c r="R28" i="9" s="1"/>
  <c r="S28" i="9"/>
  <c r="Q29" i="9"/>
  <c r="R29" i="9" s="1"/>
  <c r="S29" i="9"/>
  <c r="Q30" i="9"/>
  <c r="R30" i="9" s="1"/>
  <c r="S30" i="9"/>
  <c r="Q31" i="9"/>
  <c r="R31" i="9" s="1"/>
  <c r="S31" i="9"/>
  <c r="Q32" i="9"/>
  <c r="R32" i="9" s="1"/>
  <c r="S32" i="9"/>
  <c r="Q33" i="9"/>
  <c r="R33" i="9" s="1"/>
  <c r="S33" i="9"/>
  <c r="Q34" i="9"/>
  <c r="R34" i="9" s="1"/>
  <c r="S34" i="9"/>
  <c r="Q35" i="9"/>
  <c r="R35" i="9" s="1"/>
  <c r="S35" i="9"/>
  <c r="Q36" i="9"/>
  <c r="R36" i="9" s="1"/>
  <c r="S36" i="9"/>
  <c r="Q37" i="9"/>
  <c r="R37" i="9" s="1"/>
  <c r="S37" i="9"/>
  <c r="Q38" i="9"/>
  <c r="R38" i="9" s="1"/>
  <c r="S38" i="9"/>
  <c r="S12" i="9"/>
  <c r="U3" i="9"/>
  <c r="U4" i="9"/>
  <c r="U5" i="9"/>
  <c r="U6" i="9"/>
  <c r="U7" i="9"/>
  <c r="U8" i="9"/>
  <c r="U9" i="9"/>
  <c r="U10" i="9"/>
  <c r="U11" i="9"/>
  <c r="U12" i="9"/>
  <c r="U13" i="9"/>
  <c r="U14" i="9"/>
  <c r="U15" i="9"/>
  <c r="U16" i="9"/>
  <c r="U17" i="9"/>
  <c r="U18" i="9"/>
  <c r="U19" i="9"/>
  <c r="U20" i="9"/>
  <c r="U21" i="9"/>
  <c r="U22" i="9"/>
  <c r="U23" i="9"/>
  <c r="U24" i="9"/>
  <c r="U25" i="9"/>
  <c r="U26" i="9"/>
  <c r="U27" i="9"/>
  <c r="U28" i="9"/>
  <c r="U29" i="9"/>
  <c r="U30" i="9"/>
  <c r="U31" i="9"/>
  <c r="U32" i="9"/>
  <c r="U33" i="9"/>
  <c r="U34" i="9"/>
  <c r="U35" i="9"/>
  <c r="U36" i="9"/>
  <c r="U37" i="9"/>
  <c r="U38" i="9"/>
  <c r="U39" i="9"/>
  <c r="C41" i="9"/>
  <c r="O3" i="9" s="1"/>
  <c r="J39" i="2"/>
  <c r="K39" i="2"/>
  <c r="F3" i="9"/>
  <c r="E3" i="9" s="1"/>
  <c r="Z48" i="9" s="1"/>
  <c r="F4" i="9"/>
  <c r="E4" i="9" s="1"/>
  <c r="Q12" i="9" s="1"/>
  <c r="R12" i="9" s="1"/>
  <c r="F5" i="9"/>
  <c r="E5" i="9" s="1"/>
  <c r="Z49" i="9" s="1"/>
  <c r="F6" i="9"/>
  <c r="E6" i="9" s="1"/>
  <c r="F7" i="9"/>
  <c r="E7" i="9" s="1"/>
  <c r="F8" i="9"/>
  <c r="E8" i="9" s="1"/>
  <c r="F9" i="9"/>
  <c r="E9" i="9" s="1"/>
  <c r="F10" i="9"/>
  <c r="E10" i="9" s="1"/>
  <c r="F11" i="9"/>
  <c r="E11" i="9" s="1"/>
  <c r="F12" i="9"/>
  <c r="E12" i="9" s="1"/>
  <c r="F13" i="9"/>
  <c r="E13" i="9" s="1"/>
  <c r="F14" i="9"/>
  <c r="E14" i="9" s="1"/>
  <c r="F15" i="9"/>
  <c r="E15" i="9" s="1"/>
  <c r="F16" i="9"/>
  <c r="E16" i="9" s="1"/>
  <c r="F17" i="9"/>
  <c r="E17" i="9" s="1"/>
  <c r="F18" i="9"/>
  <c r="E18" i="9" s="1"/>
  <c r="F19" i="9"/>
  <c r="E19" i="9" s="1"/>
  <c r="F20" i="9"/>
  <c r="E20" i="9" s="1"/>
  <c r="F21" i="9"/>
  <c r="E21" i="9" s="1"/>
  <c r="F22" i="9"/>
  <c r="E22" i="9" s="1"/>
  <c r="F23" i="9"/>
  <c r="E23" i="9" s="1"/>
  <c r="F24" i="9"/>
  <c r="E24" i="9" s="1"/>
  <c r="F25" i="9"/>
  <c r="E25" i="9" s="1"/>
  <c r="F26" i="9"/>
  <c r="E26" i="9" s="1"/>
  <c r="F27" i="9"/>
  <c r="E27" i="9" s="1"/>
  <c r="F28" i="9"/>
  <c r="E28" i="9" s="1"/>
  <c r="F29" i="9"/>
  <c r="E29" i="9" s="1"/>
  <c r="F30" i="9"/>
  <c r="E30" i="9" s="1"/>
  <c r="F31" i="9"/>
  <c r="E31" i="9" s="1"/>
  <c r="F32" i="9"/>
  <c r="E32" i="9" s="1"/>
  <c r="F33" i="9"/>
  <c r="E33" i="9" s="1"/>
  <c r="F34" i="9"/>
  <c r="E34" i="9" s="1"/>
  <c r="F35" i="9"/>
  <c r="E35" i="9" s="1"/>
  <c r="F36" i="9"/>
  <c r="E36" i="9" s="1"/>
  <c r="F37" i="9"/>
  <c r="E37" i="9" s="1"/>
  <c r="F38" i="9"/>
  <c r="E38" i="9" s="1"/>
  <c r="F39" i="9"/>
  <c r="E39" i="9" s="1"/>
  <c r="F2" i="9"/>
  <c r="E2" i="9" s="1"/>
  <c r="U63" i="9"/>
  <c r="J60" i="9"/>
  <c r="B168" i="9" s="1"/>
  <c r="H60" i="9"/>
  <c r="U62" i="9"/>
  <c r="J59" i="9"/>
  <c r="B167" i="9" s="1"/>
  <c r="H59" i="9"/>
  <c r="U61" i="9"/>
  <c r="J58" i="9"/>
  <c r="B166" i="9" s="1"/>
  <c r="H58" i="9"/>
  <c r="J57" i="9"/>
  <c r="B165" i="9" s="1"/>
  <c r="H57" i="9"/>
  <c r="J56" i="9"/>
  <c r="B164" i="9" s="1"/>
  <c r="H56" i="9"/>
  <c r="J55" i="9"/>
  <c r="B163" i="9" s="1"/>
  <c r="H55" i="9"/>
  <c r="J54" i="9"/>
  <c r="H54" i="9"/>
  <c r="J53" i="9"/>
  <c r="H53" i="9"/>
  <c r="J52" i="9"/>
  <c r="B160" i="9" s="1"/>
  <c r="H52" i="9"/>
  <c r="J51" i="9"/>
  <c r="H51" i="9"/>
  <c r="J50" i="9"/>
  <c r="B158" i="9" s="1"/>
  <c r="H50" i="9"/>
  <c r="J49" i="9"/>
  <c r="B157" i="9" s="1"/>
  <c r="H49" i="9"/>
  <c r="J48" i="9"/>
  <c r="B156" i="9" s="1"/>
  <c r="H48" i="9"/>
  <c r="J47" i="9"/>
  <c r="B155" i="9" s="1"/>
  <c r="E155" i="9" s="1"/>
  <c r="H47" i="9"/>
  <c r="J46" i="9"/>
  <c r="H46" i="9"/>
  <c r="J45" i="9"/>
  <c r="H45" i="9"/>
  <c r="J44" i="9"/>
  <c r="B152" i="9" s="1"/>
  <c r="E152" i="9" s="1"/>
  <c r="H44" i="9"/>
  <c r="J39" i="9"/>
  <c r="B147" i="9" s="1"/>
  <c r="H39" i="9"/>
  <c r="J38" i="9"/>
  <c r="B146" i="9" s="1"/>
  <c r="H38" i="9"/>
  <c r="J37" i="9"/>
  <c r="B145" i="9" s="1"/>
  <c r="H37" i="9"/>
  <c r="J36" i="9"/>
  <c r="B144" i="9" s="1"/>
  <c r="H36" i="9"/>
  <c r="J35" i="9"/>
  <c r="B143" i="9" s="1"/>
  <c r="H35" i="9"/>
  <c r="J34" i="9"/>
  <c r="B142" i="9" s="1"/>
  <c r="H34" i="9"/>
  <c r="J33" i="9"/>
  <c r="B141" i="9" s="1"/>
  <c r="H33" i="9"/>
  <c r="J32" i="9"/>
  <c r="B140" i="9" s="1"/>
  <c r="H32" i="9"/>
  <c r="J31" i="9"/>
  <c r="B139" i="9" s="1"/>
  <c r="H31" i="9"/>
  <c r="J30" i="9"/>
  <c r="B138" i="9" s="1"/>
  <c r="H30" i="9"/>
  <c r="J29" i="9"/>
  <c r="B137" i="9" s="1"/>
  <c r="H29" i="9"/>
  <c r="J28" i="9"/>
  <c r="B136" i="9" s="1"/>
  <c r="H28" i="9"/>
  <c r="J27" i="9"/>
  <c r="B135" i="9" s="1"/>
  <c r="H27" i="9"/>
  <c r="J26" i="9"/>
  <c r="B134" i="9" s="1"/>
  <c r="H26" i="9"/>
  <c r="J25" i="9"/>
  <c r="B133" i="9" s="1"/>
  <c r="H25" i="9"/>
  <c r="J24" i="9"/>
  <c r="B132" i="9" s="1"/>
  <c r="H24" i="9"/>
  <c r="J23" i="9"/>
  <c r="B131" i="9" s="1"/>
  <c r="H23" i="9"/>
  <c r="J22" i="9"/>
  <c r="B130" i="9" s="1"/>
  <c r="H22" i="9"/>
  <c r="J21" i="9"/>
  <c r="B129" i="9" s="1"/>
  <c r="H21" i="9"/>
  <c r="J20" i="9"/>
  <c r="B128" i="9" s="1"/>
  <c r="H20" i="9"/>
  <c r="J19" i="9"/>
  <c r="B127" i="9" s="1"/>
  <c r="H19" i="9"/>
  <c r="J18" i="9"/>
  <c r="B126" i="9" s="1"/>
  <c r="H18" i="9"/>
  <c r="J17" i="9"/>
  <c r="B125" i="9" s="1"/>
  <c r="H17" i="9"/>
  <c r="J16" i="9"/>
  <c r="B124" i="9" s="1"/>
  <c r="H16" i="9"/>
  <c r="J15" i="9"/>
  <c r="B123" i="9" s="1"/>
  <c r="H15" i="9"/>
  <c r="J14" i="9"/>
  <c r="B122" i="9" s="1"/>
  <c r="H14" i="9"/>
  <c r="AO13" i="9"/>
  <c r="AN13" i="9"/>
  <c r="AM13" i="9"/>
  <c r="AL13" i="9"/>
  <c r="J13" i="9"/>
  <c r="B121" i="9" s="1"/>
  <c r="H13" i="9"/>
  <c r="AO12" i="9"/>
  <c r="AN12" i="9"/>
  <c r="AM12" i="9"/>
  <c r="AL12" i="9"/>
  <c r="J12" i="9"/>
  <c r="B120" i="9" s="1"/>
  <c r="H12" i="9"/>
  <c r="AO11" i="9"/>
  <c r="AN11" i="9"/>
  <c r="AM11" i="9"/>
  <c r="AL11" i="9"/>
  <c r="J11" i="9"/>
  <c r="B119" i="9" s="1"/>
  <c r="H11" i="9"/>
  <c r="AO10" i="9"/>
  <c r="AN10" i="9"/>
  <c r="AM10" i="9"/>
  <c r="AL10" i="9"/>
  <c r="J10" i="9"/>
  <c r="B118" i="9" s="1"/>
  <c r="H10" i="9"/>
  <c r="AO9" i="9"/>
  <c r="AN9" i="9"/>
  <c r="AM9" i="9"/>
  <c r="AL9" i="9"/>
  <c r="J9" i="9"/>
  <c r="B117" i="9" s="1"/>
  <c r="H9" i="9"/>
  <c r="AO8" i="9"/>
  <c r="AN8" i="9"/>
  <c r="AM8" i="9"/>
  <c r="AL8" i="9"/>
  <c r="J8" i="9"/>
  <c r="B116" i="9" s="1"/>
  <c r="H8" i="9"/>
  <c r="AO7" i="9"/>
  <c r="AN7" i="9"/>
  <c r="AM7" i="9"/>
  <c r="AL7" i="9"/>
  <c r="J7" i="9"/>
  <c r="B115" i="9" s="1"/>
  <c r="H7" i="9"/>
  <c r="AO6" i="9"/>
  <c r="AN6" i="9"/>
  <c r="AM6" i="9"/>
  <c r="AL6" i="9"/>
  <c r="J6" i="9"/>
  <c r="B114" i="9" s="1"/>
  <c r="H6" i="9"/>
  <c r="AO5" i="9"/>
  <c r="AN5" i="9"/>
  <c r="AL5" i="9"/>
  <c r="AM5" i="9" s="1"/>
  <c r="J5" i="9"/>
  <c r="B113" i="9" s="1"/>
  <c r="H5" i="9"/>
  <c r="AO4" i="9"/>
  <c r="AN4" i="9"/>
  <c r="AL4" i="9"/>
  <c r="AM4" i="9" s="1"/>
  <c r="J4" i="9"/>
  <c r="B112" i="9" s="1"/>
  <c r="H4" i="9"/>
  <c r="AO3" i="9"/>
  <c r="AN3" i="9"/>
  <c r="AL3" i="9"/>
  <c r="AM3" i="9" s="1"/>
  <c r="J3" i="9"/>
  <c r="B111" i="9" s="1"/>
  <c r="H3" i="9"/>
  <c r="AO2" i="9"/>
  <c r="AN2" i="9"/>
  <c r="AL2" i="9"/>
  <c r="AM2" i="9" s="1"/>
  <c r="U2" i="9"/>
  <c r="J2" i="9"/>
  <c r="B110" i="9" s="1"/>
  <c r="H2" i="9"/>
  <c r="K34" i="2"/>
  <c r="K35" i="2"/>
  <c r="K36" i="2"/>
  <c r="K37" i="2"/>
  <c r="K38" i="2"/>
  <c r="K33" i="2"/>
  <c r="J34" i="2"/>
  <c r="J35" i="2"/>
  <c r="J36" i="2"/>
  <c r="J37" i="2"/>
  <c r="J38" i="2"/>
  <c r="J33" i="2"/>
  <c r="J24" i="2"/>
  <c r="J25" i="2"/>
  <c r="J26" i="2"/>
  <c r="J27" i="2"/>
  <c r="J28" i="2"/>
  <c r="J29" i="2"/>
  <c r="J30" i="2"/>
  <c r="K24" i="2"/>
  <c r="K25" i="2"/>
  <c r="K26" i="2"/>
  <c r="K27" i="2"/>
  <c r="K28" i="2"/>
  <c r="K29" i="2"/>
  <c r="K30" i="2"/>
  <c r="K23" i="2"/>
  <c r="J23" i="2"/>
  <c r="K20" i="2"/>
  <c r="K21" i="2"/>
  <c r="J20" i="2"/>
  <c r="J21" i="2"/>
  <c r="J19" i="2"/>
  <c r="K19" i="2"/>
  <c r="J3" i="2"/>
  <c r="K11" i="2"/>
  <c r="K12" i="2"/>
  <c r="K13" i="2"/>
  <c r="K14" i="2"/>
  <c r="K15" i="2"/>
  <c r="K16" i="2"/>
  <c r="K17" i="2"/>
  <c r="J11" i="2"/>
  <c r="J12" i="2"/>
  <c r="J13" i="2"/>
  <c r="J14" i="2"/>
  <c r="AD92" i="13" s="1"/>
  <c r="J15" i="2"/>
  <c r="J16" i="2"/>
  <c r="J17" i="2"/>
  <c r="J10" i="2"/>
  <c r="K10" i="2"/>
  <c r="K4" i="2"/>
  <c r="K5" i="2"/>
  <c r="K6" i="2"/>
  <c r="K7" i="2"/>
  <c r="K8" i="2"/>
  <c r="K3" i="2"/>
  <c r="J4" i="2"/>
  <c r="J5" i="2"/>
  <c r="J6" i="2"/>
  <c r="J7" i="2"/>
  <c r="J8" i="2"/>
  <c r="D62" i="6" l="1"/>
  <c r="P62" i="6"/>
  <c r="O2" i="6"/>
  <c r="O62" i="6" s="1"/>
  <c r="F62" i="6"/>
  <c r="A2" i="6"/>
  <c r="B107" i="13"/>
  <c r="E168" i="13"/>
  <c r="F168" i="13" s="1"/>
  <c r="B60" i="6"/>
  <c r="N60" i="6" s="1"/>
  <c r="F157" i="13"/>
  <c r="Y59" i="9"/>
  <c r="Y51" i="9"/>
  <c r="Y52" i="9"/>
  <c r="Y48" i="9"/>
  <c r="K45" i="9"/>
  <c r="K62" i="9" s="1"/>
  <c r="Y58" i="9"/>
  <c r="Y50" i="9"/>
  <c r="G45" i="9"/>
  <c r="Y54" i="9"/>
  <c r="Y55" i="9"/>
  <c r="Y53" i="9"/>
  <c r="Y2" i="17"/>
  <c r="E122" i="17"/>
  <c r="F122" i="17" s="1"/>
  <c r="Z2" i="17"/>
  <c r="R2" i="17"/>
  <c r="AA2" i="17"/>
  <c r="S2" i="17"/>
  <c r="E2" i="17" s="1"/>
  <c r="G2" i="17" s="1"/>
  <c r="I2" i="17" s="1"/>
  <c r="AG95" i="17"/>
  <c r="AG94" i="17"/>
  <c r="R103" i="17"/>
  <c r="S103" i="17" s="1"/>
  <c r="W103" i="17" s="1"/>
  <c r="T103" i="17"/>
  <c r="U103" i="17" s="1"/>
  <c r="AM14" i="17"/>
  <c r="M107" i="17" s="1"/>
  <c r="AG96" i="17"/>
  <c r="T100" i="17"/>
  <c r="AA100" i="17" s="1"/>
  <c r="AB13" i="17"/>
  <c r="AC13" i="17" s="1"/>
  <c r="E132" i="17"/>
  <c r="F132" i="17" s="1"/>
  <c r="E138" i="17"/>
  <c r="F138" i="17" s="1"/>
  <c r="AB8" i="17"/>
  <c r="P49" i="17"/>
  <c r="AE29" i="17"/>
  <c r="M54" i="17" s="1"/>
  <c r="AB11" i="17"/>
  <c r="T75" i="17"/>
  <c r="U75" i="17" s="1"/>
  <c r="AB3" i="17"/>
  <c r="S44" i="17"/>
  <c r="AA44" i="17"/>
  <c r="AA48" i="17"/>
  <c r="S50" i="17"/>
  <c r="S56" i="17"/>
  <c r="S60" i="17"/>
  <c r="AA60" i="17"/>
  <c r="Y49" i="17"/>
  <c r="Z55" i="17"/>
  <c r="Z59" i="17"/>
  <c r="X47" i="17"/>
  <c r="S48" i="17"/>
  <c r="Z49" i="17"/>
  <c r="S51" i="17"/>
  <c r="AA55" i="17"/>
  <c r="R59" i="17"/>
  <c r="AA59" i="17"/>
  <c r="W62" i="17"/>
  <c r="M13" i="17" s="1"/>
  <c r="R49" i="17"/>
  <c r="Z53" i="17"/>
  <c r="R55" i="17"/>
  <c r="S59" i="17"/>
  <c r="X44" i="17"/>
  <c r="Y50" i="17"/>
  <c r="S55" i="17"/>
  <c r="Z56" i="17"/>
  <c r="X58" i="17"/>
  <c r="X60" i="17"/>
  <c r="Y44" i="17"/>
  <c r="Z50" i="17"/>
  <c r="AA56" i="17"/>
  <c r="Y58" i="17"/>
  <c r="Y60" i="17"/>
  <c r="AA46" i="17"/>
  <c r="R50" i="17"/>
  <c r="AA50" i="17"/>
  <c r="Z54" i="17"/>
  <c r="R56" i="17"/>
  <c r="Z58" i="17"/>
  <c r="R60" i="17"/>
  <c r="E33" i="17"/>
  <c r="G33" i="17" s="1"/>
  <c r="I33" i="17" s="1"/>
  <c r="S23" i="17"/>
  <c r="X32" i="17"/>
  <c r="S33" i="17"/>
  <c r="Y37" i="17"/>
  <c r="S38" i="17"/>
  <c r="C120" i="17"/>
  <c r="E120" i="17" s="1"/>
  <c r="F120" i="17" s="1"/>
  <c r="C136" i="17"/>
  <c r="R16" i="17"/>
  <c r="X18" i="17"/>
  <c r="X19" i="17"/>
  <c r="X28" i="17"/>
  <c r="X29" i="17"/>
  <c r="X34" i="17"/>
  <c r="Z37" i="17"/>
  <c r="C141" i="17"/>
  <c r="E141" i="17" s="1"/>
  <c r="F141" i="17" s="1"/>
  <c r="E23" i="17"/>
  <c r="R4" i="17"/>
  <c r="E4" i="17" s="1"/>
  <c r="G4" i="17" s="1"/>
  <c r="I4" i="17" s="1"/>
  <c r="E114" i="17"/>
  <c r="F114" i="17" s="1"/>
  <c r="E126" i="17"/>
  <c r="F126" i="17" s="1"/>
  <c r="Y18" i="17"/>
  <c r="Y19" i="17"/>
  <c r="Z27" i="17"/>
  <c r="Y28" i="17"/>
  <c r="Y29" i="17"/>
  <c r="AA32" i="17"/>
  <c r="Y34" i="17"/>
  <c r="Z36" i="17"/>
  <c r="R37" i="17"/>
  <c r="Y39" i="17"/>
  <c r="C116" i="17"/>
  <c r="E144" i="17"/>
  <c r="F144" i="17" s="1"/>
  <c r="X12" i="17"/>
  <c r="R18" i="17"/>
  <c r="Z18" i="17"/>
  <c r="N92" i="17" s="1"/>
  <c r="R92" i="17" s="1"/>
  <c r="X21" i="17"/>
  <c r="D146" i="17"/>
  <c r="E146" i="17" s="1"/>
  <c r="F146" i="17" s="1"/>
  <c r="V41" i="17"/>
  <c r="M3" i="17" s="1"/>
  <c r="X5" i="17"/>
  <c r="E9" i="17"/>
  <c r="G9" i="17" s="1"/>
  <c r="I9" i="17" s="1"/>
  <c r="Y12" i="17"/>
  <c r="S18" i="17"/>
  <c r="R19" i="17"/>
  <c r="Y21" i="17"/>
  <c r="E130" i="17"/>
  <c r="F130" i="17" s="1"/>
  <c r="Y22" i="17"/>
  <c r="AA24" i="17"/>
  <c r="S28" i="17"/>
  <c r="E28" i="17" s="1"/>
  <c r="G28" i="17" s="1"/>
  <c r="I28" i="17" s="1"/>
  <c r="S34" i="17"/>
  <c r="S36" i="17"/>
  <c r="C134" i="17"/>
  <c r="E113" i="17"/>
  <c r="F113" i="17" s="1"/>
  <c r="E8" i="17"/>
  <c r="G8" i="17" s="1"/>
  <c r="I8" i="17" s="1"/>
  <c r="Z12" i="17"/>
  <c r="Z21" i="17"/>
  <c r="N97" i="17" s="1"/>
  <c r="X31" i="17"/>
  <c r="Z33" i="17"/>
  <c r="E36" i="17"/>
  <c r="G36" i="17" s="1"/>
  <c r="I36" i="17" s="1"/>
  <c r="AA38" i="17"/>
  <c r="U73" i="17"/>
  <c r="D147" i="17"/>
  <c r="E147" i="17" s="1"/>
  <c r="F147" i="17" s="1"/>
  <c r="E34" i="17"/>
  <c r="G34" i="17" s="1"/>
  <c r="I34" i="17" s="1"/>
  <c r="R5" i="17"/>
  <c r="E5" i="17" s="1"/>
  <c r="G5" i="17" s="1"/>
  <c r="I5" i="17" s="1"/>
  <c r="R12" i="17"/>
  <c r="AA13" i="17"/>
  <c r="R21" i="17"/>
  <c r="R22" i="17"/>
  <c r="E22" i="17" s="1"/>
  <c r="G22" i="17" s="1"/>
  <c r="I22" i="17" s="1"/>
  <c r="AA23" i="17"/>
  <c r="O35" i="17" s="1"/>
  <c r="Y31" i="17"/>
  <c r="AA33" i="17"/>
  <c r="O99" i="17"/>
  <c r="O65" i="17"/>
  <c r="T93" i="17"/>
  <c r="U93" i="17" s="1"/>
  <c r="AL14" i="17"/>
  <c r="M106" i="17" s="1"/>
  <c r="M109" i="17" s="1"/>
  <c r="S10" i="17"/>
  <c r="Y14" i="17"/>
  <c r="X14" i="17"/>
  <c r="B125" i="17"/>
  <c r="N98" i="17"/>
  <c r="N30" i="17"/>
  <c r="G23" i="17"/>
  <c r="I23" i="17" s="1"/>
  <c r="S46" i="17"/>
  <c r="E46" i="17"/>
  <c r="G46" i="17" s="1"/>
  <c r="I46" i="17" s="1"/>
  <c r="O97" i="17"/>
  <c r="O32" i="17"/>
  <c r="B140" i="17"/>
  <c r="E140" i="17" s="1"/>
  <c r="F140" i="17" s="1"/>
  <c r="B162" i="17"/>
  <c r="E162" i="17" s="1"/>
  <c r="D41" i="17"/>
  <c r="T94" i="17"/>
  <c r="U94" i="17" s="1"/>
  <c r="AA11" i="17"/>
  <c r="O27" i="17" s="1"/>
  <c r="R13" i="17"/>
  <c r="Z17" i="17"/>
  <c r="N34" i="17" s="1"/>
  <c r="R17" i="17"/>
  <c r="Y17" i="17"/>
  <c r="X17" i="17"/>
  <c r="AA25" i="17"/>
  <c r="S25" i="17"/>
  <c r="Z25" i="17"/>
  <c r="R25" i="17"/>
  <c r="Y25" i="17"/>
  <c r="X25" i="17"/>
  <c r="O29" i="17"/>
  <c r="U41" i="17"/>
  <c r="P3" i="17" s="1"/>
  <c r="P6" i="17" s="1"/>
  <c r="X3" i="17"/>
  <c r="Y16" i="17"/>
  <c r="X16" i="17"/>
  <c r="N93" i="17"/>
  <c r="N29" i="17"/>
  <c r="X22" i="17"/>
  <c r="H41" i="17"/>
  <c r="Y46" i="17"/>
  <c r="R94" i="17"/>
  <c r="Z94" i="17" s="1"/>
  <c r="AD29" i="17"/>
  <c r="M53" i="17" s="1"/>
  <c r="Y3" i="17"/>
  <c r="Y41" i="17" s="1"/>
  <c r="L3" i="17" s="1"/>
  <c r="X6" i="17"/>
  <c r="X7" i="17"/>
  <c r="E13" i="17"/>
  <c r="G13" i="17" s="1"/>
  <c r="I13" i="17" s="1"/>
  <c r="Y13" i="17"/>
  <c r="X13" i="17"/>
  <c r="Z14" i="17"/>
  <c r="N95" i="17" s="1"/>
  <c r="AA20" i="17"/>
  <c r="S20" i="17"/>
  <c r="Z20" i="17"/>
  <c r="R20" i="17"/>
  <c r="E20" i="17" s="1"/>
  <c r="G20" i="17" s="1"/>
  <c r="I20" i="17" s="1"/>
  <c r="Y20" i="17"/>
  <c r="X20" i="17"/>
  <c r="B134" i="17"/>
  <c r="AA35" i="17"/>
  <c r="S35" i="17"/>
  <c r="Z35" i="17"/>
  <c r="R35" i="17"/>
  <c r="Y35" i="17"/>
  <c r="X35" i="17"/>
  <c r="AA45" i="17"/>
  <c r="S45" i="17"/>
  <c r="Z45" i="17"/>
  <c r="R45" i="17"/>
  <c r="E45" i="17" s="1"/>
  <c r="G45" i="17" s="1"/>
  <c r="I45" i="17" s="1"/>
  <c r="Y45" i="17"/>
  <c r="X45" i="17"/>
  <c r="Y57" i="17"/>
  <c r="S57" i="17"/>
  <c r="AA57" i="17"/>
  <c r="R57" i="17"/>
  <c r="E57" i="17" s="1"/>
  <c r="G57" i="17" s="1"/>
  <c r="I57" i="17" s="1"/>
  <c r="Z57" i="17"/>
  <c r="X57" i="17"/>
  <c r="B167" i="17"/>
  <c r="E167" i="17" s="1"/>
  <c r="D119" i="17"/>
  <c r="C119" i="17"/>
  <c r="B129" i="17"/>
  <c r="C143" i="17"/>
  <c r="D143" i="17"/>
  <c r="W41" i="17"/>
  <c r="M4" i="17" s="1"/>
  <c r="R3" i="17"/>
  <c r="Z3" i="17"/>
  <c r="N22" i="17" s="1"/>
  <c r="Y6" i="17"/>
  <c r="Y7" i="17"/>
  <c r="X10" i="17"/>
  <c r="AA14" i="17"/>
  <c r="O95" i="17" s="1"/>
  <c r="E17" i="17"/>
  <c r="G17" i="17" s="1"/>
  <c r="I17" i="17" s="1"/>
  <c r="D139" i="17"/>
  <c r="C139" i="17"/>
  <c r="S3" i="17"/>
  <c r="R6" i="17"/>
  <c r="Z6" i="17"/>
  <c r="R7" i="17"/>
  <c r="Z7" i="17"/>
  <c r="N24" i="17" s="1"/>
  <c r="B118" i="17"/>
  <c r="E118" i="17" s="1"/>
  <c r="F118" i="17" s="1"/>
  <c r="Z10" i="17"/>
  <c r="N26" i="17" s="1"/>
  <c r="Z11" i="17"/>
  <c r="N27" i="17" s="1"/>
  <c r="R11" i="17"/>
  <c r="E11" i="17" s="1"/>
  <c r="G11" i="17" s="1"/>
  <c r="I11" i="17" s="1"/>
  <c r="Y11" i="17"/>
  <c r="X11" i="17"/>
  <c r="R14" i="17"/>
  <c r="E14" i="17" s="1"/>
  <c r="G14" i="17" s="1"/>
  <c r="I14" i="17" s="1"/>
  <c r="E16" i="17"/>
  <c r="G16" i="17" s="1"/>
  <c r="I16" i="17" s="1"/>
  <c r="AA17" i="17"/>
  <c r="O34" i="17" s="1"/>
  <c r="B161" i="17"/>
  <c r="E161" i="17" s="1"/>
  <c r="AK14" i="17"/>
  <c r="S6" i="17"/>
  <c r="S7" i="17"/>
  <c r="R10" i="17"/>
  <c r="E10" i="17" s="1"/>
  <c r="G10" i="17" s="1"/>
  <c r="I10" i="17" s="1"/>
  <c r="AA10" i="17"/>
  <c r="O26" i="17" s="1"/>
  <c r="S14" i="17"/>
  <c r="Z16" i="17"/>
  <c r="N33" i="17" s="1"/>
  <c r="V62" i="17"/>
  <c r="M12" i="17" s="1"/>
  <c r="M15" i="17" s="1"/>
  <c r="AB77" i="17"/>
  <c r="M79" i="17" s="1"/>
  <c r="O28" i="17"/>
  <c r="B133" i="17"/>
  <c r="X27" i="17"/>
  <c r="R29" i="17"/>
  <c r="Z29" i="17"/>
  <c r="R31" i="17"/>
  <c r="E31" i="17" s="1"/>
  <c r="G31" i="17" s="1"/>
  <c r="I31" i="17" s="1"/>
  <c r="Z31" i="17"/>
  <c r="N32" i="17"/>
  <c r="D62" i="17"/>
  <c r="E56" i="17"/>
  <c r="G56" i="17" s="1"/>
  <c r="B166" i="17"/>
  <c r="E166" i="17" s="1"/>
  <c r="X77" i="17"/>
  <c r="Y106" i="17"/>
  <c r="AG98" i="17"/>
  <c r="D123" i="17"/>
  <c r="C123" i="17"/>
  <c r="B154" i="17"/>
  <c r="E154" i="17" s="1"/>
  <c r="S19" i="17"/>
  <c r="E19" i="17" s="1"/>
  <c r="G19" i="17" s="1"/>
  <c r="I19" i="17" s="1"/>
  <c r="S21" i="17"/>
  <c r="E21" i="17" s="1"/>
  <c r="G21" i="17" s="1"/>
  <c r="I21" i="17" s="1"/>
  <c r="X26" i="17"/>
  <c r="Y27" i="17"/>
  <c r="S29" i="17"/>
  <c r="S31" i="17"/>
  <c r="S39" i="17"/>
  <c r="E39" i="17" s="1"/>
  <c r="G39" i="17" s="1"/>
  <c r="I39" i="17" s="1"/>
  <c r="R44" i="17"/>
  <c r="E44" i="17" s="1"/>
  <c r="G44" i="17" s="1"/>
  <c r="I44" i="17" s="1"/>
  <c r="Y47" i="17"/>
  <c r="S49" i="17"/>
  <c r="E49" i="17" s="1"/>
  <c r="G49" i="17" s="1"/>
  <c r="I49" i="17" s="1"/>
  <c r="B160" i="17"/>
  <c r="E160" i="17" s="1"/>
  <c r="H62" i="17"/>
  <c r="AC65" i="17"/>
  <c r="AC77" i="17" s="1"/>
  <c r="M80" i="17" s="1"/>
  <c r="Y77" i="17"/>
  <c r="T101" i="17"/>
  <c r="U101" i="17" s="1"/>
  <c r="X106" i="17"/>
  <c r="C111" i="17"/>
  <c r="D127" i="17"/>
  <c r="C127" i="17"/>
  <c r="T92" i="17"/>
  <c r="E128" i="17"/>
  <c r="F128" i="17" s="1"/>
  <c r="E50" i="17"/>
  <c r="G50" i="17" s="1"/>
  <c r="I50" i="17" s="1"/>
  <c r="E60" i="17"/>
  <c r="G60" i="17" s="1"/>
  <c r="I60" i="17" s="1"/>
  <c r="R71" i="17"/>
  <c r="S71" i="17" s="1"/>
  <c r="AC104" i="17"/>
  <c r="P112" i="17" s="1"/>
  <c r="F66" i="17" s="1"/>
  <c r="AF93" i="17"/>
  <c r="AG93" i="17" s="1"/>
  <c r="AE93" i="17"/>
  <c r="AG99" i="17"/>
  <c r="D111" i="17"/>
  <c r="D131" i="17"/>
  <c r="C131" i="17"/>
  <c r="S12" i="17"/>
  <c r="S15" i="17"/>
  <c r="E15" i="17" s="1"/>
  <c r="G15" i="17" s="1"/>
  <c r="I15" i="17" s="1"/>
  <c r="X24" i="17"/>
  <c r="R26" i="17"/>
  <c r="Z26" i="17"/>
  <c r="S27" i="17"/>
  <c r="E27" i="17" s="1"/>
  <c r="G27" i="17" s="1"/>
  <c r="I27" i="17" s="1"/>
  <c r="O30" i="17"/>
  <c r="X30" i="17"/>
  <c r="R32" i="17"/>
  <c r="E32" i="17" s="1"/>
  <c r="G32" i="17" s="1"/>
  <c r="I32" i="17" s="1"/>
  <c r="S37" i="17"/>
  <c r="E37" i="17" s="1"/>
  <c r="G37" i="17" s="1"/>
  <c r="I37" i="17" s="1"/>
  <c r="X38" i="17"/>
  <c r="S47" i="17"/>
  <c r="E47" i="17" s="1"/>
  <c r="G47" i="17" s="1"/>
  <c r="I47" i="17" s="1"/>
  <c r="X48" i="17"/>
  <c r="X51" i="17"/>
  <c r="S52" i="17"/>
  <c r="E52" i="17" s="1"/>
  <c r="G52" i="17" s="1"/>
  <c r="I52" i="17" s="1"/>
  <c r="E53" i="17"/>
  <c r="G53" i="17" s="1"/>
  <c r="I53" i="17" s="1"/>
  <c r="S53" i="17"/>
  <c r="E54" i="17"/>
  <c r="G54" i="17" s="1"/>
  <c r="I54" i="17" s="1"/>
  <c r="S54" i="17"/>
  <c r="E55" i="17"/>
  <c r="G55" i="17" s="1"/>
  <c r="I55" i="17" s="1"/>
  <c r="B164" i="17"/>
  <c r="E164" i="17" s="1"/>
  <c r="I56" i="17"/>
  <c r="B165" i="17"/>
  <c r="E165" i="17" s="1"/>
  <c r="AE68" i="17"/>
  <c r="E124" i="17"/>
  <c r="F124" i="17" s="1"/>
  <c r="X23" i="17"/>
  <c r="Y24" i="17"/>
  <c r="S26" i="17"/>
  <c r="Y30" i="17"/>
  <c r="X33" i="17"/>
  <c r="Y38" i="17"/>
  <c r="U62" i="17"/>
  <c r="P12" i="17" s="1"/>
  <c r="P15" i="17" s="1"/>
  <c r="M17" i="17" s="1"/>
  <c r="Y48" i="17"/>
  <c r="B159" i="17"/>
  <c r="E159" i="17" s="1"/>
  <c r="Z51" i="17"/>
  <c r="AA58" i="17"/>
  <c r="S58" i="17"/>
  <c r="AD65" i="17"/>
  <c r="AD77" i="17" s="1"/>
  <c r="AE92" i="17"/>
  <c r="T98" i="17"/>
  <c r="U98" i="17" s="1"/>
  <c r="D135" i="17"/>
  <c r="C135" i="17"/>
  <c r="R24" i="17"/>
  <c r="E24" i="17" s="1"/>
  <c r="G24" i="17" s="1"/>
  <c r="I24" i="17" s="1"/>
  <c r="R30" i="17"/>
  <c r="E30" i="17" s="1"/>
  <c r="G30" i="17" s="1"/>
  <c r="I30" i="17" s="1"/>
  <c r="R38" i="17"/>
  <c r="E38" i="17" s="1"/>
  <c r="G38" i="17" s="1"/>
  <c r="I38" i="17" s="1"/>
  <c r="R48" i="17"/>
  <c r="E48" i="17" s="1"/>
  <c r="G48" i="17" s="1"/>
  <c r="I48" i="17" s="1"/>
  <c r="R51" i="17"/>
  <c r="E51" i="17" s="1"/>
  <c r="G51" i="17" s="1"/>
  <c r="I51" i="17" s="1"/>
  <c r="AA51" i="17"/>
  <c r="X55" i="17"/>
  <c r="X56" i="17"/>
  <c r="E58" i="17"/>
  <c r="G58" i="17" s="1"/>
  <c r="I58" i="17" s="1"/>
  <c r="B168" i="17"/>
  <c r="E168" i="17" s="1"/>
  <c r="R67" i="17"/>
  <c r="S67" i="17" s="1"/>
  <c r="T71" i="17"/>
  <c r="U71" i="17" s="1"/>
  <c r="AF92" i="17"/>
  <c r="R100" i="17"/>
  <c r="Z100" i="17" s="1"/>
  <c r="AA102" i="17"/>
  <c r="U102" i="17"/>
  <c r="D115" i="17"/>
  <c r="C115" i="17"/>
  <c r="D142" i="17"/>
  <c r="C142" i="17"/>
  <c r="AA103" i="17"/>
  <c r="C110" i="17"/>
  <c r="E110" i="17" s="1"/>
  <c r="F110" i="17" s="1"/>
  <c r="C112" i="17"/>
  <c r="C117" i="17"/>
  <c r="C121" i="17"/>
  <c r="C125" i="17"/>
  <c r="C129" i="17"/>
  <c r="C133" i="17"/>
  <c r="C137" i="17"/>
  <c r="R101" i="17"/>
  <c r="C145" i="17"/>
  <c r="E145" i="17" s="1"/>
  <c r="F145" i="17" s="1"/>
  <c r="R102" i="17"/>
  <c r="D111" i="9"/>
  <c r="E157" i="9"/>
  <c r="E165" i="9"/>
  <c r="E158" i="9"/>
  <c r="E166" i="9"/>
  <c r="Y49" i="9"/>
  <c r="U60" i="9"/>
  <c r="S68" i="9" s="1"/>
  <c r="F66" i="9" s="1"/>
  <c r="B162" i="9"/>
  <c r="B154" i="9"/>
  <c r="E154" i="9" s="1"/>
  <c r="E163" i="9"/>
  <c r="E167" i="9"/>
  <c r="B161" i="9"/>
  <c r="B153" i="9"/>
  <c r="E153" i="9" s="1"/>
  <c r="F153" i="9" s="1"/>
  <c r="E156" i="9"/>
  <c r="E160" i="9"/>
  <c r="E164" i="9"/>
  <c r="E168" i="9"/>
  <c r="B159" i="9"/>
  <c r="E159" i="9" s="1"/>
  <c r="C110" i="13"/>
  <c r="E110" i="13" s="1"/>
  <c r="D137" i="13"/>
  <c r="E137" i="13" s="1"/>
  <c r="E162" i="9"/>
  <c r="E161" i="9"/>
  <c r="Z60" i="9"/>
  <c r="S67" i="9" s="1"/>
  <c r="F65" i="9" s="1"/>
  <c r="R32" i="13"/>
  <c r="Y56" i="9"/>
  <c r="R49" i="9"/>
  <c r="X49" i="9" s="1"/>
  <c r="D112" i="9"/>
  <c r="R48" i="9"/>
  <c r="X48" i="9" s="1"/>
  <c r="R50" i="9"/>
  <c r="X50" i="9" s="1"/>
  <c r="I31" i="16"/>
  <c r="L31" i="16" s="1"/>
  <c r="I39" i="16"/>
  <c r="L39" i="16" s="1"/>
  <c r="T94" i="15"/>
  <c r="T95" i="13"/>
  <c r="AA95" i="13" s="1"/>
  <c r="O99" i="13"/>
  <c r="T99" i="13" s="1"/>
  <c r="U99" i="13" s="1"/>
  <c r="D145" i="13"/>
  <c r="E145" i="13" s="1"/>
  <c r="C146" i="13"/>
  <c r="E146" i="13" s="1"/>
  <c r="D141" i="9"/>
  <c r="E141" i="9" s="1"/>
  <c r="F141" i="9" s="1"/>
  <c r="D133" i="9"/>
  <c r="E133" i="9" s="1"/>
  <c r="F133" i="9" s="1"/>
  <c r="D125" i="9"/>
  <c r="E125" i="9" s="1"/>
  <c r="F125" i="9" s="1"/>
  <c r="C143" i="9"/>
  <c r="E143" i="9" s="1"/>
  <c r="F143" i="9" s="1"/>
  <c r="D117" i="9"/>
  <c r="E117" i="9" s="1"/>
  <c r="F117" i="9" s="1"/>
  <c r="C135" i="9"/>
  <c r="E135" i="9" s="1"/>
  <c r="F135" i="9" s="1"/>
  <c r="C127" i="9"/>
  <c r="E127" i="9" s="1"/>
  <c r="F127" i="9" s="1"/>
  <c r="B170" i="13"/>
  <c r="AG102" i="13"/>
  <c r="C127" i="13"/>
  <c r="C119" i="13"/>
  <c r="C130" i="13"/>
  <c r="C128" i="13"/>
  <c r="C113" i="13"/>
  <c r="E113" i="13" s="1"/>
  <c r="D138" i="13"/>
  <c r="E138" i="13" s="1"/>
  <c r="D130" i="13"/>
  <c r="D122" i="13"/>
  <c r="E122" i="13" s="1"/>
  <c r="D114" i="13"/>
  <c r="E114" i="13" s="1"/>
  <c r="C111" i="13"/>
  <c r="D144" i="13"/>
  <c r="E144" i="13" s="1"/>
  <c r="D136" i="13"/>
  <c r="E136" i="13" s="1"/>
  <c r="D128" i="13"/>
  <c r="D120" i="13"/>
  <c r="E120" i="13" s="1"/>
  <c r="D112" i="13"/>
  <c r="E112" i="13" s="1"/>
  <c r="C140" i="13"/>
  <c r="E140" i="13" s="1"/>
  <c r="D143" i="13"/>
  <c r="E143" i="13" s="1"/>
  <c r="D135" i="13"/>
  <c r="E135" i="13" s="1"/>
  <c r="D127" i="13"/>
  <c r="D119" i="13"/>
  <c r="D111" i="13"/>
  <c r="C125" i="13"/>
  <c r="C117" i="13"/>
  <c r="D141" i="13"/>
  <c r="E141" i="13" s="1"/>
  <c r="D133" i="13"/>
  <c r="E133" i="13" s="1"/>
  <c r="D125" i="13"/>
  <c r="D117" i="13"/>
  <c r="C142" i="13"/>
  <c r="E142" i="13" s="1"/>
  <c r="C134" i="13"/>
  <c r="C126" i="13"/>
  <c r="E126" i="13" s="1"/>
  <c r="C118" i="13"/>
  <c r="E118" i="13" s="1"/>
  <c r="C132" i="13"/>
  <c r="C124" i="13"/>
  <c r="C116" i="13"/>
  <c r="C147" i="13"/>
  <c r="E147" i="13" s="1"/>
  <c r="C139" i="13"/>
  <c r="C131" i="13"/>
  <c r="C123" i="13"/>
  <c r="C115" i="13"/>
  <c r="C129" i="13"/>
  <c r="C121" i="13"/>
  <c r="X24" i="13"/>
  <c r="X18" i="13"/>
  <c r="C144" i="9"/>
  <c r="E144" i="9" s="1"/>
  <c r="F144" i="9" s="1"/>
  <c r="C136" i="9"/>
  <c r="E136" i="9" s="1"/>
  <c r="F136" i="9" s="1"/>
  <c r="C128" i="9"/>
  <c r="E128" i="9" s="1"/>
  <c r="F128" i="9" s="1"/>
  <c r="C120" i="9"/>
  <c r="E120" i="9" s="1"/>
  <c r="F120" i="9" s="1"/>
  <c r="C112" i="9"/>
  <c r="D142" i="9"/>
  <c r="E142" i="9" s="1"/>
  <c r="F142" i="9" s="1"/>
  <c r="D134" i="9"/>
  <c r="E134" i="9" s="1"/>
  <c r="F134" i="9" s="1"/>
  <c r="D126" i="9"/>
  <c r="E126" i="9" s="1"/>
  <c r="F126" i="9" s="1"/>
  <c r="D118" i="9"/>
  <c r="E118" i="9" s="1"/>
  <c r="F118" i="9" s="1"/>
  <c r="W60" i="9"/>
  <c r="D140" i="9"/>
  <c r="E140" i="9" s="1"/>
  <c r="F140" i="9" s="1"/>
  <c r="D132" i="9"/>
  <c r="E132" i="9" s="1"/>
  <c r="F132" i="9" s="1"/>
  <c r="D124" i="9"/>
  <c r="E124" i="9" s="1"/>
  <c r="F124" i="9" s="1"/>
  <c r="D116" i="9"/>
  <c r="E116" i="9" s="1"/>
  <c r="F116" i="9" s="1"/>
  <c r="D146" i="9"/>
  <c r="E146" i="9" s="1"/>
  <c r="F146" i="9" s="1"/>
  <c r="D138" i="9"/>
  <c r="E138" i="9" s="1"/>
  <c r="F138" i="9" s="1"/>
  <c r="D130" i="9"/>
  <c r="E130" i="9" s="1"/>
  <c r="F130" i="9" s="1"/>
  <c r="D122" i="9"/>
  <c r="E122" i="9" s="1"/>
  <c r="F122" i="9" s="1"/>
  <c r="D114" i="9"/>
  <c r="E114" i="9" s="1"/>
  <c r="F114" i="9" s="1"/>
  <c r="C110" i="9"/>
  <c r="E110" i="9" s="1"/>
  <c r="F110" i="9" s="1"/>
  <c r="C147" i="9"/>
  <c r="E147" i="9" s="1"/>
  <c r="F147" i="9" s="1"/>
  <c r="C139" i="9"/>
  <c r="E139" i="9" s="1"/>
  <c r="F139" i="9" s="1"/>
  <c r="C131" i="9"/>
  <c r="E131" i="9" s="1"/>
  <c r="F131" i="9" s="1"/>
  <c r="C123" i="9"/>
  <c r="E123" i="9" s="1"/>
  <c r="F123" i="9" s="1"/>
  <c r="C115" i="9"/>
  <c r="E115" i="9" s="1"/>
  <c r="F115" i="9" s="1"/>
  <c r="D145" i="9"/>
  <c r="E145" i="9" s="1"/>
  <c r="F145" i="9" s="1"/>
  <c r="D137" i="9"/>
  <c r="E137" i="9" s="1"/>
  <c r="F137" i="9" s="1"/>
  <c r="D129" i="9"/>
  <c r="E129" i="9" s="1"/>
  <c r="F129" i="9" s="1"/>
  <c r="D121" i="9"/>
  <c r="E121" i="9" s="1"/>
  <c r="F121" i="9" s="1"/>
  <c r="D113" i="9"/>
  <c r="E113" i="9" s="1"/>
  <c r="F113" i="9" s="1"/>
  <c r="C111" i="9"/>
  <c r="D119" i="9"/>
  <c r="E119" i="9" s="1"/>
  <c r="F119" i="9" s="1"/>
  <c r="W39" i="9"/>
  <c r="Y48" i="15"/>
  <c r="X2" i="15"/>
  <c r="T99" i="15"/>
  <c r="U99" i="15" s="1"/>
  <c r="I19" i="16"/>
  <c r="L19" i="16" s="1"/>
  <c r="I20" i="16"/>
  <c r="L20" i="16" s="1"/>
  <c r="S10" i="13"/>
  <c r="T98" i="15"/>
  <c r="U98" i="15" s="1"/>
  <c r="R100" i="15"/>
  <c r="K64" i="16"/>
  <c r="X36" i="15"/>
  <c r="AA57" i="15"/>
  <c r="I3" i="16"/>
  <c r="L3" i="16" s="1"/>
  <c r="Z11" i="15"/>
  <c r="N27" i="15" s="1"/>
  <c r="Z15" i="15"/>
  <c r="Z20" i="15"/>
  <c r="K37" i="16"/>
  <c r="K38" i="16"/>
  <c r="U94" i="15"/>
  <c r="R15" i="15"/>
  <c r="AB15" i="13"/>
  <c r="AC15" i="13" s="1"/>
  <c r="AB7" i="13"/>
  <c r="AC7" i="13" s="1"/>
  <c r="S54" i="15"/>
  <c r="I13" i="16"/>
  <c r="L13" i="16" s="1"/>
  <c r="K39" i="16"/>
  <c r="T69" i="15"/>
  <c r="U69" i="15" s="1"/>
  <c r="R70" i="15"/>
  <c r="S70" i="15" s="1"/>
  <c r="R75" i="15"/>
  <c r="S75" i="15" s="1"/>
  <c r="K63" i="16"/>
  <c r="AB2" i="13"/>
  <c r="AC2" i="13" s="1"/>
  <c r="R10" i="15"/>
  <c r="X57" i="15"/>
  <c r="I27" i="16"/>
  <c r="K54" i="16"/>
  <c r="Y52" i="15"/>
  <c r="Y54" i="15"/>
  <c r="K33" i="16"/>
  <c r="AA22" i="15"/>
  <c r="X46" i="15"/>
  <c r="T72" i="15"/>
  <c r="U72" i="15" s="1"/>
  <c r="AE72" i="15"/>
  <c r="R102" i="15"/>
  <c r="S102" i="15" s="1"/>
  <c r="T74" i="15"/>
  <c r="U74" i="15" s="1"/>
  <c r="AE74" i="15"/>
  <c r="K13" i="16"/>
  <c r="AB6" i="13"/>
  <c r="AC6" i="13" s="1"/>
  <c r="R7" i="15"/>
  <c r="Y46" i="15"/>
  <c r="Y57" i="15"/>
  <c r="T70" i="15"/>
  <c r="U70" i="15" s="1"/>
  <c r="T75" i="15"/>
  <c r="U75" i="15" s="1"/>
  <c r="R99" i="15"/>
  <c r="S99" i="15" s="1"/>
  <c r="I5" i="16"/>
  <c r="L5" i="16" s="1"/>
  <c r="Z10" i="15"/>
  <c r="N26" i="15" s="1"/>
  <c r="R22" i="15"/>
  <c r="K36" i="16"/>
  <c r="S52" i="15"/>
  <c r="AB14" i="13"/>
  <c r="AC14" i="13" s="1"/>
  <c r="Z4" i="15"/>
  <c r="Z5" i="15"/>
  <c r="N23" i="15" s="1"/>
  <c r="X6" i="15"/>
  <c r="R68" i="15"/>
  <c r="S68" i="15" s="1"/>
  <c r="R74" i="15"/>
  <c r="S74" i="15" s="1"/>
  <c r="I4" i="16"/>
  <c r="L4" i="16" s="1"/>
  <c r="K28" i="16"/>
  <c r="I30" i="16"/>
  <c r="L30" i="16" s="1"/>
  <c r="I55" i="16"/>
  <c r="L55" i="16" s="1"/>
  <c r="R9" i="15"/>
  <c r="AA18" i="15"/>
  <c r="S31" i="15"/>
  <c r="AA37" i="15"/>
  <c r="S44" i="15"/>
  <c r="AA52" i="15"/>
  <c r="X53" i="15"/>
  <c r="Y59" i="15"/>
  <c r="T68" i="15"/>
  <c r="U68" i="15" s="1"/>
  <c r="T73" i="15"/>
  <c r="U73" i="15" s="1"/>
  <c r="AO14" i="16"/>
  <c r="K4" i="16"/>
  <c r="I11" i="16"/>
  <c r="I9" i="16"/>
  <c r="L9" i="16" s="1"/>
  <c r="Z28" i="15"/>
  <c r="R37" i="15"/>
  <c r="T100" i="15"/>
  <c r="K15" i="16"/>
  <c r="K19" i="16"/>
  <c r="K20" i="16"/>
  <c r="G28" i="16"/>
  <c r="I28" i="16" s="1"/>
  <c r="L28" i="16" s="1"/>
  <c r="I34" i="16"/>
  <c r="L34" i="16" s="1"/>
  <c r="K51" i="16"/>
  <c r="AA26" i="15"/>
  <c r="S37" i="15"/>
  <c r="AE67" i="15"/>
  <c r="R76" i="15"/>
  <c r="S76" i="15" s="1"/>
  <c r="R101" i="15"/>
  <c r="S101" i="15" s="1"/>
  <c r="U41" i="16"/>
  <c r="P3" i="16" s="1"/>
  <c r="I10" i="16"/>
  <c r="L10" i="16" s="1"/>
  <c r="K12" i="16"/>
  <c r="I16" i="16"/>
  <c r="L16" i="16" s="1"/>
  <c r="I21" i="16"/>
  <c r="L21" i="16" s="1"/>
  <c r="I2" i="16"/>
  <c r="L2" i="16" s="1"/>
  <c r="AB3" i="13"/>
  <c r="AC3" i="13" s="1"/>
  <c r="R66" i="15"/>
  <c r="S66" i="15" s="1"/>
  <c r="T76" i="15"/>
  <c r="U76" i="15" s="1"/>
  <c r="T101" i="15"/>
  <c r="U101" i="15" s="1"/>
  <c r="X45" i="13"/>
  <c r="Z9" i="15"/>
  <c r="N25" i="15" s="1"/>
  <c r="R31" i="15"/>
  <c r="Z31" i="15"/>
  <c r="T66" i="15"/>
  <c r="U66" i="15" s="1"/>
  <c r="AE66" i="15"/>
  <c r="AE68" i="15"/>
  <c r="T71" i="15"/>
  <c r="U71" i="15" s="1"/>
  <c r="R72" i="15"/>
  <c r="S72" i="15" s="1"/>
  <c r="R98" i="15"/>
  <c r="S98" i="15" s="1"/>
  <c r="T102" i="15"/>
  <c r="U102" i="15" s="1"/>
  <c r="S39" i="16"/>
  <c r="P41" i="16" s="1"/>
  <c r="K22" i="16"/>
  <c r="K29" i="16"/>
  <c r="K53" i="16"/>
  <c r="S35" i="15"/>
  <c r="R67" i="15"/>
  <c r="S67" i="15" s="1"/>
  <c r="AE69" i="15"/>
  <c r="AM14" i="16"/>
  <c r="I8" i="16"/>
  <c r="L8" i="16" s="1"/>
  <c r="I17" i="16"/>
  <c r="L17" i="16" s="1"/>
  <c r="T67" i="15"/>
  <c r="U67" i="15" s="1"/>
  <c r="AE73" i="15"/>
  <c r="AE75" i="15"/>
  <c r="AE100" i="15"/>
  <c r="I6" i="16"/>
  <c r="L6" i="16" s="1"/>
  <c r="G26" i="16"/>
  <c r="I26" i="16" s="1"/>
  <c r="L26" i="16" s="1"/>
  <c r="K30" i="16"/>
  <c r="I62" i="16"/>
  <c r="L62" i="16" s="1"/>
  <c r="P49" i="13"/>
  <c r="AE70" i="15"/>
  <c r="AE92" i="15"/>
  <c r="K10" i="16"/>
  <c r="AE71" i="15"/>
  <c r="K16" i="16"/>
  <c r="I22" i="16"/>
  <c r="L22" i="16" s="1"/>
  <c r="I23" i="16"/>
  <c r="L23" i="16" s="1"/>
  <c r="AN14" i="16"/>
  <c r="I54" i="16"/>
  <c r="L54" i="16" s="1"/>
  <c r="AE101" i="15"/>
  <c r="K14" i="16"/>
  <c r="K23" i="16"/>
  <c r="I24" i="16"/>
  <c r="L24" i="16" s="1"/>
  <c r="AE76" i="15"/>
  <c r="K25" i="16"/>
  <c r="I38" i="16"/>
  <c r="L38" i="16" s="1"/>
  <c r="AE102" i="15"/>
  <c r="I7" i="16"/>
  <c r="L7" i="16" s="1"/>
  <c r="I15" i="16"/>
  <c r="L15" i="16" s="1"/>
  <c r="I18" i="16"/>
  <c r="L18" i="16" s="1"/>
  <c r="K31" i="16"/>
  <c r="I32" i="16"/>
  <c r="L32" i="16" s="1"/>
  <c r="AE98" i="15"/>
  <c r="T71" i="13"/>
  <c r="U71" i="13" s="1"/>
  <c r="R31" i="13"/>
  <c r="Z22" i="13"/>
  <c r="N98" i="13" s="1"/>
  <c r="R30" i="13"/>
  <c r="V20" i="16"/>
  <c r="P7" i="16" s="1"/>
  <c r="S7" i="16" s="1"/>
  <c r="Q60" i="16"/>
  <c r="O62" i="16" s="1"/>
  <c r="R39" i="16"/>
  <c r="O41" i="16" s="1"/>
  <c r="K48" i="16"/>
  <c r="K62" i="16"/>
  <c r="Q39" i="16"/>
  <c r="U64" i="16"/>
  <c r="P62" i="16" s="1"/>
  <c r="I60" i="16"/>
  <c r="L60" i="16" s="1"/>
  <c r="O9" i="16"/>
  <c r="I52" i="16"/>
  <c r="L52" i="16" s="1"/>
  <c r="I58" i="16"/>
  <c r="L58" i="16" s="1"/>
  <c r="K59" i="16"/>
  <c r="G63" i="16"/>
  <c r="I63" i="16" s="1"/>
  <c r="L63" i="16" s="1"/>
  <c r="I49" i="16"/>
  <c r="L49" i="16" s="1"/>
  <c r="I50" i="16"/>
  <c r="L50" i="16" s="1"/>
  <c r="I56" i="16"/>
  <c r="L56" i="16" s="1"/>
  <c r="I57" i="16"/>
  <c r="L57" i="16" s="1"/>
  <c r="J66" i="16"/>
  <c r="K56" i="16"/>
  <c r="I35" i="16"/>
  <c r="L35" i="16" s="1"/>
  <c r="I36" i="16"/>
  <c r="L36" i="16" s="1"/>
  <c r="I64" i="16"/>
  <c r="L64" i="16" s="1"/>
  <c r="L11" i="16"/>
  <c r="K27" i="16"/>
  <c r="I29" i="16"/>
  <c r="L29" i="16" s="1"/>
  <c r="K35" i="16"/>
  <c r="I37" i="16"/>
  <c r="L37" i="16" s="1"/>
  <c r="K7" i="16"/>
  <c r="K18" i="16"/>
  <c r="K24" i="16"/>
  <c r="L27" i="16"/>
  <c r="K32" i="16"/>
  <c r="G48" i="16"/>
  <c r="I48" i="16" s="1"/>
  <c r="L48" i="16" s="1"/>
  <c r="K52" i="16"/>
  <c r="K60" i="16"/>
  <c r="G61" i="16"/>
  <c r="I61" i="16" s="1"/>
  <c r="L61" i="16" s="1"/>
  <c r="I12" i="16"/>
  <c r="L12" i="16" s="1"/>
  <c r="K49" i="16"/>
  <c r="K3" i="16"/>
  <c r="K6" i="16"/>
  <c r="K9" i="16"/>
  <c r="G14" i="16"/>
  <c r="I14" i="16" s="1"/>
  <c r="L14" i="16" s="1"/>
  <c r="K21" i="16"/>
  <c r="G25" i="16"/>
  <c r="I25" i="16" s="1"/>
  <c r="L25" i="16" s="1"/>
  <c r="G33" i="16"/>
  <c r="I33" i="16" s="1"/>
  <c r="L33" i="16" s="1"/>
  <c r="G51" i="16"/>
  <c r="I51" i="16" s="1"/>
  <c r="L51" i="16" s="1"/>
  <c r="I53" i="16"/>
  <c r="L53" i="16" s="1"/>
  <c r="K55" i="16"/>
  <c r="G59" i="16"/>
  <c r="I59" i="16" s="1"/>
  <c r="L59" i="16" s="1"/>
  <c r="K57" i="16"/>
  <c r="K2" i="16"/>
  <c r="K5" i="16"/>
  <c r="K8" i="16"/>
  <c r="K11" i="16"/>
  <c r="K17" i="16"/>
  <c r="K26" i="16"/>
  <c r="K34" i="16"/>
  <c r="J41" i="16"/>
  <c r="K50" i="16"/>
  <c r="K58" i="16"/>
  <c r="K61" i="16"/>
  <c r="AE99" i="15"/>
  <c r="AE94" i="15"/>
  <c r="AB103" i="15"/>
  <c r="AL14" i="15"/>
  <c r="M105" i="15" s="1"/>
  <c r="X103" i="15"/>
  <c r="AM14" i="15"/>
  <c r="M106" i="15" s="1"/>
  <c r="AE95" i="15"/>
  <c r="R8" i="15"/>
  <c r="Y29" i="15"/>
  <c r="X30" i="15"/>
  <c r="R33" i="15"/>
  <c r="R35" i="15"/>
  <c r="E35" i="15" s="1"/>
  <c r="G35" i="15" s="1"/>
  <c r="I35" i="15" s="1"/>
  <c r="S39" i="15"/>
  <c r="V62" i="15"/>
  <c r="M12" i="15" s="1"/>
  <c r="Y53" i="15"/>
  <c r="S56" i="15"/>
  <c r="AA2" i="15"/>
  <c r="R4" i="15"/>
  <c r="Y6" i="15"/>
  <c r="X12" i="15"/>
  <c r="Y14" i="15"/>
  <c r="Y36" i="15"/>
  <c r="H62" i="15"/>
  <c r="Z44" i="15"/>
  <c r="Z46" i="15"/>
  <c r="AA54" i="15"/>
  <c r="S57" i="15"/>
  <c r="Y58" i="15"/>
  <c r="H41" i="15"/>
  <c r="X3" i="15"/>
  <c r="R5" i="15"/>
  <c r="Z6" i="15"/>
  <c r="N65" i="15" s="1"/>
  <c r="R65" i="15" s="1"/>
  <c r="X7" i="15"/>
  <c r="R11" i="15"/>
  <c r="Z12" i="15"/>
  <c r="Y13" i="15"/>
  <c r="Y16" i="15"/>
  <c r="AA31" i="15"/>
  <c r="X32" i="15"/>
  <c r="AA44" i="15"/>
  <c r="R46" i="15"/>
  <c r="E46" i="15" s="1"/>
  <c r="G46" i="15" s="1"/>
  <c r="I46" i="15" s="1"/>
  <c r="AA46" i="15"/>
  <c r="Z48" i="15"/>
  <c r="Y50" i="15"/>
  <c r="Y55" i="15"/>
  <c r="AA58" i="15"/>
  <c r="R71" i="15"/>
  <c r="S71" i="15" s="1"/>
  <c r="S2" i="15"/>
  <c r="Y3" i="15"/>
  <c r="R6" i="15"/>
  <c r="Y7" i="15"/>
  <c r="X20" i="15"/>
  <c r="Z22" i="15"/>
  <c r="Z26" i="15"/>
  <c r="Y32" i="15"/>
  <c r="AA48" i="15"/>
  <c r="Y51" i="15"/>
  <c r="AA55" i="15"/>
  <c r="R3" i="15"/>
  <c r="Z3" i="15"/>
  <c r="N22" i="15" s="1"/>
  <c r="Z7" i="15"/>
  <c r="N24" i="15" s="1"/>
  <c r="Z8" i="15"/>
  <c r="N93" i="15" s="1"/>
  <c r="R93" i="15" s="1"/>
  <c r="S93" i="15" s="1"/>
  <c r="R12" i="15"/>
  <c r="Z33" i="15"/>
  <c r="Y39" i="15"/>
  <c r="X47" i="15"/>
  <c r="R48" i="15"/>
  <c r="AA51" i="15"/>
  <c r="Y56" i="15"/>
  <c r="S58" i="15"/>
  <c r="AA59" i="15"/>
  <c r="S3" i="15"/>
  <c r="X15" i="15"/>
  <c r="Y19" i="15"/>
  <c r="R26" i="15"/>
  <c r="Z35" i="15"/>
  <c r="Z37" i="15"/>
  <c r="Z39" i="15"/>
  <c r="Y47" i="15"/>
  <c r="S48" i="15"/>
  <c r="S55" i="15"/>
  <c r="AA56" i="15"/>
  <c r="S26" i="15"/>
  <c r="AA35" i="15"/>
  <c r="R39" i="15"/>
  <c r="AA39" i="15"/>
  <c r="S51" i="15"/>
  <c r="S59" i="15"/>
  <c r="O77" i="15"/>
  <c r="L79" i="15" s="1"/>
  <c r="T65" i="15"/>
  <c r="AK14" i="15"/>
  <c r="R2" i="15"/>
  <c r="Z2" i="15"/>
  <c r="Y4" i="15"/>
  <c r="Y5" i="15"/>
  <c r="Y8" i="15"/>
  <c r="Y9" i="15"/>
  <c r="Y10" i="15"/>
  <c r="Y11" i="15"/>
  <c r="X13" i="15"/>
  <c r="X14" i="15"/>
  <c r="X16" i="15"/>
  <c r="Y18" i="15"/>
  <c r="R73" i="15"/>
  <c r="S73" i="15" s="1"/>
  <c r="Y73" i="15"/>
  <c r="AA103" i="15"/>
  <c r="L111" i="15" s="1"/>
  <c r="Z17" i="15"/>
  <c r="N34" i="15" s="1"/>
  <c r="R17" i="15"/>
  <c r="E17" i="15" s="1"/>
  <c r="G17" i="15" s="1"/>
  <c r="I17" i="15" s="1"/>
  <c r="O91" i="15"/>
  <c r="O28" i="15"/>
  <c r="AA23" i="15"/>
  <c r="O35" i="15" s="1"/>
  <c r="S23" i="15"/>
  <c r="E23" i="15" s="1"/>
  <c r="G23" i="15" s="1"/>
  <c r="I23" i="15" s="1"/>
  <c r="Y23" i="15"/>
  <c r="D41" i="15"/>
  <c r="S4" i="15"/>
  <c r="AA4" i="15"/>
  <c r="S5" i="15"/>
  <c r="AA5" i="15"/>
  <c r="O23" i="15" s="1"/>
  <c r="S8" i="15"/>
  <c r="E8" i="15" s="1"/>
  <c r="G8" i="15" s="1"/>
  <c r="I8" i="15" s="1"/>
  <c r="AA8" i="15"/>
  <c r="O93" i="15" s="1"/>
  <c r="T93" i="15" s="1"/>
  <c r="U93" i="15" s="1"/>
  <c r="S9" i="15"/>
  <c r="AA9" i="15"/>
  <c r="O25" i="15" s="1"/>
  <c r="S10" i="15"/>
  <c r="E10" i="15" s="1"/>
  <c r="G10" i="15" s="1"/>
  <c r="I10" i="15" s="1"/>
  <c r="AA10" i="15"/>
  <c r="O26" i="15" s="1"/>
  <c r="S11" i="15"/>
  <c r="AA11" i="15"/>
  <c r="O27" i="15" s="1"/>
  <c r="R13" i="15"/>
  <c r="Z13" i="15"/>
  <c r="R14" i="15"/>
  <c r="Z14" i="15"/>
  <c r="N94" i="15" s="1"/>
  <c r="R94" i="15" s="1"/>
  <c r="S94" i="15" s="1"/>
  <c r="R16" i="15"/>
  <c r="Z16" i="15"/>
  <c r="N33" i="15" s="1"/>
  <c r="X21" i="15"/>
  <c r="AE97" i="15"/>
  <c r="AA25" i="15"/>
  <c r="S25" i="15"/>
  <c r="E25" i="15" s="1"/>
  <c r="G25" i="15" s="1"/>
  <c r="I25" i="15" s="1"/>
  <c r="U41" i="15"/>
  <c r="P3" i="15" s="1"/>
  <c r="P6" i="15" s="1"/>
  <c r="S13" i="15"/>
  <c r="S14" i="15"/>
  <c r="S16" i="15"/>
  <c r="Z18" i="15"/>
  <c r="R18" i="15"/>
  <c r="E18" i="15" s="1"/>
  <c r="G18" i="15" s="1"/>
  <c r="I18" i="15" s="1"/>
  <c r="X19" i="15"/>
  <c r="Y21" i="15"/>
  <c r="V41" i="15"/>
  <c r="M3" i="15" s="1"/>
  <c r="AD29" i="15"/>
  <c r="M53" i="15" s="1"/>
  <c r="N31" i="15"/>
  <c r="N95" i="15"/>
  <c r="R95" i="15" s="1"/>
  <c r="S95" i="15" s="1"/>
  <c r="Z21" i="15"/>
  <c r="X22" i="15"/>
  <c r="AE96" i="15"/>
  <c r="AA24" i="15"/>
  <c r="S24" i="15"/>
  <c r="E24" i="15" s="1"/>
  <c r="G24" i="15" s="1"/>
  <c r="I24" i="15" s="1"/>
  <c r="Y24" i="15"/>
  <c r="W41" i="15"/>
  <c r="M4" i="15" s="1"/>
  <c r="AE29" i="15"/>
  <c r="M54" i="15" s="1"/>
  <c r="Y12" i="15"/>
  <c r="Y15" i="15"/>
  <c r="X17" i="15"/>
  <c r="N92" i="15"/>
  <c r="R92" i="15" s="1"/>
  <c r="S92" i="15" s="1"/>
  <c r="N29" i="15"/>
  <c r="N97" i="15"/>
  <c r="R97" i="15" s="1"/>
  <c r="S97" i="15" s="1"/>
  <c r="N30" i="15"/>
  <c r="X23" i="15"/>
  <c r="X24" i="15"/>
  <c r="X25" i="15"/>
  <c r="U62" i="15"/>
  <c r="P12" i="15" s="1"/>
  <c r="P15" i="15" s="1"/>
  <c r="M17" i="15" s="1"/>
  <c r="X77" i="15"/>
  <c r="Y65" i="15"/>
  <c r="S100" i="15"/>
  <c r="Y17" i="15"/>
  <c r="R19" i="15"/>
  <c r="AA21" i="15"/>
  <c r="S21" i="15"/>
  <c r="E21" i="15" s="1"/>
  <c r="G21" i="15" s="1"/>
  <c r="I21" i="15" s="1"/>
  <c r="O97" i="15"/>
  <c r="T97" i="15" s="1"/>
  <c r="U97" i="15" s="1"/>
  <c r="O30" i="15"/>
  <c r="Z23" i="15"/>
  <c r="N35" i="15" s="1"/>
  <c r="Z24" i="15"/>
  <c r="Y25" i="15"/>
  <c r="Z60" i="15"/>
  <c r="R60" i="15"/>
  <c r="Y60" i="15"/>
  <c r="X60" i="15"/>
  <c r="AA60" i="15"/>
  <c r="S60" i="15"/>
  <c r="AA77" i="15"/>
  <c r="AE93" i="15"/>
  <c r="U100" i="15"/>
  <c r="S6" i="15"/>
  <c r="S7" i="15"/>
  <c r="E7" i="15" s="1"/>
  <c r="G7" i="15" s="1"/>
  <c r="I7" i="15" s="1"/>
  <c r="S12" i="15"/>
  <c r="E12" i="15" s="1"/>
  <c r="G12" i="15" s="1"/>
  <c r="I12" i="15" s="1"/>
  <c r="S15" i="15"/>
  <c r="E15" i="15" s="1"/>
  <c r="G15" i="15" s="1"/>
  <c r="I15" i="15" s="1"/>
  <c r="AA17" i="15"/>
  <c r="O34" i="15" s="1"/>
  <c r="X18" i="15"/>
  <c r="AA19" i="15"/>
  <c r="S19" i="15"/>
  <c r="AA20" i="15"/>
  <c r="S20" i="15"/>
  <c r="E20" i="15" s="1"/>
  <c r="G20" i="15" s="1"/>
  <c r="I20" i="15" s="1"/>
  <c r="Y20" i="15"/>
  <c r="S22" i="15"/>
  <c r="E22" i="15" s="1"/>
  <c r="G22" i="15" s="1"/>
  <c r="I22" i="15" s="1"/>
  <c r="Z25" i="15"/>
  <c r="W62" i="15"/>
  <c r="M13" i="15" s="1"/>
  <c r="AB77" i="15"/>
  <c r="M79" i="15" s="1"/>
  <c r="X29" i="15"/>
  <c r="X56" i="15"/>
  <c r="R69" i="15"/>
  <c r="S69" i="15" s="1"/>
  <c r="X28" i="15"/>
  <c r="R29" i="15"/>
  <c r="Z29" i="15"/>
  <c r="R32" i="15"/>
  <c r="Z32" i="15"/>
  <c r="X33" i="15"/>
  <c r="R36" i="15"/>
  <c r="Z36" i="15"/>
  <c r="X37" i="15"/>
  <c r="X44" i="15"/>
  <c r="R47" i="15"/>
  <c r="Z47" i="15"/>
  <c r="R53" i="15"/>
  <c r="Z53" i="15"/>
  <c r="R56" i="15"/>
  <c r="R57" i="15"/>
  <c r="X58" i="15"/>
  <c r="Y28" i="15"/>
  <c r="S29" i="15"/>
  <c r="S32" i="15"/>
  <c r="Y33" i="15"/>
  <c r="S36" i="15"/>
  <c r="S47" i="15"/>
  <c r="S53" i="15"/>
  <c r="X27" i="15"/>
  <c r="R28" i="15"/>
  <c r="X34" i="15"/>
  <c r="X38" i="15"/>
  <c r="R44" i="15"/>
  <c r="E44" i="15" s="1"/>
  <c r="G44" i="15" s="1"/>
  <c r="I44" i="15" s="1"/>
  <c r="X45" i="15"/>
  <c r="X49" i="15"/>
  <c r="X50" i="15"/>
  <c r="X51" i="15"/>
  <c r="X52" i="15"/>
  <c r="X54" i="15"/>
  <c r="X55" i="15"/>
  <c r="R58" i="15"/>
  <c r="X59" i="15"/>
  <c r="Y71" i="15"/>
  <c r="Y91" i="15"/>
  <c r="Y27" i="15"/>
  <c r="S28" i="15"/>
  <c r="Y30" i="15"/>
  <c r="S33" i="15"/>
  <c r="Y34" i="15"/>
  <c r="Y38" i="15"/>
  <c r="Y45" i="15"/>
  <c r="Y49" i="15"/>
  <c r="X26" i="15"/>
  <c r="R27" i="15"/>
  <c r="Z27" i="15"/>
  <c r="R30" i="15"/>
  <c r="Z30" i="15"/>
  <c r="X31" i="15"/>
  <c r="R34" i="15"/>
  <c r="Z34" i="15"/>
  <c r="X35" i="15"/>
  <c r="R38" i="15"/>
  <c r="Z38" i="15"/>
  <c r="R45" i="15"/>
  <c r="Z45" i="15"/>
  <c r="R49" i="15"/>
  <c r="Z49" i="15"/>
  <c r="R50" i="15"/>
  <c r="Z50" i="15"/>
  <c r="R51" i="15"/>
  <c r="E51" i="15" s="1"/>
  <c r="G51" i="15" s="1"/>
  <c r="I51" i="15" s="1"/>
  <c r="R52" i="15"/>
  <c r="E52" i="15" s="1"/>
  <c r="G52" i="15" s="1"/>
  <c r="I52" i="15" s="1"/>
  <c r="R54" i="15"/>
  <c r="R55" i="15"/>
  <c r="R59" i="15"/>
  <c r="E59" i="15" s="1"/>
  <c r="G59" i="15" s="1"/>
  <c r="I59" i="15" s="1"/>
  <c r="S27" i="15"/>
  <c r="S30" i="15"/>
  <c r="S34" i="15"/>
  <c r="S38" i="15"/>
  <c r="S45" i="15"/>
  <c r="S49" i="15"/>
  <c r="S50" i="15"/>
  <c r="R12" i="13"/>
  <c r="AE73" i="13"/>
  <c r="AG101" i="13"/>
  <c r="R33" i="13"/>
  <c r="R7" i="13"/>
  <c r="T103" i="13"/>
  <c r="U103" i="13" s="1"/>
  <c r="AA11" i="13"/>
  <c r="O27" i="13" s="1"/>
  <c r="Z57" i="13"/>
  <c r="Y18" i="13"/>
  <c r="K49" i="10"/>
  <c r="T66" i="13"/>
  <c r="U66" i="13" s="1"/>
  <c r="R74" i="13"/>
  <c r="S74" i="13" s="1"/>
  <c r="T100" i="13"/>
  <c r="U100" i="13" s="1"/>
  <c r="Y7" i="13"/>
  <c r="T67" i="13"/>
  <c r="U67" i="13" s="1"/>
  <c r="AE69" i="13"/>
  <c r="AG100" i="13"/>
  <c r="AE74" i="13"/>
  <c r="Z28" i="13"/>
  <c r="R67" i="13"/>
  <c r="S67" i="13" s="1"/>
  <c r="R68" i="13"/>
  <c r="S68" i="13" s="1"/>
  <c r="T74" i="13"/>
  <c r="U74" i="13" s="1"/>
  <c r="Y24" i="13"/>
  <c r="Z26" i="13"/>
  <c r="X28" i="13"/>
  <c r="X48" i="13"/>
  <c r="AE71" i="13"/>
  <c r="T75" i="13"/>
  <c r="U75" i="13" s="1"/>
  <c r="Y10" i="13"/>
  <c r="Z24" i="13"/>
  <c r="AE66" i="13"/>
  <c r="T69" i="13"/>
  <c r="U69" i="13" s="1"/>
  <c r="AE72" i="13"/>
  <c r="R75" i="13"/>
  <c r="S75" i="13" s="1"/>
  <c r="R76" i="13"/>
  <c r="S76" i="13" s="1"/>
  <c r="AA10" i="13"/>
  <c r="O26" i="13" s="1"/>
  <c r="Y11" i="13"/>
  <c r="X55" i="13"/>
  <c r="AB65" i="13"/>
  <c r="AB77" i="13" s="1"/>
  <c r="M79" i="13" s="1"/>
  <c r="G49" i="10"/>
  <c r="I49" i="10" s="1"/>
  <c r="L49" i="10" s="1"/>
  <c r="S4" i="13"/>
  <c r="R6" i="13"/>
  <c r="AD98" i="13"/>
  <c r="AK14" i="13"/>
  <c r="X12" i="13"/>
  <c r="Z18" i="13"/>
  <c r="N28" i="13" s="1"/>
  <c r="X20" i="13"/>
  <c r="X31" i="13"/>
  <c r="X34" i="13"/>
  <c r="R48" i="13"/>
  <c r="AA55" i="13"/>
  <c r="T68" i="13"/>
  <c r="U68" i="13" s="1"/>
  <c r="AD97" i="13"/>
  <c r="K52" i="10"/>
  <c r="K60" i="10"/>
  <c r="K57" i="10"/>
  <c r="S11" i="13"/>
  <c r="Z12" i="13"/>
  <c r="Z13" i="13"/>
  <c r="R18" i="13"/>
  <c r="AA18" i="13"/>
  <c r="O92" i="13" s="1"/>
  <c r="Y29" i="13"/>
  <c r="AD96" i="13"/>
  <c r="AA4" i="13"/>
  <c r="X6" i="13"/>
  <c r="R16" i="13"/>
  <c r="S18" i="13"/>
  <c r="Z37" i="13"/>
  <c r="R66" i="13"/>
  <c r="S66" i="13" s="1"/>
  <c r="R69" i="13"/>
  <c r="S69" i="13" s="1"/>
  <c r="Y6" i="13"/>
  <c r="T76" i="13"/>
  <c r="U76" i="13" s="1"/>
  <c r="R101" i="13"/>
  <c r="Z101" i="13" s="1"/>
  <c r="Z6" i="13"/>
  <c r="X7" i="13"/>
  <c r="AA8" i="13"/>
  <c r="O94" i="13" s="1"/>
  <c r="R13" i="13"/>
  <c r="X38" i="13"/>
  <c r="AG98" i="13"/>
  <c r="T101" i="13"/>
  <c r="U101" i="13" s="1"/>
  <c r="K62" i="10"/>
  <c r="K54" i="10"/>
  <c r="W41" i="13"/>
  <c r="M4" i="13" s="1"/>
  <c r="X3" i="13"/>
  <c r="R94" i="13"/>
  <c r="Z94" i="13" s="1"/>
  <c r="Z15" i="13"/>
  <c r="U62" i="13"/>
  <c r="P12" i="13" s="1"/>
  <c r="P15" i="13" s="1"/>
  <c r="M17" i="13" s="1"/>
  <c r="X59" i="13"/>
  <c r="R71" i="13"/>
  <c r="S71" i="13" s="1"/>
  <c r="AD95" i="13"/>
  <c r="R100" i="13"/>
  <c r="Z100" i="13" s="1"/>
  <c r="R102" i="13"/>
  <c r="Z102" i="13" s="1"/>
  <c r="K61" i="10"/>
  <c r="K53" i="10"/>
  <c r="X2" i="13"/>
  <c r="Y3" i="13"/>
  <c r="S5" i="13"/>
  <c r="S9" i="13"/>
  <c r="Z14" i="13"/>
  <c r="N95" i="13" s="1"/>
  <c r="R15" i="13"/>
  <c r="AA17" i="13"/>
  <c r="O34" i="13" s="1"/>
  <c r="Z36" i="13"/>
  <c r="R58" i="13"/>
  <c r="AA59" i="13"/>
  <c r="T73" i="13"/>
  <c r="U73" i="13" s="1"/>
  <c r="AD94" i="13"/>
  <c r="R103" i="13"/>
  <c r="Z103" i="13" s="1"/>
  <c r="Z3" i="13"/>
  <c r="N22" i="13" s="1"/>
  <c r="W62" i="13"/>
  <c r="M13" i="13" s="1"/>
  <c r="AE67" i="13"/>
  <c r="AE75" i="13"/>
  <c r="K59" i="10"/>
  <c r="K51" i="10"/>
  <c r="AD29" i="13"/>
  <c r="M53" i="13" s="1"/>
  <c r="R3" i="13"/>
  <c r="E3" i="13" s="1"/>
  <c r="G3" i="13" s="1"/>
  <c r="I3" i="13" s="1"/>
  <c r="AA3" i="13"/>
  <c r="O22" i="13" s="1"/>
  <c r="AM14" i="13"/>
  <c r="M107" i="13" s="1"/>
  <c r="X23" i="13"/>
  <c r="X27" i="13"/>
  <c r="Z44" i="13"/>
  <c r="Z48" i="13"/>
  <c r="X49" i="13"/>
  <c r="X50" i="13"/>
  <c r="X51" i="13"/>
  <c r="X52" i="13"/>
  <c r="Z53" i="13"/>
  <c r="X54" i="13"/>
  <c r="S59" i="13"/>
  <c r="X106" i="13"/>
  <c r="AD93" i="13"/>
  <c r="K58" i="10"/>
  <c r="K50" i="10"/>
  <c r="H41" i="13"/>
  <c r="AE29" i="13"/>
  <c r="M54" i="13" s="1"/>
  <c r="Y4" i="13"/>
  <c r="Z7" i="13"/>
  <c r="N24" i="13" s="1"/>
  <c r="Y8" i="13"/>
  <c r="R14" i="13"/>
  <c r="Z16" i="13"/>
  <c r="N33" i="13" s="1"/>
  <c r="S17" i="13"/>
  <c r="X29" i="13"/>
  <c r="X37" i="13"/>
  <c r="K64" i="10"/>
  <c r="K56" i="10"/>
  <c r="AL14" i="13"/>
  <c r="M106" i="13" s="1"/>
  <c r="Y5" i="13"/>
  <c r="Y9" i="13"/>
  <c r="Y12" i="13"/>
  <c r="X15" i="13"/>
  <c r="Z29" i="13"/>
  <c r="Z31" i="13"/>
  <c r="R44" i="13"/>
  <c r="X58" i="13"/>
  <c r="AE68" i="13"/>
  <c r="R73" i="13"/>
  <c r="S73" i="13" s="1"/>
  <c r="AE76" i="13"/>
  <c r="K63" i="10"/>
  <c r="K55" i="10"/>
  <c r="V41" i="13"/>
  <c r="M3" i="13" s="1"/>
  <c r="AA5" i="13"/>
  <c r="O23" i="13" s="1"/>
  <c r="S8" i="13"/>
  <c r="AA9" i="13"/>
  <c r="O25" i="13" s="1"/>
  <c r="Y15" i="13"/>
  <c r="R37" i="13"/>
  <c r="S55" i="13"/>
  <c r="Z58" i="13"/>
  <c r="X77" i="13"/>
  <c r="T102" i="13"/>
  <c r="U102" i="13" s="1"/>
  <c r="AG103" i="13"/>
  <c r="O77" i="13"/>
  <c r="L79" i="13" s="1"/>
  <c r="T65" i="13"/>
  <c r="O31" i="13"/>
  <c r="O96" i="13"/>
  <c r="O98" i="13"/>
  <c r="O30" i="13"/>
  <c r="N97" i="13"/>
  <c r="N32" i="13"/>
  <c r="N93" i="13"/>
  <c r="N29" i="13"/>
  <c r="S19" i="13"/>
  <c r="AA19" i="13"/>
  <c r="S21" i="13"/>
  <c r="AA21" i="13"/>
  <c r="S25" i="13"/>
  <c r="AA25" i="13"/>
  <c r="R28" i="13"/>
  <c r="E28" i="13" s="1"/>
  <c r="G28" i="13" s="1"/>
  <c r="I28" i="13" s="1"/>
  <c r="R24" i="13"/>
  <c r="D41" i="13"/>
  <c r="R72" i="13"/>
  <c r="S72" i="13" s="1"/>
  <c r="Y72" i="13"/>
  <c r="Y2" i="13"/>
  <c r="X4" i="13"/>
  <c r="X5" i="13"/>
  <c r="S6" i="13"/>
  <c r="S7" i="13"/>
  <c r="X8" i="13"/>
  <c r="X9" i="13"/>
  <c r="X10" i="13"/>
  <c r="X11" i="13"/>
  <c r="S12" i="13"/>
  <c r="S15" i="13"/>
  <c r="X17" i="13"/>
  <c r="Y20" i="13"/>
  <c r="Y23" i="13"/>
  <c r="S24" i="13"/>
  <c r="AA24" i="13"/>
  <c r="Y27" i="13"/>
  <c r="AA28" i="13"/>
  <c r="Y28" i="13"/>
  <c r="AA33" i="13"/>
  <c r="S33" i="13"/>
  <c r="Y33" i="13"/>
  <c r="Z34" i="13"/>
  <c r="AA36" i="13"/>
  <c r="S36" i="13"/>
  <c r="E36" i="13" s="1"/>
  <c r="G36" i="13" s="1"/>
  <c r="I36" i="13" s="1"/>
  <c r="Y36" i="13"/>
  <c r="D62" i="13"/>
  <c r="V62" i="13"/>
  <c r="M12" i="13" s="1"/>
  <c r="AA56" i="13"/>
  <c r="S56" i="13"/>
  <c r="E56" i="13" s="1"/>
  <c r="G56" i="13" s="1"/>
  <c r="I56" i="13" s="1"/>
  <c r="Y56" i="13"/>
  <c r="X56" i="13"/>
  <c r="R2" i="13"/>
  <c r="Z2" i="13"/>
  <c r="X13" i="13"/>
  <c r="X14" i="13"/>
  <c r="X16" i="13"/>
  <c r="Y17" i="13"/>
  <c r="R20" i="13"/>
  <c r="Z20" i="13"/>
  <c r="X22" i="13"/>
  <c r="R23" i="13"/>
  <c r="Z23" i="13"/>
  <c r="N35" i="13" s="1"/>
  <c r="X26" i="13"/>
  <c r="R27" i="13"/>
  <c r="Z27" i="13"/>
  <c r="AA29" i="13"/>
  <c r="S29" i="13"/>
  <c r="E29" i="13" s="1"/>
  <c r="G29" i="13" s="1"/>
  <c r="I29" i="13" s="1"/>
  <c r="X32" i="13"/>
  <c r="Z35" i="13"/>
  <c r="Y39" i="13"/>
  <c r="X39" i="13"/>
  <c r="AA39" i="13"/>
  <c r="S39" i="13"/>
  <c r="Z39" i="13"/>
  <c r="R39" i="13"/>
  <c r="Z47" i="13"/>
  <c r="AA57" i="13"/>
  <c r="S57" i="13"/>
  <c r="E57" i="13" s="1"/>
  <c r="G57" i="13" s="1"/>
  <c r="I57" i="13" s="1"/>
  <c r="Y57" i="13"/>
  <c r="X57" i="13"/>
  <c r="AD65" i="13"/>
  <c r="AD77" i="13" s="1"/>
  <c r="AC65" i="13"/>
  <c r="AC77" i="13" s="1"/>
  <c r="M80" i="13" s="1"/>
  <c r="AA30" i="13"/>
  <c r="S30" i="13"/>
  <c r="E30" i="13" s="1"/>
  <c r="G30" i="13" s="1"/>
  <c r="I30" i="13" s="1"/>
  <c r="Y30" i="13"/>
  <c r="S2" i="13"/>
  <c r="R4" i="13"/>
  <c r="E4" i="13" s="1"/>
  <c r="G4" i="13" s="1"/>
  <c r="I4" i="13" s="1"/>
  <c r="R5" i="13"/>
  <c r="R8" i="13"/>
  <c r="R9" i="13"/>
  <c r="R10" i="13"/>
  <c r="R11" i="13"/>
  <c r="Y13" i="13"/>
  <c r="Y14" i="13"/>
  <c r="Y16" i="13"/>
  <c r="R17" i="13"/>
  <c r="S20" i="13"/>
  <c r="Y22" i="13"/>
  <c r="S23" i="13"/>
  <c r="Y26" i="13"/>
  <c r="S27" i="13"/>
  <c r="Y31" i="13"/>
  <c r="AA31" i="13"/>
  <c r="S31" i="13"/>
  <c r="E31" i="13" s="1"/>
  <c r="G31" i="13" s="1"/>
  <c r="I31" i="13" s="1"/>
  <c r="Z32" i="13"/>
  <c r="X44" i="13"/>
  <c r="R70" i="13"/>
  <c r="S70" i="13" s="1"/>
  <c r="Y70" i="13"/>
  <c r="T70" i="13"/>
  <c r="U70" i="13" s="1"/>
  <c r="AE93" i="13"/>
  <c r="AF93" i="13"/>
  <c r="AG93" i="13" s="1"/>
  <c r="X19" i="13"/>
  <c r="X21" i="13"/>
  <c r="R22" i="13"/>
  <c r="X25" i="13"/>
  <c r="R26" i="13"/>
  <c r="X30" i="13"/>
  <c r="AA34" i="13"/>
  <c r="S34" i="13"/>
  <c r="E34" i="13" s="1"/>
  <c r="G34" i="13" s="1"/>
  <c r="I34" i="13" s="1"/>
  <c r="Y34" i="13"/>
  <c r="Y46" i="13"/>
  <c r="X46" i="13"/>
  <c r="AA46" i="13"/>
  <c r="S46" i="13"/>
  <c r="Z46" i="13"/>
  <c r="R46" i="13"/>
  <c r="AA53" i="13"/>
  <c r="S53" i="13"/>
  <c r="E53" i="13" s="1"/>
  <c r="G53" i="13" s="1"/>
  <c r="I53" i="13" s="1"/>
  <c r="Y53" i="13"/>
  <c r="X53" i="13"/>
  <c r="H62" i="13"/>
  <c r="AA77" i="13"/>
  <c r="AF92" i="13"/>
  <c r="AE92" i="13"/>
  <c r="AG94" i="13"/>
  <c r="AG95" i="13"/>
  <c r="AG96" i="13"/>
  <c r="U41" i="13"/>
  <c r="P3" i="13" s="1"/>
  <c r="P6" i="13" s="1"/>
  <c r="S13" i="13"/>
  <c r="S14" i="13"/>
  <c r="S16" i="13"/>
  <c r="E16" i="13" s="1"/>
  <c r="G16" i="13" s="1"/>
  <c r="I16" i="13" s="1"/>
  <c r="Y19" i="13"/>
  <c r="Y21" i="13"/>
  <c r="S22" i="13"/>
  <c r="Y25" i="13"/>
  <c r="S26" i="13"/>
  <c r="Z30" i="13"/>
  <c r="X33" i="13"/>
  <c r="X36" i="13"/>
  <c r="Z56" i="13"/>
  <c r="AE70" i="13"/>
  <c r="AG97" i="13"/>
  <c r="Y99" i="13"/>
  <c r="R19" i="13"/>
  <c r="R21" i="13"/>
  <c r="R25" i="13"/>
  <c r="AA32" i="13"/>
  <c r="S32" i="13"/>
  <c r="E32" i="13" s="1"/>
  <c r="G32" i="13" s="1"/>
  <c r="I32" i="13" s="1"/>
  <c r="Y32" i="13"/>
  <c r="Y35" i="13"/>
  <c r="X35" i="13"/>
  <c r="AA35" i="13"/>
  <c r="S35" i="13"/>
  <c r="E35" i="13" s="1"/>
  <c r="G35" i="13" s="1"/>
  <c r="I35" i="13" s="1"/>
  <c r="AA47" i="13"/>
  <c r="S47" i="13"/>
  <c r="E47" i="13" s="1"/>
  <c r="G47" i="13" s="1"/>
  <c r="I47" i="13" s="1"/>
  <c r="Y47" i="13"/>
  <c r="X47" i="13"/>
  <c r="T72" i="13"/>
  <c r="U72" i="13" s="1"/>
  <c r="AC104" i="13"/>
  <c r="P112" i="13" s="1"/>
  <c r="F66" i="13" s="1"/>
  <c r="S60" i="13"/>
  <c r="AA60" i="13"/>
  <c r="Y37" i="13"/>
  <c r="Y44" i="13"/>
  <c r="Y48" i="13"/>
  <c r="Y58" i="13"/>
  <c r="S37" i="13"/>
  <c r="Y38" i="13"/>
  <c r="S44" i="13"/>
  <c r="Y45" i="13"/>
  <c r="S48" i="13"/>
  <c r="Y49" i="13"/>
  <c r="Y50" i="13"/>
  <c r="Y51" i="13"/>
  <c r="Y52" i="13"/>
  <c r="Y54" i="13"/>
  <c r="Y55" i="13"/>
  <c r="S58" i="13"/>
  <c r="Y59" i="13"/>
  <c r="X60" i="13"/>
  <c r="R38" i="13"/>
  <c r="Z38" i="13"/>
  <c r="R45" i="13"/>
  <c r="Z45" i="13"/>
  <c r="R49" i="13"/>
  <c r="Z49" i="13"/>
  <c r="R50" i="13"/>
  <c r="Z50" i="13"/>
  <c r="R51" i="13"/>
  <c r="Z51" i="13"/>
  <c r="R52" i="13"/>
  <c r="Z52" i="13"/>
  <c r="R54" i="13"/>
  <c r="Z54" i="13"/>
  <c r="R55" i="13"/>
  <c r="R59" i="13"/>
  <c r="Y60" i="13"/>
  <c r="S38" i="13"/>
  <c r="S45" i="13"/>
  <c r="S49" i="13"/>
  <c r="S50" i="13"/>
  <c r="S51" i="13"/>
  <c r="S52" i="13"/>
  <c r="S54" i="13"/>
  <c r="R60" i="13"/>
  <c r="I58" i="11"/>
  <c r="L58" i="11" s="1"/>
  <c r="I57" i="11"/>
  <c r="L57" i="11" s="1"/>
  <c r="I55" i="10"/>
  <c r="L55" i="10" s="1"/>
  <c r="I19" i="11"/>
  <c r="L19" i="11" s="1"/>
  <c r="K21" i="11"/>
  <c r="K37" i="11"/>
  <c r="K38" i="11"/>
  <c r="I15" i="11"/>
  <c r="L15" i="11" s="1"/>
  <c r="I36" i="10"/>
  <c r="L36" i="10" s="1"/>
  <c r="K44" i="9"/>
  <c r="I22" i="11"/>
  <c r="L22" i="11" s="1"/>
  <c r="I28" i="11"/>
  <c r="L28" i="11" s="1"/>
  <c r="I35" i="10"/>
  <c r="L35" i="10" s="1"/>
  <c r="K37" i="10"/>
  <c r="I16" i="10"/>
  <c r="L16" i="10" s="1"/>
  <c r="K12" i="11"/>
  <c r="I18" i="10"/>
  <c r="L18" i="10" s="1"/>
  <c r="K21" i="10"/>
  <c r="K3" i="11"/>
  <c r="K25" i="11"/>
  <c r="K29" i="11"/>
  <c r="I30" i="11"/>
  <c r="L30" i="11" s="1"/>
  <c r="I28" i="10"/>
  <c r="L28" i="10" s="1"/>
  <c r="I30" i="10"/>
  <c r="L30" i="10" s="1"/>
  <c r="K31" i="10"/>
  <c r="K11" i="11"/>
  <c r="K11" i="10"/>
  <c r="K17" i="10"/>
  <c r="K19" i="11"/>
  <c r="K12" i="10"/>
  <c r="I32" i="10"/>
  <c r="L32" i="10" s="1"/>
  <c r="K8" i="11"/>
  <c r="K15" i="11"/>
  <c r="K22" i="11"/>
  <c r="I49" i="11"/>
  <c r="L49" i="11" s="1"/>
  <c r="I63" i="11"/>
  <c r="L63" i="11" s="1"/>
  <c r="K6" i="10"/>
  <c r="I53" i="10"/>
  <c r="L53" i="10" s="1"/>
  <c r="I63" i="10"/>
  <c r="L63" i="10" s="1"/>
  <c r="K16" i="11"/>
  <c r="I53" i="11"/>
  <c r="L53" i="11" s="1"/>
  <c r="I55" i="11"/>
  <c r="L55" i="11" s="1"/>
  <c r="K30" i="11"/>
  <c r="K14" i="10"/>
  <c r="K20" i="10"/>
  <c r="K36" i="10"/>
  <c r="K9" i="11"/>
  <c r="I32" i="11"/>
  <c r="L32" i="11" s="1"/>
  <c r="K33" i="11"/>
  <c r="K35" i="11"/>
  <c r="K36" i="11"/>
  <c r="I50" i="11"/>
  <c r="L50" i="11" s="1"/>
  <c r="K13" i="10"/>
  <c r="I15" i="10"/>
  <c r="L15" i="10" s="1"/>
  <c r="K22" i="10"/>
  <c r="I24" i="10"/>
  <c r="L24" i="10" s="1"/>
  <c r="K38" i="10"/>
  <c r="K39" i="10"/>
  <c r="AM14" i="11"/>
  <c r="AO14" i="11"/>
  <c r="J66" i="11"/>
  <c r="I10" i="10"/>
  <c r="L10" i="10" s="1"/>
  <c r="K26" i="10"/>
  <c r="I56" i="10"/>
  <c r="L56" i="10" s="1"/>
  <c r="I7" i="11"/>
  <c r="L7" i="11" s="1"/>
  <c r="I18" i="11"/>
  <c r="L18" i="11" s="1"/>
  <c r="I38" i="11"/>
  <c r="L38" i="11" s="1"/>
  <c r="V20" i="10"/>
  <c r="P7" i="10" s="1"/>
  <c r="S7" i="10" s="1"/>
  <c r="K9" i="10"/>
  <c r="K19" i="10"/>
  <c r="I27" i="10"/>
  <c r="L27" i="10" s="1"/>
  <c r="K33" i="10"/>
  <c r="K34" i="10"/>
  <c r="I52" i="10"/>
  <c r="L52" i="10" s="1"/>
  <c r="I57" i="10"/>
  <c r="L57" i="10" s="1"/>
  <c r="I59" i="10"/>
  <c r="L59" i="10" s="1"/>
  <c r="AN14" i="11"/>
  <c r="I4" i="11"/>
  <c r="L4" i="11" s="1"/>
  <c r="I25" i="11"/>
  <c r="L25" i="11" s="1"/>
  <c r="I36" i="11"/>
  <c r="L36" i="11" s="1"/>
  <c r="U64" i="11"/>
  <c r="P62" i="11" s="1"/>
  <c r="AM14" i="10"/>
  <c r="J66" i="10"/>
  <c r="I20" i="11"/>
  <c r="L20" i="11" s="1"/>
  <c r="I31" i="11"/>
  <c r="L31" i="11" s="1"/>
  <c r="I52" i="11"/>
  <c r="L52" i="11" s="1"/>
  <c r="I54" i="11"/>
  <c r="L54" i="11" s="1"/>
  <c r="AN14" i="10"/>
  <c r="I7" i="10"/>
  <c r="L7" i="10" s="1"/>
  <c r="K16" i="10"/>
  <c r="I22" i="10"/>
  <c r="L22" i="10" s="1"/>
  <c r="K28" i="10"/>
  <c r="K29" i="10"/>
  <c r="U64" i="10"/>
  <c r="P62" i="10" s="1"/>
  <c r="I54" i="10"/>
  <c r="L54" i="10" s="1"/>
  <c r="I61" i="10"/>
  <c r="L61" i="10" s="1"/>
  <c r="K2" i="11"/>
  <c r="R39" i="11"/>
  <c r="O41" i="11" s="1"/>
  <c r="K17" i="11"/>
  <c r="K26" i="11"/>
  <c r="I27" i="11"/>
  <c r="L27" i="11" s="1"/>
  <c r="S39" i="10"/>
  <c r="P41" i="10" s="1"/>
  <c r="I23" i="10"/>
  <c r="L23" i="10" s="1"/>
  <c r="G31" i="10"/>
  <c r="I31" i="10" s="1"/>
  <c r="L31" i="10" s="1"/>
  <c r="I51" i="10"/>
  <c r="L51" i="10" s="1"/>
  <c r="I10" i="11"/>
  <c r="L10" i="11" s="1"/>
  <c r="Q39" i="11"/>
  <c r="S39" i="11"/>
  <c r="P41" i="11" s="1"/>
  <c r="G33" i="11"/>
  <c r="I33" i="11" s="1"/>
  <c r="L33" i="11" s="1"/>
  <c r="G48" i="11"/>
  <c r="I48" i="11" s="1"/>
  <c r="L48" i="11" s="1"/>
  <c r="I56" i="11"/>
  <c r="L56" i="11" s="1"/>
  <c r="I59" i="11"/>
  <c r="L59" i="11" s="1"/>
  <c r="K10" i="10"/>
  <c r="G13" i="10"/>
  <c r="I13" i="10" s="1"/>
  <c r="L13" i="10" s="1"/>
  <c r="K23" i="10"/>
  <c r="K30" i="10"/>
  <c r="I38" i="10"/>
  <c r="L38" i="10" s="1"/>
  <c r="G39" i="10"/>
  <c r="I39" i="10" s="1"/>
  <c r="L39" i="10" s="1"/>
  <c r="U41" i="11"/>
  <c r="P3" i="11" s="1"/>
  <c r="K5" i="11"/>
  <c r="K28" i="11"/>
  <c r="I39" i="11"/>
  <c r="L39" i="11" s="1"/>
  <c r="K48" i="11"/>
  <c r="K8" i="10"/>
  <c r="I60" i="10"/>
  <c r="L60" i="10" s="1"/>
  <c r="V20" i="11"/>
  <c r="P7" i="11" s="1"/>
  <c r="S7" i="11" s="1"/>
  <c r="I23" i="11"/>
  <c r="L23" i="11" s="1"/>
  <c r="K34" i="11"/>
  <c r="I51" i="11"/>
  <c r="L51" i="11" s="1"/>
  <c r="I64" i="11"/>
  <c r="L64" i="11" s="1"/>
  <c r="I14" i="11"/>
  <c r="L14" i="11" s="1"/>
  <c r="K15" i="10"/>
  <c r="I19" i="10"/>
  <c r="L19" i="10" s="1"/>
  <c r="K25" i="10"/>
  <c r="K6" i="11"/>
  <c r="I13" i="11"/>
  <c r="L13" i="11" s="1"/>
  <c r="K14" i="11"/>
  <c r="I16" i="11"/>
  <c r="L16" i="11" s="1"/>
  <c r="I24" i="11"/>
  <c r="L24" i="11" s="1"/>
  <c r="Q39" i="10"/>
  <c r="Q60" i="11"/>
  <c r="O62" i="11" s="1"/>
  <c r="I61" i="11"/>
  <c r="L61" i="11" s="1"/>
  <c r="I62" i="11"/>
  <c r="L62" i="11" s="1"/>
  <c r="I60" i="11"/>
  <c r="L60" i="11" s="1"/>
  <c r="K27" i="11"/>
  <c r="G3" i="11"/>
  <c r="I3" i="11" s="1"/>
  <c r="L3" i="11" s="1"/>
  <c r="G6" i="11"/>
  <c r="I6" i="11" s="1"/>
  <c r="L6" i="11" s="1"/>
  <c r="G9" i="11"/>
  <c r="I9" i="11" s="1"/>
  <c r="L9" i="11" s="1"/>
  <c r="G12" i="11"/>
  <c r="I12" i="11" s="1"/>
  <c r="L12" i="11" s="1"/>
  <c r="G21" i="11"/>
  <c r="I21" i="11" s="1"/>
  <c r="L21" i="11" s="1"/>
  <c r="G29" i="11"/>
  <c r="I29" i="11" s="1"/>
  <c r="L29" i="11" s="1"/>
  <c r="G37" i="11"/>
  <c r="I37" i="11" s="1"/>
  <c r="L37" i="11" s="1"/>
  <c r="I2" i="11"/>
  <c r="L2" i="11" s="1"/>
  <c r="I5" i="11"/>
  <c r="L5" i="11" s="1"/>
  <c r="K7" i="11"/>
  <c r="I8" i="11"/>
  <c r="L8" i="11" s="1"/>
  <c r="I11" i="11"/>
  <c r="L11" i="11" s="1"/>
  <c r="I17" i="11"/>
  <c r="L17" i="11" s="1"/>
  <c r="K18" i="11"/>
  <c r="K24" i="11"/>
  <c r="I26" i="11"/>
  <c r="L26" i="11" s="1"/>
  <c r="K32" i="11"/>
  <c r="I34" i="11"/>
  <c r="L34" i="11" s="1"/>
  <c r="J41" i="11"/>
  <c r="K4" i="11"/>
  <c r="K10" i="11"/>
  <c r="K13" i="11"/>
  <c r="K20" i="11"/>
  <c r="K23" i="11"/>
  <c r="K31" i="11"/>
  <c r="G35" i="11"/>
  <c r="I35" i="11" s="1"/>
  <c r="L35" i="11" s="1"/>
  <c r="K39" i="11"/>
  <c r="AO14" i="10"/>
  <c r="O9" i="10"/>
  <c r="K48" i="10"/>
  <c r="G48" i="10"/>
  <c r="I48" i="10" s="1"/>
  <c r="L48" i="10" s="1"/>
  <c r="I20" i="10"/>
  <c r="L20" i="10" s="1"/>
  <c r="I25" i="10"/>
  <c r="L25" i="10" s="1"/>
  <c r="I33" i="10"/>
  <c r="L33" i="10" s="1"/>
  <c r="I2" i="10"/>
  <c r="L2" i="10" s="1"/>
  <c r="R12" i="10"/>
  <c r="R39" i="10" s="1"/>
  <c r="O41" i="10" s="1"/>
  <c r="K4" i="10"/>
  <c r="I5" i="10"/>
  <c r="L5" i="10" s="1"/>
  <c r="U41" i="10"/>
  <c r="P3" i="10" s="1"/>
  <c r="K3" i="10"/>
  <c r="G4" i="10"/>
  <c r="I4" i="10" s="1"/>
  <c r="L4" i="10" s="1"/>
  <c r="Q60" i="10"/>
  <c r="O62" i="10" s="1"/>
  <c r="I14" i="10"/>
  <c r="L14" i="10" s="1"/>
  <c r="I62" i="10"/>
  <c r="L62" i="10" s="1"/>
  <c r="I64" i="10"/>
  <c r="L64" i="10" s="1"/>
  <c r="I3" i="10"/>
  <c r="L3" i="10" s="1"/>
  <c r="I6" i="10"/>
  <c r="L6" i="10" s="1"/>
  <c r="I9" i="10"/>
  <c r="L9" i="10" s="1"/>
  <c r="I12" i="10"/>
  <c r="L12" i="10" s="1"/>
  <c r="I21" i="10"/>
  <c r="L21" i="10" s="1"/>
  <c r="K27" i="10"/>
  <c r="I29" i="10"/>
  <c r="L29" i="10" s="1"/>
  <c r="K35" i="10"/>
  <c r="I37" i="10"/>
  <c r="L37" i="10" s="1"/>
  <c r="I50" i="10"/>
  <c r="L50" i="10" s="1"/>
  <c r="I58" i="10"/>
  <c r="L58" i="10" s="1"/>
  <c r="K7" i="10"/>
  <c r="I8" i="10"/>
  <c r="L8" i="10" s="1"/>
  <c r="I11" i="10"/>
  <c r="L11" i="10" s="1"/>
  <c r="I17" i="10"/>
  <c r="L17" i="10" s="1"/>
  <c r="K18" i="10"/>
  <c r="K24" i="10"/>
  <c r="I26" i="10"/>
  <c r="L26" i="10" s="1"/>
  <c r="K32" i="10"/>
  <c r="I34" i="10"/>
  <c r="L34" i="10" s="1"/>
  <c r="K2" i="10"/>
  <c r="K5" i="10"/>
  <c r="J41" i="10"/>
  <c r="G44" i="9"/>
  <c r="V20" i="9"/>
  <c r="P7" i="9" s="1"/>
  <c r="S7" i="9" s="1"/>
  <c r="B66" i="9" s="1"/>
  <c r="S39" i="9"/>
  <c r="P41" i="9" s="1"/>
  <c r="K15" i="9"/>
  <c r="K19" i="9"/>
  <c r="K25" i="9"/>
  <c r="K33" i="9"/>
  <c r="K17" i="9"/>
  <c r="K3" i="9"/>
  <c r="K7" i="9"/>
  <c r="K11" i="9"/>
  <c r="K21" i="9"/>
  <c r="K2" i="9"/>
  <c r="K6" i="9"/>
  <c r="K10" i="9"/>
  <c r="K14" i="9"/>
  <c r="K18" i="9"/>
  <c r="K22" i="9"/>
  <c r="K24" i="9"/>
  <c r="K26" i="9"/>
  <c r="K28" i="9"/>
  <c r="K5" i="9"/>
  <c r="K9" i="9"/>
  <c r="K13" i="9"/>
  <c r="K4" i="9"/>
  <c r="K8" i="9"/>
  <c r="K12" i="9"/>
  <c r="K16" i="9"/>
  <c r="K20" i="9"/>
  <c r="K23" i="9"/>
  <c r="K27" i="9"/>
  <c r="K29" i="9"/>
  <c r="K30" i="9"/>
  <c r="K31" i="9"/>
  <c r="K32" i="9"/>
  <c r="K34" i="9"/>
  <c r="K35" i="9"/>
  <c r="K36" i="9"/>
  <c r="K37" i="9"/>
  <c r="K38" i="9"/>
  <c r="K39" i="9"/>
  <c r="G2" i="9"/>
  <c r="AN14" i="9"/>
  <c r="P62" i="9"/>
  <c r="AO14" i="9"/>
  <c r="J41" i="9"/>
  <c r="AM14" i="9"/>
  <c r="Q39" i="9"/>
  <c r="R39" i="9"/>
  <c r="O41" i="9" s="1"/>
  <c r="U41" i="9"/>
  <c r="J62" i="9"/>
  <c r="Q60" i="9"/>
  <c r="S63" i="9"/>
  <c r="I51" i="9"/>
  <c r="L51" i="9" s="1"/>
  <c r="I47" i="9"/>
  <c r="L47" i="9" s="1"/>
  <c r="U95" i="13" l="1"/>
  <c r="F120" i="13"/>
  <c r="B12" i="6"/>
  <c r="N12" i="6" s="1"/>
  <c r="F113" i="13"/>
  <c r="B5" i="6"/>
  <c r="N5" i="6" s="1"/>
  <c r="B34" i="6"/>
  <c r="N34" i="6" s="1"/>
  <c r="F142" i="13"/>
  <c r="F136" i="13"/>
  <c r="B28" i="6"/>
  <c r="N28" i="6" s="1"/>
  <c r="B2" i="6"/>
  <c r="F110" i="13"/>
  <c r="F147" i="13"/>
  <c r="B39" i="6"/>
  <c r="N39" i="6" s="1"/>
  <c r="F144" i="13"/>
  <c r="B36" i="6"/>
  <c r="N36" i="6" s="1"/>
  <c r="B27" i="6"/>
  <c r="N27" i="6" s="1"/>
  <c r="F135" i="13"/>
  <c r="B25" i="6"/>
  <c r="N25" i="6" s="1"/>
  <c r="F133" i="13"/>
  <c r="F143" i="13"/>
  <c r="B35" i="6"/>
  <c r="N35" i="6" s="1"/>
  <c r="F114" i="13"/>
  <c r="B6" i="6"/>
  <c r="N6" i="6" s="1"/>
  <c r="B18" i="6"/>
  <c r="N18" i="6" s="1"/>
  <c r="F126" i="13"/>
  <c r="F145" i="13"/>
  <c r="B37" i="6"/>
  <c r="N37" i="6" s="1"/>
  <c r="B33" i="6"/>
  <c r="N33" i="6" s="1"/>
  <c r="F141" i="13"/>
  <c r="B32" i="6"/>
  <c r="N32" i="6" s="1"/>
  <c r="F140" i="13"/>
  <c r="F122" i="13"/>
  <c r="B14" i="6"/>
  <c r="N14" i="6" s="1"/>
  <c r="B30" i="6"/>
  <c r="N30" i="6" s="1"/>
  <c r="F138" i="13"/>
  <c r="F118" i="13"/>
  <c r="B10" i="6"/>
  <c r="N10" i="6" s="1"/>
  <c r="F112" i="13"/>
  <c r="B4" i="6"/>
  <c r="N4" i="6" s="1"/>
  <c r="B38" i="6"/>
  <c r="N38" i="6" s="1"/>
  <c r="F146" i="13"/>
  <c r="F137" i="13"/>
  <c r="B29" i="6"/>
  <c r="N29" i="6" s="1"/>
  <c r="U100" i="17"/>
  <c r="E111" i="9"/>
  <c r="F111" i="9" s="1"/>
  <c r="Z103" i="17"/>
  <c r="M6" i="17"/>
  <c r="E136" i="17"/>
  <c r="F136" i="17" s="1"/>
  <c r="AF104" i="17"/>
  <c r="E127" i="17"/>
  <c r="F127" i="17" s="1"/>
  <c r="E143" i="17"/>
  <c r="F143" i="17" s="1"/>
  <c r="M56" i="17"/>
  <c r="E139" i="17"/>
  <c r="F139" i="17" s="1"/>
  <c r="E59" i="17"/>
  <c r="G59" i="17" s="1"/>
  <c r="I59" i="17" s="1"/>
  <c r="E142" i="17"/>
  <c r="F142" i="17" s="1"/>
  <c r="Y62" i="17"/>
  <c r="L12" i="17" s="1"/>
  <c r="AA98" i="17"/>
  <c r="E29" i="17"/>
  <c r="G29" i="17" s="1"/>
  <c r="I29" i="17" s="1"/>
  <c r="E26" i="17"/>
  <c r="G26" i="17" s="1"/>
  <c r="I26" i="17" s="1"/>
  <c r="D170" i="17"/>
  <c r="R97" i="17"/>
  <c r="Z97" i="17" s="1"/>
  <c r="S41" i="17"/>
  <c r="E116" i="17"/>
  <c r="F116" i="17" s="1"/>
  <c r="X41" i="17"/>
  <c r="L4" i="17" s="1"/>
  <c r="N4" i="17" s="1"/>
  <c r="O4" i="17" s="1"/>
  <c r="R41" i="17"/>
  <c r="E7" i="17"/>
  <c r="G7" i="17" s="1"/>
  <c r="I7" i="17" s="1"/>
  <c r="E12" i="17"/>
  <c r="G12" i="17" s="1"/>
  <c r="I12" i="17" s="1"/>
  <c r="E134" i="17"/>
  <c r="F134" i="17" s="1"/>
  <c r="E25" i="17"/>
  <c r="G25" i="17" s="1"/>
  <c r="I25" i="17" s="1"/>
  <c r="E18" i="17"/>
  <c r="G18" i="17" s="1"/>
  <c r="I18" i="17" s="1"/>
  <c r="N12" i="17"/>
  <c r="I62" i="17"/>
  <c r="E125" i="17"/>
  <c r="F125" i="17" s="1"/>
  <c r="N3" i="17"/>
  <c r="E111" i="17"/>
  <c r="F111" i="17" s="1"/>
  <c r="AA101" i="17"/>
  <c r="E121" i="17"/>
  <c r="F121" i="17" s="1"/>
  <c r="D107" i="17"/>
  <c r="E129" i="17"/>
  <c r="F129" i="17" s="1"/>
  <c r="N31" i="17"/>
  <c r="N49" i="17" s="1"/>
  <c r="L54" i="17" s="1"/>
  <c r="N54" i="17" s="1"/>
  <c r="O54" i="17" s="1"/>
  <c r="N96" i="17"/>
  <c r="E119" i="17"/>
  <c r="F119" i="17" s="1"/>
  <c r="R93" i="17"/>
  <c r="E3" i="17"/>
  <c r="G3" i="17" s="1"/>
  <c r="I3" i="17" s="1"/>
  <c r="T65" i="17"/>
  <c r="O77" i="17"/>
  <c r="L79" i="17" s="1"/>
  <c r="S100" i="17"/>
  <c r="W100" i="17" s="1"/>
  <c r="B170" i="17"/>
  <c r="T99" i="17"/>
  <c r="U99" i="17" s="1"/>
  <c r="S101" i="17"/>
  <c r="W101" i="17" s="1"/>
  <c r="AE104" i="17"/>
  <c r="E133" i="17"/>
  <c r="F133" i="17" s="1"/>
  <c r="B107" i="17"/>
  <c r="O96" i="17"/>
  <c r="O31" i="17"/>
  <c r="O49" i="17" s="1"/>
  <c r="L53" i="17" s="1"/>
  <c r="E115" i="17"/>
  <c r="F115" i="17" s="1"/>
  <c r="R98" i="17"/>
  <c r="Z98" i="17" s="1"/>
  <c r="AA93" i="17"/>
  <c r="C170" i="17"/>
  <c r="C107" i="17"/>
  <c r="E135" i="17"/>
  <c r="F135" i="17" s="1"/>
  <c r="E123" i="17"/>
  <c r="F123" i="17" s="1"/>
  <c r="AG92" i="17"/>
  <c r="AG104" i="17" s="1"/>
  <c r="U92" i="17"/>
  <c r="E117" i="17"/>
  <c r="F117" i="17" s="1"/>
  <c r="R95" i="17"/>
  <c r="E112" i="17"/>
  <c r="F112" i="17" s="1"/>
  <c r="E137" i="17"/>
  <c r="F137" i="17" s="1"/>
  <c r="AE65" i="17"/>
  <c r="AE77" i="17" s="1"/>
  <c r="N99" i="17"/>
  <c r="N65" i="17"/>
  <c r="S92" i="17"/>
  <c r="W92" i="17" s="1"/>
  <c r="S102" i="17"/>
  <c r="W102" i="17" s="1"/>
  <c r="Z102" i="17"/>
  <c r="E131" i="17"/>
  <c r="F131" i="17" s="1"/>
  <c r="Z101" i="17"/>
  <c r="M82" i="17"/>
  <c r="E6" i="17"/>
  <c r="G6" i="17" s="1"/>
  <c r="I6" i="17" s="1"/>
  <c r="T95" i="17"/>
  <c r="U95" i="17" s="1"/>
  <c r="X62" i="17"/>
  <c r="L13" i="17" s="1"/>
  <c r="N13" i="17" s="1"/>
  <c r="O13" i="17" s="1"/>
  <c r="E35" i="17"/>
  <c r="G35" i="17" s="1"/>
  <c r="I35" i="17" s="1"/>
  <c r="L59" i="17"/>
  <c r="P59" i="17" s="1"/>
  <c r="M8" i="17"/>
  <c r="M19" i="17" s="1"/>
  <c r="B68" i="17" s="1"/>
  <c r="C68" i="17" s="1"/>
  <c r="AA94" i="17"/>
  <c r="T97" i="17"/>
  <c r="U97" i="17" s="1"/>
  <c r="Z92" i="17"/>
  <c r="S94" i="17"/>
  <c r="W94" i="17" s="1"/>
  <c r="AA92" i="17"/>
  <c r="Y60" i="9"/>
  <c r="O66" i="9" s="1"/>
  <c r="Q66" i="9" s="1"/>
  <c r="S66" i="9" s="1"/>
  <c r="E6" i="15"/>
  <c r="G6" i="15" s="1"/>
  <c r="I6" i="15" s="1"/>
  <c r="S70" i="9"/>
  <c r="E112" i="9"/>
  <c r="F112" i="9" s="1"/>
  <c r="O62" i="9"/>
  <c r="X60" i="9"/>
  <c r="E111" i="13"/>
  <c r="E119" i="13"/>
  <c r="E127" i="13"/>
  <c r="E130" i="13"/>
  <c r="T96" i="13"/>
  <c r="U96" i="13" s="1"/>
  <c r="R95" i="13"/>
  <c r="Z95" i="13" s="1"/>
  <c r="E129" i="13"/>
  <c r="AA100" i="13"/>
  <c r="E56" i="15"/>
  <c r="G56" i="15" s="1"/>
  <c r="I56" i="15" s="1"/>
  <c r="AA99" i="13"/>
  <c r="E115" i="13"/>
  <c r="E124" i="13"/>
  <c r="AA101" i="13"/>
  <c r="R93" i="13"/>
  <c r="Z93" i="13" s="1"/>
  <c r="T94" i="13"/>
  <c r="U94" i="13" s="1"/>
  <c r="E128" i="13"/>
  <c r="E139" i="13"/>
  <c r="E123" i="13"/>
  <c r="E117" i="13"/>
  <c r="AA102" i="13"/>
  <c r="R97" i="13"/>
  <c r="S97" i="13" s="1"/>
  <c r="R98" i="13"/>
  <c r="S98" i="13" s="1"/>
  <c r="W98" i="13" s="1"/>
  <c r="E125" i="13"/>
  <c r="AA103" i="13"/>
  <c r="E132" i="13"/>
  <c r="E131" i="13"/>
  <c r="E121" i="13"/>
  <c r="E116" i="13"/>
  <c r="T98" i="13"/>
  <c r="U98" i="13" s="1"/>
  <c r="E134" i="13"/>
  <c r="N65" i="13"/>
  <c r="N77" i="13" s="1"/>
  <c r="L80" i="13" s="1"/>
  <c r="N99" i="13"/>
  <c r="S101" i="13"/>
  <c r="W101" i="13" s="1"/>
  <c r="S103" i="13"/>
  <c r="W103" i="13" s="1"/>
  <c r="S94" i="13"/>
  <c r="W94" i="13" s="1"/>
  <c r="S102" i="13"/>
  <c r="W102" i="13" s="1"/>
  <c r="S100" i="13"/>
  <c r="W100" i="13" s="1"/>
  <c r="B107" i="9"/>
  <c r="E48" i="15"/>
  <c r="G48" i="15" s="1"/>
  <c r="I48" i="15" s="1"/>
  <c r="C107" i="9"/>
  <c r="D107" i="9"/>
  <c r="E10" i="13"/>
  <c r="G10" i="13" s="1"/>
  <c r="I10" i="13" s="1"/>
  <c r="C170" i="13"/>
  <c r="D107" i="13"/>
  <c r="C107" i="13"/>
  <c r="D170" i="13"/>
  <c r="Y106" i="13"/>
  <c r="AF99" i="13"/>
  <c r="AG99" i="13" s="1"/>
  <c r="N77" i="15"/>
  <c r="L80" i="15" s="1"/>
  <c r="E55" i="15"/>
  <c r="G55" i="15" s="1"/>
  <c r="I55" i="15" s="1"/>
  <c r="E54" i="15"/>
  <c r="G54" i="15" s="1"/>
  <c r="I54" i="15" s="1"/>
  <c r="E33" i="15"/>
  <c r="G33" i="15" s="1"/>
  <c r="I33" i="15" s="1"/>
  <c r="M15" i="15"/>
  <c r="E11" i="15"/>
  <c r="G11" i="15" s="1"/>
  <c r="I11" i="15" s="1"/>
  <c r="E5" i="15"/>
  <c r="G5" i="15" s="1"/>
  <c r="I5" i="15" s="1"/>
  <c r="E37" i="15"/>
  <c r="G37" i="15" s="1"/>
  <c r="I37" i="15" s="1"/>
  <c r="E57" i="15"/>
  <c r="G57" i="15" s="1"/>
  <c r="I57" i="15" s="1"/>
  <c r="E31" i="15"/>
  <c r="G31" i="15" s="1"/>
  <c r="I31" i="15" s="1"/>
  <c r="N30" i="13"/>
  <c r="E29" i="15"/>
  <c r="G29" i="15" s="1"/>
  <c r="I29" i="15" s="1"/>
  <c r="E15" i="13"/>
  <c r="G15" i="13" s="1"/>
  <c r="I15" i="13" s="1"/>
  <c r="E37" i="13"/>
  <c r="G37" i="13" s="1"/>
  <c r="I37" i="13" s="1"/>
  <c r="S62" i="16"/>
  <c r="S64" i="16" s="1"/>
  <c r="S44" i="16" s="1"/>
  <c r="Q41" i="16"/>
  <c r="S41" i="16" s="1"/>
  <c r="E11" i="13"/>
  <c r="G11" i="13" s="1"/>
  <c r="I11" i="13" s="1"/>
  <c r="E36" i="15"/>
  <c r="G36" i="15" s="1"/>
  <c r="I36" i="15" s="1"/>
  <c r="E8" i="13"/>
  <c r="G8" i="13" s="1"/>
  <c r="I8" i="13" s="1"/>
  <c r="E48" i="13"/>
  <c r="G48" i="13" s="1"/>
  <c r="I48" i="13" s="1"/>
  <c r="E5" i="13"/>
  <c r="G5" i="13" s="1"/>
  <c r="I5" i="13" s="1"/>
  <c r="E39" i="15"/>
  <c r="G39" i="15" s="1"/>
  <c r="I39" i="15" s="1"/>
  <c r="E33" i="13"/>
  <c r="G33" i="13" s="1"/>
  <c r="I33" i="13" s="1"/>
  <c r="E34" i="15"/>
  <c r="G34" i="15" s="1"/>
  <c r="I34" i="15" s="1"/>
  <c r="E19" i="15"/>
  <c r="G19" i="15" s="1"/>
  <c r="I19" i="15" s="1"/>
  <c r="E4" i="15"/>
  <c r="G4" i="15" s="1"/>
  <c r="I4" i="15" s="1"/>
  <c r="E59" i="13"/>
  <c r="G59" i="13" s="1"/>
  <c r="I59" i="13" s="1"/>
  <c r="E9" i="13"/>
  <c r="G9" i="13" s="1"/>
  <c r="I9" i="13" s="1"/>
  <c r="E9" i="15"/>
  <c r="G9" i="15" s="1"/>
  <c r="I9" i="15" s="1"/>
  <c r="E25" i="13"/>
  <c r="G25" i="13" s="1"/>
  <c r="I25" i="13" s="1"/>
  <c r="M108" i="15"/>
  <c r="E13" i="13"/>
  <c r="G13" i="13" s="1"/>
  <c r="I13" i="13" s="1"/>
  <c r="E12" i="13"/>
  <c r="G12" i="13" s="1"/>
  <c r="I12" i="13" s="1"/>
  <c r="E18" i="13"/>
  <c r="G18" i="13" s="1"/>
  <c r="I18" i="13" s="1"/>
  <c r="M15" i="13"/>
  <c r="E6" i="13"/>
  <c r="G6" i="13" s="1"/>
  <c r="I6" i="13" s="1"/>
  <c r="E14" i="13"/>
  <c r="G14" i="13" s="1"/>
  <c r="I14" i="13" s="1"/>
  <c r="L66" i="16"/>
  <c r="K66" i="16"/>
  <c r="S3" i="16"/>
  <c r="P9" i="16"/>
  <c r="S9" i="16" s="1"/>
  <c r="L41" i="16"/>
  <c r="K41" i="16"/>
  <c r="M56" i="15"/>
  <c r="Y62" i="15"/>
  <c r="L12" i="15" s="1"/>
  <c r="N12" i="15" s="1"/>
  <c r="Y41" i="15"/>
  <c r="L3" i="15" s="1"/>
  <c r="E58" i="15"/>
  <c r="G58" i="15" s="1"/>
  <c r="I58" i="15" s="1"/>
  <c r="E53" i="15"/>
  <c r="G53" i="15" s="1"/>
  <c r="I53" i="15" s="1"/>
  <c r="E16" i="15"/>
  <c r="G16" i="15" s="1"/>
  <c r="I16" i="15" s="1"/>
  <c r="S41" i="15"/>
  <c r="X41" i="15"/>
  <c r="L4" i="15" s="1"/>
  <c r="N4" i="15" s="1"/>
  <c r="O4" i="15" s="1"/>
  <c r="E26" i="15"/>
  <c r="G26" i="15" s="1"/>
  <c r="I26" i="15" s="1"/>
  <c r="E3" i="15"/>
  <c r="G3" i="15" s="1"/>
  <c r="I3" i="15" s="1"/>
  <c r="E30" i="15"/>
  <c r="G30" i="15" s="1"/>
  <c r="I30" i="15" s="1"/>
  <c r="E32" i="15"/>
  <c r="G32" i="15" s="1"/>
  <c r="I32" i="15" s="1"/>
  <c r="E60" i="15"/>
  <c r="G60" i="15" s="1"/>
  <c r="I60" i="15" s="1"/>
  <c r="E14" i="15"/>
  <c r="G14" i="15" s="1"/>
  <c r="I14" i="15" s="1"/>
  <c r="E27" i="15"/>
  <c r="G27" i="15" s="1"/>
  <c r="I27" i="15" s="1"/>
  <c r="E28" i="15"/>
  <c r="G28" i="15" s="1"/>
  <c r="I28" i="15" s="1"/>
  <c r="E49" i="15"/>
  <c r="G49" i="15" s="1"/>
  <c r="I49" i="15" s="1"/>
  <c r="N91" i="15"/>
  <c r="N28" i="15"/>
  <c r="N79" i="15"/>
  <c r="L82" i="15"/>
  <c r="E45" i="15"/>
  <c r="G45" i="15" s="1"/>
  <c r="I45" i="15" s="1"/>
  <c r="M6" i="15"/>
  <c r="P111" i="15"/>
  <c r="D83" i="15" s="1"/>
  <c r="D89" i="15"/>
  <c r="E47" i="15"/>
  <c r="G47" i="15" s="1"/>
  <c r="I47" i="15" s="1"/>
  <c r="AD65" i="15"/>
  <c r="AC65" i="15"/>
  <c r="AC77" i="15" s="1"/>
  <c r="M80" i="15" s="1"/>
  <c r="M82" i="15" s="1"/>
  <c r="Y77" i="15"/>
  <c r="E38" i="15"/>
  <c r="G38" i="15" s="1"/>
  <c r="I38" i="15" s="1"/>
  <c r="X62" i="15"/>
  <c r="L13" i="15" s="1"/>
  <c r="N13" i="15" s="1"/>
  <c r="O13" i="15" s="1"/>
  <c r="O31" i="15"/>
  <c r="O95" i="15"/>
  <c r="T95" i="15" s="1"/>
  <c r="U95" i="15" s="1"/>
  <c r="O96" i="15"/>
  <c r="T96" i="15" s="1"/>
  <c r="U96" i="15" s="1"/>
  <c r="O32" i="15"/>
  <c r="L59" i="15"/>
  <c r="P59" i="15" s="1"/>
  <c r="M8" i="15"/>
  <c r="M19" i="15" s="1"/>
  <c r="D82" i="15" s="1"/>
  <c r="E13" i="15"/>
  <c r="G13" i="15" s="1"/>
  <c r="I13" i="15" s="1"/>
  <c r="N96" i="15"/>
  <c r="R96" i="15" s="1"/>
  <c r="S96" i="15" s="1"/>
  <c r="N32" i="15"/>
  <c r="E2" i="15"/>
  <c r="G2" i="15" s="1"/>
  <c r="I2" i="15" s="1"/>
  <c r="R41" i="15"/>
  <c r="E50" i="15"/>
  <c r="G50" i="15" s="1"/>
  <c r="I50" i="15" s="1"/>
  <c r="Y103" i="15"/>
  <c r="AC91" i="15"/>
  <c r="AC103" i="15" s="1"/>
  <c r="AD91" i="15"/>
  <c r="O92" i="15"/>
  <c r="T92" i="15" s="1"/>
  <c r="U92" i="15" s="1"/>
  <c r="O29" i="15"/>
  <c r="S65" i="15"/>
  <c r="S77" i="15" s="1"/>
  <c r="R77" i="15"/>
  <c r="T91" i="15"/>
  <c r="U65" i="15"/>
  <c r="U77" i="15" s="1"/>
  <c r="T77" i="15"/>
  <c r="E55" i="13"/>
  <c r="G55" i="13" s="1"/>
  <c r="I55" i="13" s="1"/>
  <c r="O28" i="13"/>
  <c r="N92" i="13"/>
  <c r="M6" i="13"/>
  <c r="E17" i="13"/>
  <c r="G17" i="13" s="1"/>
  <c r="I17" i="13" s="1"/>
  <c r="M109" i="13"/>
  <c r="K66" i="10"/>
  <c r="E7" i="13"/>
  <c r="G7" i="13" s="1"/>
  <c r="I7" i="13" s="1"/>
  <c r="E58" i="13"/>
  <c r="G58" i="13" s="1"/>
  <c r="I58" i="13" s="1"/>
  <c r="M56" i="13"/>
  <c r="AE65" i="13"/>
  <c r="AE77" i="13" s="1"/>
  <c r="E27" i="13"/>
  <c r="G27" i="13" s="1"/>
  <c r="I27" i="13" s="1"/>
  <c r="AD104" i="13"/>
  <c r="E54" i="13"/>
  <c r="G54" i="13" s="1"/>
  <c r="I54" i="13" s="1"/>
  <c r="E49" i="13"/>
  <c r="G49" i="13" s="1"/>
  <c r="I49" i="13" s="1"/>
  <c r="E44" i="13"/>
  <c r="G44" i="13" s="1"/>
  <c r="I44" i="13" s="1"/>
  <c r="E26" i="13"/>
  <c r="G26" i="13" s="1"/>
  <c r="I26" i="13" s="1"/>
  <c r="Y77" i="13"/>
  <c r="E45" i="13"/>
  <c r="G45" i="13" s="1"/>
  <c r="I45" i="13" s="1"/>
  <c r="E21" i="13"/>
  <c r="G21" i="13" s="1"/>
  <c r="I21" i="13" s="1"/>
  <c r="E23" i="13"/>
  <c r="G23" i="13" s="1"/>
  <c r="I23" i="13" s="1"/>
  <c r="E19" i="13"/>
  <c r="G19" i="13" s="1"/>
  <c r="I19" i="13" s="1"/>
  <c r="E2" i="13"/>
  <c r="G2" i="13" s="1"/>
  <c r="I2" i="13" s="1"/>
  <c r="AE104" i="13"/>
  <c r="E39" i="13"/>
  <c r="G39" i="13" s="1"/>
  <c r="I39" i="13" s="1"/>
  <c r="E46" i="13"/>
  <c r="G46" i="13" s="1"/>
  <c r="I46" i="13" s="1"/>
  <c r="E60" i="13"/>
  <c r="G60" i="13" s="1"/>
  <c r="I60" i="13" s="1"/>
  <c r="E51" i="13"/>
  <c r="G51" i="13" s="1"/>
  <c r="I51" i="13" s="1"/>
  <c r="E38" i="13"/>
  <c r="G38" i="13" s="1"/>
  <c r="I38" i="13" s="1"/>
  <c r="E22" i="13"/>
  <c r="G22" i="13" s="1"/>
  <c r="I22" i="13" s="1"/>
  <c r="E24" i="13"/>
  <c r="G24" i="13" s="1"/>
  <c r="I24" i="13" s="1"/>
  <c r="E50" i="13"/>
  <c r="G50" i="13" s="1"/>
  <c r="I50" i="13" s="1"/>
  <c r="X41" i="13"/>
  <c r="L4" i="13" s="1"/>
  <c r="N4" i="13" s="1"/>
  <c r="O4" i="13" s="1"/>
  <c r="E20" i="13"/>
  <c r="G20" i="13" s="1"/>
  <c r="I20" i="13" s="1"/>
  <c r="AG92" i="13"/>
  <c r="E52" i="13"/>
  <c r="G52" i="13" s="1"/>
  <c r="I52" i="13" s="1"/>
  <c r="X62" i="13"/>
  <c r="L13" i="13" s="1"/>
  <c r="N13" i="13" s="1"/>
  <c r="O13" i="13" s="1"/>
  <c r="S41" i="13"/>
  <c r="Y62" i="13"/>
  <c r="L12" i="13" s="1"/>
  <c r="R41" i="13"/>
  <c r="O29" i="13"/>
  <c r="O93" i="13"/>
  <c r="L59" i="13"/>
  <c r="P59" i="13" s="1"/>
  <c r="M8" i="13"/>
  <c r="M19" i="13" s="1"/>
  <c r="B68" i="13" s="1"/>
  <c r="N96" i="13"/>
  <c r="N31" i="13"/>
  <c r="Y41" i="13"/>
  <c r="L3" i="13" s="1"/>
  <c r="T92" i="13"/>
  <c r="AA92" i="13" s="1"/>
  <c r="N80" i="13"/>
  <c r="O80" i="13" s="1"/>
  <c r="M82" i="13"/>
  <c r="U65" i="13"/>
  <c r="U77" i="13" s="1"/>
  <c r="T77" i="13"/>
  <c r="O32" i="13"/>
  <c r="O97" i="13"/>
  <c r="B69" i="13"/>
  <c r="N79" i="13"/>
  <c r="L82" i="13"/>
  <c r="H65" i="9"/>
  <c r="B69" i="9"/>
  <c r="C68" i="9" s="1"/>
  <c r="Q41" i="11"/>
  <c r="S41" i="11" s="1"/>
  <c r="K41" i="11"/>
  <c r="S62" i="11"/>
  <c r="S64" i="11" s="1"/>
  <c r="S44" i="11" s="1"/>
  <c r="L66" i="11"/>
  <c r="S62" i="10"/>
  <c r="S64" i="10" s="1"/>
  <c r="S44" i="10" s="1"/>
  <c r="Q41" i="10"/>
  <c r="S41" i="10" s="1"/>
  <c r="P9" i="11"/>
  <c r="S9" i="11" s="1"/>
  <c r="S3" i="11"/>
  <c r="L41" i="11"/>
  <c r="L41" i="10"/>
  <c r="L66" i="10"/>
  <c r="K41" i="10"/>
  <c r="P9" i="10"/>
  <c r="S9" i="10" s="1"/>
  <c r="S3" i="10"/>
  <c r="P3" i="9"/>
  <c r="S3" i="9" s="1"/>
  <c r="B65" i="9" s="1"/>
  <c r="C65" i="9" s="1"/>
  <c r="Q41" i="9"/>
  <c r="S41" i="9" s="1"/>
  <c r="B67" i="9" s="1"/>
  <c r="K41" i="9"/>
  <c r="I48" i="9"/>
  <c r="L48" i="9" s="1"/>
  <c r="I58" i="9"/>
  <c r="L58" i="9" s="1"/>
  <c r="I57" i="9"/>
  <c r="L57" i="9" s="1"/>
  <c r="I44" i="9"/>
  <c r="L44" i="9" s="1"/>
  <c r="I45" i="9"/>
  <c r="L45" i="9" s="1"/>
  <c r="I55" i="9"/>
  <c r="L55" i="9" s="1"/>
  <c r="I50" i="9"/>
  <c r="L50" i="9" s="1"/>
  <c r="I53" i="9"/>
  <c r="L53" i="9" s="1"/>
  <c r="I2" i="9"/>
  <c r="L2" i="9" s="1"/>
  <c r="I46" i="9"/>
  <c r="L46" i="9" s="1"/>
  <c r="I59" i="9"/>
  <c r="L59" i="9" s="1"/>
  <c r="I49" i="9"/>
  <c r="L49" i="9" s="1"/>
  <c r="I52" i="9"/>
  <c r="L52" i="9" s="1"/>
  <c r="I56" i="9"/>
  <c r="L56" i="9" s="1"/>
  <c r="I60" i="9"/>
  <c r="L60" i="9" s="1"/>
  <c r="I54" i="9"/>
  <c r="L54" i="9" s="1"/>
  <c r="N2" i="6" l="1"/>
  <c r="B9" i="6"/>
  <c r="N9" i="6" s="1"/>
  <c r="F117" i="13"/>
  <c r="F127" i="13"/>
  <c r="B19" i="6"/>
  <c r="N19" i="6" s="1"/>
  <c r="F131" i="13"/>
  <c r="B23" i="6"/>
  <c r="N23" i="6" s="1"/>
  <c r="B15" i="6"/>
  <c r="N15" i="6" s="1"/>
  <c r="F123" i="13"/>
  <c r="B11" i="6"/>
  <c r="N11" i="6" s="1"/>
  <c r="F119" i="13"/>
  <c r="B24" i="6"/>
  <c r="N24" i="6" s="1"/>
  <c r="F132" i="13"/>
  <c r="B31" i="6"/>
  <c r="N31" i="6" s="1"/>
  <c r="F139" i="13"/>
  <c r="F111" i="13"/>
  <c r="B3" i="6"/>
  <c r="N3" i="6" s="1"/>
  <c r="F121" i="13"/>
  <c r="B13" i="6"/>
  <c r="N13" i="6" s="1"/>
  <c r="B17" i="6"/>
  <c r="N17" i="6" s="1"/>
  <c r="F125" i="13"/>
  <c r="F129" i="13"/>
  <c r="B21" i="6"/>
  <c r="N21" i="6" s="1"/>
  <c r="F115" i="13"/>
  <c r="B7" i="6"/>
  <c r="N7" i="6" s="1"/>
  <c r="F128" i="13"/>
  <c r="B20" i="6"/>
  <c r="N20" i="6" s="1"/>
  <c r="B26" i="6"/>
  <c r="N26" i="6" s="1"/>
  <c r="F134" i="13"/>
  <c r="B8" i="6"/>
  <c r="N8" i="6" s="1"/>
  <c r="F116" i="13"/>
  <c r="B16" i="6"/>
  <c r="N16" i="6" s="1"/>
  <c r="F124" i="13"/>
  <c r="F130" i="13"/>
  <c r="B22" i="6"/>
  <c r="N22" i="6" s="1"/>
  <c r="F107" i="17"/>
  <c r="H70" i="17" s="1"/>
  <c r="F170" i="17"/>
  <c r="E107" i="9"/>
  <c r="F170" i="9"/>
  <c r="F107" i="9"/>
  <c r="S97" i="17"/>
  <c r="W97" i="17" s="1"/>
  <c r="N104" i="17"/>
  <c r="L107" i="17" s="1"/>
  <c r="N107" i="17" s="1"/>
  <c r="O107" i="17" s="1"/>
  <c r="I41" i="17"/>
  <c r="AA99" i="17"/>
  <c r="E170" i="17"/>
  <c r="L6" i="17"/>
  <c r="L56" i="17"/>
  <c r="N53" i="17"/>
  <c r="S98" i="17"/>
  <c r="W98" i="17" s="1"/>
  <c r="T77" i="17"/>
  <c r="U65" i="17"/>
  <c r="U77" i="17" s="1"/>
  <c r="AA95" i="17"/>
  <c r="S93" i="17"/>
  <c r="W93" i="17" s="1"/>
  <c r="AA97" i="17"/>
  <c r="Z93" i="17"/>
  <c r="S95" i="17"/>
  <c r="W95" i="17" s="1"/>
  <c r="T96" i="17"/>
  <c r="U96" i="17" s="1"/>
  <c r="U104" i="17" s="1"/>
  <c r="O104" i="17"/>
  <c r="L106" i="17" s="1"/>
  <c r="E107" i="17"/>
  <c r="Z95" i="17"/>
  <c r="R96" i="17"/>
  <c r="O12" i="17"/>
  <c r="O15" i="17" s="1"/>
  <c r="N15" i="17"/>
  <c r="L17" i="17" s="1"/>
  <c r="P17" i="17" s="1"/>
  <c r="B66" i="17" s="1"/>
  <c r="N77" i="17"/>
  <c r="L80" i="17" s="1"/>
  <c r="N80" i="17" s="1"/>
  <c r="O80" i="17" s="1"/>
  <c r="R65" i="17"/>
  <c r="N6" i="17"/>
  <c r="O3" i="17"/>
  <c r="O6" i="17" s="1"/>
  <c r="R99" i="17"/>
  <c r="Z99" i="17" s="1"/>
  <c r="N79" i="17"/>
  <c r="L15" i="17"/>
  <c r="R65" i="13"/>
  <c r="S65" i="13" s="1"/>
  <c r="S77" i="13" s="1"/>
  <c r="S95" i="13"/>
  <c r="W95" i="13" s="1"/>
  <c r="AA98" i="13"/>
  <c r="Z98" i="13"/>
  <c r="S93" i="13"/>
  <c r="W93" i="13" s="1"/>
  <c r="AA94" i="13"/>
  <c r="R99" i="13"/>
  <c r="Z99" i="13" s="1"/>
  <c r="Z97" i="13"/>
  <c r="T97" i="13"/>
  <c r="U97" i="13" s="1"/>
  <c r="R96" i="13"/>
  <c r="Z96" i="13" s="1"/>
  <c r="W97" i="13"/>
  <c r="T93" i="13"/>
  <c r="U93" i="13" s="1"/>
  <c r="AA96" i="13"/>
  <c r="R92" i="13"/>
  <c r="Z92" i="13" s="1"/>
  <c r="E170" i="13"/>
  <c r="E107" i="13"/>
  <c r="N49" i="13"/>
  <c r="L54" i="13" s="1"/>
  <c r="N54" i="13" s="1"/>
  <c r="O54" i="13" s="1"/>
  <c r="AG104" i="13"/>
  <c r="AF104" i="13"/>
  <c r="L6" i="15"/>
  <c r="N3" i="15"/>
  <c r="O3" i="15" s="1"/>
  <c r="O6" i="15" s="1"/>
  <c r="S43" i="16"/>
  <c r="S45" i="16" s="1"/>
  <c r="T79" i="15"/>
  <c r="N80" i="15"/>
  <c r="O80" i="15" s="1"/>
  <c r="I41" i="15"/>
  <c r="I62" i="15"/>
  <c r="R91" i="15"/>
  <c r="N103" i="15"/>
  <c r="L106" i="15" s="1"/>
  <c r="N106" i="15" s="1"/>
  <c r="O106" i="15" s="1"/>
  <c r="AD103" i="15"/>
  <c r="AE91" i="15"/>
  <c r="AE103" i="15" s="1"/>
  <c r="E82" i="15"/>
  <c r="O103" i="15"/>
  <c r="L105" i="15" s="1"/>
  <c r="T103" i="15"/>
  <c r="U91" i="15"/>
  <c r="U103" i="15" s="1"/>
  <c r="O79" i="15"/>
  <c r="L15" i="15"/>
  <c r="O49" i="15"/>
  <c r="L53" i="15" s="1"/>
  <c r="R79" i="15"/>
  <c r="AD77" i="15"/>
  <c r="AE65" i="15"/>
  <c r="AE77" i="15" s="1"/>
  <c r="N49" i="15"/>
  <c r="L54" i="15" s="1"/>
  <c r="N54" i="15" s="1"/>
  <c r="O54" i="15" s="1"/>
  <c r="O12" i="15"/>
  <c r="O15" i="15" s="1"/>
  <c r="N15" i="15"/>
  <c r="C68" i="13"/>
  <c r="I62" i="13"/>
  <c r="I41" i="13"/>
  <c r="O49" i="13"/>
  <c r="L53" i="13" s="1"/>
  <c r="T79" i="13"/>
  <c r="U92" i="13"/>
  <c r="N104" i="13"/>
  <c r="L107" i="13" s="1"/>
  <c r="N107" i="13" s="1"/>
  <c r="O107" i="13" s="1"/>
  <c r="N3" i="13"/>
  <c r="L6" i="13"/>
  <c r="N82" i="13"/>
  <c r="O79" i="13"/>
  <c r="O82" i="13" s="1"/>
  <c r="N12" i="13"/>
  <c r="L15" i="13"/>
  <c r="O104" i="13"/>
  <c r="L106" i="13" s="1"/>
  <c r="D67" i="9"/>
  <c r="S43" i="11"/>
  <c r="S45" i="11" s="1"/>
  <c r="S43" i="10"/>
  <c r="S45" i="10" s="1"/>
  <c r="P9" i="9"/>
  <c r="L62" i="9"/>
  <c r="N62" i="6" l="1"/>
  <c r="O64" i="6" s="1"/>
  <c r="H6" i="6" s="1"/>
  <c r="B62" i="6"/>
  <c r="C64" i="6" s="1"/>
  <c r="H3" i="6" s="1"/>
  <c r="F170" i="13"/>
  <c r="F107" i="13"/>
  <c r="H70" i="13" s="1"/>
  <c r="L82" i="17"/>
  <c r="R104" i="17"/>
  <c r="L8" i="17"/>
  <c r="P8" i="17" s="1"/>
  <c r="B65" i="17" s="1"/>
  <c r="C65" i="17" s="1"/>
  <c r="AA96" i="17"/>
  <c r="AA106" i="17" s="1"/>
  <c r="AA107" i="17" s="1"/>
  <c r="T79" i="17"/>
  <c r="N106" i="17"/>
  <c r="L109" i="17"/>
  <c r="L19" i="17"/>
  <c r="P19" i="17" s="1"/>
  <c r="O53" i="17"/>
  <c r="O56" i="17" s="1"/>
  <c r="N56" i="17"/>
  <c r="O79" i="17"/>
  <c r="O82" i="17" s="1"/>
  <c r="N82" i="17"/>
  <c r="S99" i="17"/>
  <c r="W99" i="17" s="1"/>
  <c r="S96" i="17"/>
  <c r="S65" i="17"/>
  <c r="S77" i="17" s="1"/>
  <c r="R77" i="17"/>
  <c r="Z96" i="17"/>
  <c r="Z106" i="17" s="1"/>
  <c r="T104" i="17"/>
  <c r="T106" i="17" s="1"/>
  <c r="L85" i="15"/>
  <c r="P85" i="15" s="1"/>
  <c r="R77" i="13"/>
  <c r="R79" i="13" s="1"/>
  <c r="L85" i="13" s="1"/>
  <c r="P85" i="13" s="1"/>
  <c r="T104" i="13"/>
  <c r="R104" i="13"/>
  <c r="U104" i="13"/>
  <c r="S92" i="13"/>
  <c r="W92" i="13" s="1"/>
  <c r="N6" i="15"/>
  <c r="L8" i="15" s="1"/>
  <c r="AA97" i="13"/>
  <c r="S96" i="13"/>
  <c r="W96" i="13" s="1"/>
  <c r="S99" i="13"/>
  <c r="W99" i="13" s="1"/>
  <c r="Z106" i="13"/>
  <c r="AA93" i="13"/>
  <c r="L56" i="13"/>
  <c r="L17" i="15"/>
  <c r="P17" i="15" s="1"/>
  <c r="D80" i="15" s="1"/>
  <c r="O82" i="15"/>
  <c r="H68" i="9"/>
  <c r="N82" i="15"/>
  <c r="L108" i="15"/>
  <c r="N105" i="15"/>
  <c r="L56" i="15"/>
  <c r="N53" i="15"/>
  <c r="T105" i="15"/>
  <c r="S91" i="15"/>
  <c r="S103" i="15" s="1"/>
  <c r="R103" i="15"/>
  <c r="N53" i="13"/>
  <c r="L109" i="13"/>
  <c r="N106" i="13"/>
  <c r="N6" i="13"/>
  <c r="O3" i="13"/>
  <c r="O6" i="13" s="1"/>
  <c r="O12" i="13"/>
  <c r="O15" i="13" s="1"/>
  <c r="N15" i="13"/>
  <c r="L84" i="13"/>
  <c r="P84" i="13" s="1"/>
  <c r="S62" i="9"/>
  <c r="S64" i="9" s="1"/>
  <c r="S104" i="17" l="1"/>
  <c r="R106" i="17" s="1"/>
  <c r="L84" i="17"/>
  <c r="P84" i="17" s="1"/>
  <c r="Z107" i="17"/>
  <c r="AB107" i="17" s="1"/>
  <c r="O110" i="17" s="1"/>
  <c r="L110" i="17"/>
  <c r="N110" i="17" s="1"/>
  <c r="W96" i="17"/>
  <c r="W106" i="17" s="1"/>
  <c r="O106" i="17"/>
  <c r="O109" i="17" s="1"/>
  <c r="N109" i="17"/>
  <c r="R79" i="17"/>
  <c r="L85" i="17" s="1"/>
  <c r="P85" i="17" s="1"/>
  <c r="P87" i="17" s="1"/>
  <c r="L58" i="17"/>
  <c r="P58" i="17" s="1"/>
  <c r="T106" i="13"/>
  <c r="AA106" i="13"/>
  <c r="AA107" i="13" s="1"/>
  <c r="W106" i="13"/>
  <c r="S104" i="13"/>
  <c r="R106" i="13" s="1"/>
  <c r="L84" i="15"/>
  <c r="P84" i="15" s="1"/>
  <c r="P87" i="15" s="1"/>
  <c r="Z107" i="13"/>
  <c r="O53" i="13"/>
  <c r="O56" i="13" s="1"/>
  <c r="S44" i="9"/>
  <c r="R105" i="15"/>
  <c r="L19" i="15"/>
  <c r="P19" i="15" s="1"/>
  <c r="P8" i="15"/>
  <c r="D79" i="15" s="1"/>
  <c r="E79" i="15" s="1"/>
  <c r="N56" i="15"/>
  <c r="O53" i="15"/>
  <c r="O56" i="15" s="1"/>
  <c r="O105" i="15"/>
  <c r="O108" i="15" s="1"/>
  <c r="N108" i="15"/>
  <c r="P87" i="13"/>
  <c r="N56" i="13"/>
  <c r="L17" i="13"/>
  <c r="P17" i="13" s="1"/>
  <c r="B66" i="13" s="1"/>
  <c r="L8" i="13"/>
  <c r="N109" i="13"/>
  <c r="O106" i="13"/>
  <c r="O109" i="13" s="1"/>
  <c r="O9" i="9"/>
  <c r="S9" i="9" s="1"/>
  <c r="S43" i="9" s="1"/>
  <c r="P110" i="17" l="1"/>
  <c r="P109" i="17"/>
  <c r="B67" i="17"/>
  <c r="D67" i="17" s="1"/>
  <c r="H72" i="17" s="1"/>
  <c r="P60" i="17"/>
  <c r="P62" i="17" s="1"/>
  <c r="P88" i="17" s="1"/>
  <c r="P89" i="17" s="1"/>
  <c r="L58" i="13"/>
  <c r="P58" i="13" s="1"/>
  <c r="B67" i="13" s="1"/>
  <c r="L110" i="13"/>
  <c r="N110" i="13" s="1"/>
  <c r="AB107" i="13"/>
  <c r="O110" i="13" s="1"/>
  <c r="P109" i="13"/>
  <c r="S45" i="9"/>
  <c r="L110" i="15"/>
  <c r="P110" i="15" s="1"/>
  <c r="P114" i="15" s="1"/>
  <c r="L58" i="15"/>
  <c r="P58" i="15" s="1"/>
  <c r="L19" i="13"/>
  <c r="P19" i="13" s="1"/>
  <c r="P8" i="13"/>
  <c r="B65" i="13" s="1"/>
  <c r="C65" i="13" s="1"/>
  <c r="P111" i="17" l="1"/>
  <c r="P114" i="17" s="1"/>
  <c r="P60" i="13"/>
  <c r="P62" i="13" s="1"/>
  <c r="P88" i="13" s="1"/>
  <c r="P89" i="13" s="1"/>
  <c r="P110" i="13"/>
  <c r="P111" i="13" s="1"/>
  <c r="D88" i="15"/>
  <c r="F88" i="15" s="1"/>
  <c r="P60" i="15"/>
  <c r="P62" i="15" s="1"/>
  <c r="P88" i="15" s="1"/>
  <c r="P89" i="15" s="1"/>
  <c r="D81" i="15"/>
  <c r="F81" i="15" s="1"/>
  <c r="D67" i="13"/>
  <c r="H72" i="13" l="1"/>
  <c r="H9" i="6"/>
  <c r="H12" i="6" s="1"/>
  <c r="F65" i="17"/>
  <c r="H65" i="17" s="1"/>
  <c r="F65" i="13"/>
  <c r="H65" i="13" s="1"/>
  <c r="P114" i="13"/>
  <c r="F91" i="15"/>
  <c r="G28" i="9"/>
  <c r="I28" i="9" s="1"/>
  <c r="L28" i="9" s="1"/>
  <c r="G26" i="9"/>
  <c r="I26" i="9" s="1"/>
  <c r="L26" i="9" s="1"/>
  <c r="G25" i="9"/>
  <c r="I25" i="9" s="1"/>
  <c r="L25" i="9" s="1"/>
  <c r="G18" i="9"/>
  <c r="I18" i="9" s="1"/>
  <c r="L18" i="9" s="1"/>
  <c r="G39" i="9"/>
  <c r="I39" i="9" s="1"/>
  <c r="L39" i="9" s="1"/>
  <c r="G19" i="9"/>
  <c r="I19" i="9" s="1"/>
  <c r="L19" i="9" s="1"/>
  <c r="G27" i="9"/>
  <c r="I27" i="9" s="1"/>
  <c r="L27" i="9" s="1"/>
  <c r="G5" i="9"/>
  <c r="I5" i="9" s="1"/>
  <c r="L5" i="9" s="1"/>
  <c r="G12" i="9"/>
  <c r="I12" i="9" s="1"/>
  <c r="L12" i="9" s="1"/>
  <c r="G21" i="9"/>
  <c r="I21" i="9" s="1"/>
  <c r="L21" i="9" s="1"/>
  <c r="G31" i="9"/>
  <c r="I31" i="9" s="1"/>
  <c r="L31" i="9" s="1"/>
  <c r="G36" i="9"/>
  <c r="I36" i="9" s="1"/>
  <c r="L36" i="9" s="1"/>
  <c r="G23" i="9"/>
  <c r="I23" i="9" s="1"/>
  <c r="L23" i="9" s="1"/>
  <c r="G33" i="9"/>
  <c r="I33" i="9" s="1"/>
  <c r="L33" i="9" s="1"/>
  <c r="G16" i="9"/>
  <c r="I16" i="9" s="1"/>
  <c r="L16" i="9" s="1"/>
  <c r="G7" i="9"/>
  <c r="I7" i="9" s="1"/>
  <c r="L7" i="9" s="1"/>
  <c r="G10" i="9"/>
  <c r="I10" i="9" s="1"/>
  <c r="L10" i="9" s="1"/>
  <c r="G37" i="9"/>
  <c r="I37" i="9" s="1"/>
  <c r="L37" i="9" s="1"/>
  <c r="G6" i="9"/>
  <c r="I6" i="9" s="1"/>
  <c r="L6" i="9" s="1"/>
  <c r="G22" i="9"/>
  <c r="I22" i="9" s="1"/>
  <c r="L22" i="9" s="1"/>
  <c r="G13" i="9"/>
  <c r="I13" i="9" s="1"/>
  <c r="L13" i="9" s="1"/>
  <c r="G8" i="9"/>
  <c r="I8" i="9" s="1"/>
  <c r="L8" i="9" s="1"/>
  <c r="G29" i="9"/>
  <c r="I29" i="9" s="1"/>
  <c r="L29" i="9" s="1"/>
  <c r="G20" i="9"/>
  <c r="I20" i="9" s="1"/>
  <c r="L20" i="9" s="1"/>
  <c r="G9" i="9"/>
  <c r="I9" i="9" s="1"/>
  <c r="L9" i="9" s="1"/>
  <c r="G24" i="9"/>
  <c r="I24" i="9" s="1"/>
  <c r="L24" i="9" s="1"/>
  <c r="G14" i="9"/>
  <c r="I14" i="9" s="1"/>
  <c r="L14" i="9" s="1"/>
  <c r="G17" i="9"/>
  <c r="I17" i="9" s="1"/>
  <c r="L17" i="9" s="1"/>
  <c r="G15" i="9"/>
  <c r="I15" i="9" s="1"/>
  <c r="L15" i="9" s="1"/>
  <c r="G34" i="9"/>
  <c r="I34" i="9" s="1"/>
  <c r="L34" i="9" s="1"/>
  <c r="G35" i="9"/>
  <c r="I35" i="9" s="1"/>
  <c r="L35" i="9" s="1"/>
  <c r="G38" i="9"/>
  <c r="I38" i="9" s="1"/>
  <c r="L38" i="9" s="1"/>
  <c r="G30" i="9"/>
  <c r="I30" i="9" s="1"/>
  <c r="L30" i="9" s="1"/>
  <c r="G11" i="9"/>
  <c r="I11" i="9" s="1"/>
  <c r="L11" i="9" s="1"/>
  <c r="G32" i="9"/>
  <c r="I32" i="9" s="1"/>
  <c r="L32" i="9" s="1"/>
  <c r="G4" i="9"/>
  <c r="I4" i="9" s="1"/>
  <c r="L4" i="9" s="1"/>
  <c r="G3" i="9"/>
  <c r="I3" i="9" s="1"/>
  <c r="L3" i="9" s="1"/>
  <c r="H68" i="13" l="1"/>
  <c r="H73" i="13"/>
  <c r="H15" i="6" s="1"/>
  <c r="H68" i="17"/>
  <c r="H73" i="17"/>
  <c r="L41" i="9"/>
</calcChain>
</file>

<file path=xl/sharedStrings.xml><?xml version="1.0" encoding="utf-8"?>
<sst xmlns="http://schemas.openxmlformats.org/spreadsheetml/2006/main" count="735" uniqueCount="144">
  <si>
    <t>P.U  -  H.T</t>
  </si>
  <si>
    <t>Code article</t>
  </si>
  <si>
    <t>Tot  H.T</t>
  </si>
  <si>
    <t>P.U. TTC</t>
  </si>
  <si>
    <t>P.U. V.</t>
  </si>
  <si>
    <t>Quant.</t>
  </si>
  <si>
    <t>Diffé</t>
  </si>
  <si>
    <t>Total</t>
  </si>
  <si>
    <t>Prévision</t>
  </si>
  <si>
    <t>Fut Blanche (1X50L)</t>
  </si>
  <si>
    <t>Jupiler  (1X24) 25 cl</t>
  </si>
  <si>
    <t>Jupiler Zéro  (1X24) 25 cl</t>
  </si>
  <si>
    <t>Blanche (1X24) 25 cl</t>
  </si>
  <si>
    <t>Kriek (1X24) 25 cl</t>
  </si>
  <si>
    <t>St Feullien Blonde (1X24) 33 cl</t>
  </si>
  <si>
    <t>St Feullien Brune  (1X24) 33 cl</t>
  </si>
  <si>
    <t>Westmalle Triple (1x24) 33 cl</t>
  </si>
  <si>
    <t>Karmeliet Triple (1X24) 33 cl</t>
  </si>
  <si>
    <t>Vin Blanc (1X6) 75 cl</t>
  </si>
  <si>
    <t>Vin rosé (1X6) 75 cl</t>
  </si>
  <si>
    <t>Vin rouge (1X6) 75 cl</t>
  </si>
  <si>
    <t>Coca-Cola Zéro (1X6) 1L</t>
  </si>
  <si>
    <t>Coca-Cola Normal (1X6) 1L</t>
  </si>
  <si>
    <t>Fanta (1X6) 1L</t>
  </si>
  <si>
    <t>Ice-Tea Lipton (1X6) 1L</t>
  </si>
  <si>
    <t>Jus d’orange (1x6) 1L</t>
  </si>
  <si>
    <t>Eau plate (1X12) 1L</t>
  </si>
  <si>
    <t>Eau Gazeuse (1X12) 1L</t>
  </si>
  <si>
    <t>Pomme-Cerise (1X24) 20 cl</t>
  </si>
  <si>
    <t>Coca-Cola Zéro (1X6) 1,5L</t>
  </si>
  <si>
    <t>Coca-Cola Normal (1X6) 1,5L</t>
  </si>
  <si>
    <t>Fanta (1X6) 1,5L</t>
  </si>
  <si>
    <t>Ice-Tea Lipton (1X6) 1,5L</t>
  </si>
  <si>
    <t>Eau plate (1X6) 1,5L</t>
  </si>
  <si>
    <t>Eau Gazeuse (1X6) 1,5L</t>
  </si>
  <si>
    <t>Location :</t>
  </si>
  <si>
    <t>Pompes 2 Têtes</t>
  </si>
  <si>
    <t>Gaz Carbonique</t>
  </si>
  <si>
    <t>Verres Pils (1X36)</t>
  </si>
  <si>
    <t>Verres Spécial (1X20)</t>
  </si>
  <si>
    <t>Verres Fruitées (1X30)</t>
  </si>
  <si>
    <t xml:space="preserve">Plateaux </t>
  </si>
  <si>
    <t>Frigos</t>
  </si>
  <si>
    <t>Tables</t>
  </si>
  <si>
    <t>Bancs</t>
  </si>
  <si>
    <t>Fut Kriek  (1X50 L)</t>
  </si>
  <si>
    <t>Fut Jupiler  (1X30 L)</t>
  </si>
  <si>
    <t>TVA</t>
  </si>
  <si>
    <t>Transport</t>
  </si>
  <si>
    <t>Total HTVA</t>
  </si>
  <si>
    <t>TVA 21</t>
  </si>
  <si>
    <t>TVA 6</t>
  </si>
  <si>
    <t>Vidange</t>
  </si>
  <si>
    <t>Caut</t>
  </si>
  <si>
    <t>Tva</t>
  </si>
  <si>
    <t>Fut Kriek  (1X20 L)</t>
  </si>
  <si>
    <t>Fut Blanche (1X20L)</t>
  </si>
  <si>
    <t>Fut Jupiler (1X50 L)</t>
  </si>
  <si>
    <t>Acc+Eco 6</t>
  </si>
  <si>
    <t>Acc+Eco 21</t>
  </si>
  <si>
    <t>Eco/Acc 21</t>
  </si>
  <si>
    <t>Eco/Acc 6</t>
  </si>
  <si>
    <t>P.U Vente</t>
  </si>
  <si>
    <t>Prévis.</t>
  </si>
  <si>
    <t>HTVA</t>
  </si>
  <si>
    <t>Acc+Eco</t>
  </si>
  <si>
    <t>Total A Payer</t>
  </si>
  <si>
    <t>Total Commande</t>
  </si>
  <si>
    <t>Total Ajout Commande</t>
  </si>
  <si>
    <t>Total Full</t>
  </si>
  <si>
    <t>Total Retour</t>
  </si>
  <si>
    <t>Remboursement</t>
  </si>
  <si>
    <t>Total à Payer</t>
  </si>
  <si>
    <t>Retour Marchandises (Bacs Entamés)</t>
  </si>
  <si>
    <t>Consigne U</t>
  </si>
  <si>
    <t>Retour Marchandises (Uniquement Bac Plein - Carton Vin Plein - Fut Plein)</t>
  </si>
  <si>
    <t>Marchandise Non rendue (Bac Entamé - Carton Vin Entamé - Autres) Mis en stock</t>
  </si>
  <si>
    <t>Bac Plein</t>
  </si>
  <si>
    <t>Bac Entamé</t>
  </si>
  <si>
    <t>Bac Non Rendu</t>
  </si>
  <si>
    <t>Colis</t>
  </si>
  <si>
    <t>Eco/Acc 6 U</t>
  </si>
  <si>
    <t>Eco/Acc 21 U</t>
  </si>
  <si>
    <t>HTVA 6</t>
  </si>
  <si>
    <t>HTVA 21</t>
  </si>
  <si>
    <t>Taux</t>
  </si>
  <si>
    <t>Consigne</t>
  </si>
  <si>
    <t>Rembour</t>
  </si>
  <si>
    <t>Retour Bac</t>
  </si>
  <si>
    <t>Bouteilles</t>
  </si>
  <si>
    <t>Total en Stock</t>
  </si>
  <si>
    <t xml:space="preserve">Final </t>
  </si>
  <si>
    <t>P.U Bout. TTC</t>
  </si>
  <si>
    <t>P.U. Verre TTC</t>
  </si>
  <si>
    <t>Total TTC</t>
  </si>
  <si>
    <t>Vente</t>
  </si>
  <si>
    <t>Grenadine (1X1L)</t>
  </si>
  <si>
    <t>TTC</t>
  </si>
  <si>
    <t>A rembouser</t>
  </si>
  <si>
    <t>Bacs Vides</t>
  </si>
  <si>
    <t xml:space="preserve">Total </t>
  </si>
  <si>
    <t>Marchandise Non rendue  Mise en stock</t>
  </si>
  <si>
    <t>Dont mis en stock</t>
  </si>
  <si>
    <t>Total Final Payé</t>
  </si>
  <si>
    <t>Cout total Réel</t>
  </si>
  <si>
    <t>Prix Pack</t>
  </si>
  <si>
    <t>Eau pétillante Ordal (1X6) 1L</t>
  </si>
  <si>
    <t>Jus d'orange (1x6) 1,5L</t>
  </si>
  <si>
    <t>TVAC</t>
  </si>
  <si>
    <t>Retour</t>
  </si>
  <si>
    <t>Facture Fin</t>
  </si>
  <si>
    <t>Commande</t>
  </si>
  <si>
    <t>Ajout Comm</t>
  </si>
  <si>
    <t>Casse</t>
  </si>
  <si>
    <t>Vidange N.R</t>
  </si>
  <si>
    <t>Vidange R.</t>
  </si>
  <si>
    <t>Divers -</t>
  </si>
  <si>
    <t>Divers +</t>
  </si>
  <si>
    <t>Stock</t>
  </si>
  <si>
    <t>Mis en stock</t>
  </si>
  <si>
    <t>Cout Final</t>
  </si>
  <si>
    <t>Colruyt</t>
  </si>
  <si>
    <t>Commande 2</t>
  </si>
  <si>
    <t>Commande 1</t>
  </si>
  <si>
    <t>Vendu</t>
  </si>
  <si>
    <t>Lipton Ice-Tea (1X30) 33 cl !!!</t>
  </si>
  <si>
    <t>Déduire Vente</t>
  </si>
  <si>
    <t>Divers 1</t>
  </si>
  <si>
    <t>Divers 2</t>
  </si>
  <si>
    <t>Total Stock</t>
  </si>
  <si>
    <t>Déjà Consom</t>
  </si>
  <si>
    <t>Conso HTVA</t>
  </si>
  <si>
    <t>TOTAL</t>
  </si>
  <si>
    <t>Conso</t>
  </si>
  <si>
    <t>Reste</t>
  </si>
  <si>
    <t>Différence,dans la popoche</t>
  </si>
  <si>
    <t xml:space="preserve"> Plus valeur Achat en stock</t>
  </si>
  <si>
    <t>Achat</t>
  </si>
  <si>
    <t>Col</t>
  </si>
  <si>
    <t>Total Boisson Vendue</t>
  </si>
  <si>
    <t>Total Vente Brut</t>
  </si>
  <si>
    <t>Total Achat</t>
  </si>
  <si>
    <t>Dans la Popoche</t>
  </si>
  <si>
    <t>Plus Valeur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</si>
</sst>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#,##0.0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/>
      <right/>
      <top style="thin">
        <color theme="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2" tint="-9.9978637043366805E-2"/>
      </left>
      <right/>
      <top style="thin">
        <color theme="2" tint="-9.9978637043366805E-2"/>
      </top>
      <bottom style="thin">
        <color theme="2" tint="-9.9978637043366805E-2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23">
    <xf numFmtId="0" fontId="0" fillId="0" borderId="0" xfId="0"/>
    <xf numFmtId="0" fontId="2" fillId="0" borderId="0" xfId="0" applyFont="1"/>
    <xf numFmtId="0" fontId="4" fillId="0" borderId="0" xfId="0" applyFont="1"/>
    <xf numFmtId="44" fontId="0" fillId="0" borderId="0" xfId="0" applyNumberFormat="1"/>
    <xf numFmtId="0" fontId="6" fillId="0" borderId="0" xfId="0" applyFont="1" applyAlignment="1">
      <alignment horizontal="center"/>
    </xf>
    <xf numFmtId="0" fontId="6" fillId="0" borderId="0" xfId="0" applyFont="1"/>
    <xf numFmtId="44" fontId="6" fillId="0" borderId="0" xfId="0" applyNumberFormat="1" applyFont="1" applyAlignment="1">
      <alignment horizontal="center"/>
    </xf>
    <xf numFmtId="44" fontId="6" fillId="0" borderId="0" xfId="0" applyNumberFormat="1" applyFont="1"/>
    <xf numFmtId="0" fontId="0" fillId="0" borderId="0" xfId="0" applyProtection="1">
      <protection locked="0"/>
    </xf>
    <xf numFmtId="0" fontId="0" fillId="2" borderId="5" xfId="0" applyFill="1" applyBorder="1"/>
    <xf numFmtId="44" fontId="0" fillId="2" borderId="5" xfId="1" applyNumberFormat="1" applyFont="1" applyFill="1" applyBorder="1" applyAlignment="1">
      <alignment horizontal="right"/>
    </xf>
    <xf numFmtId="44" fontId="4" fillId="0" borderId="0" xfId="0" applyNumberFormat="1" applyFont="1" applyAlignment="1">
      <alignment horizontal="center"/>
    </xf>
    <xf numFmtId="8" fontId="0" fillId="0" borderId="0" xfId="0" applyNumberFormat="1"/>
    <xf numFmtId="0" fontId="0" fillId="0" borderId="1" xfId="0" applyBorder="1" applyProtection="1">
      <protection locked="0"/>
    </xf>
    <xf numFmtId="0" fontId="0" fillId="0" borderId="4" xfId="0" applyBorder="1"/>
    <xf numFmtId="44" fontId="0" fillId="0" borderId="4" xfId="0" applyNumberFormat="1" applyBorder="1"/>
    <xf numFmtId="0" fontId="0" fillId="0" borderId="3" xfId="0" applyBorder="1"/>
    <xf numFmtId="44" fontId="0" fillId="0" borderId="3" xfId="0" applyNumberFormat="1" applyBorder="1"/>
    <xf numFmtId="0" fontId="6" fillId="0" borderId="6" xfId="0" applyFont="1" applyBorder="1"/>
    <xf numFmtId="44" fontId="6" fillId="0" borderId="6" xfId="0" applyNumberFormat="1" applyFont="1" applyBorder="1" applyAlignment="1">
      <alignment horizontal="center"/>
    </xf>
    <xf numFmtId="44" fontId="0" fillId="0" borderId="0" xfId="1" applyNumberFormat="1" applyFont="1" applyFill="1" applyBorder="1" applyAlignment="1">
      <alignment horizontal="right"/>
    </xf>
    <xf numFmtId="0" fontId="0" fillId="0" borderId="7" xfId="0" applyBorder="1"/>
    <xf numFmtId="0" fontId="0" fillId="0" borderId="8" xfId="0" applyBorder="1"/>
    <xf numFmtId="44" fontId="5" fillId="0" borderId="2" xfId="0" applyNumberFormat="1" applyFont="1" applyBorder="1"/>
    <xf numFmtId="0" fontId="5" fillId="0" borderId="0" xfId="0" applyFont="1"/>
    <xf numFmtId="0" fontId="0" fillId="0" borderId="0" xfId="0" applyAlignment="1">
      <alignment horizontal="center"/>
    </xf>
    <xf numFmtId="44" fontId="0" fillId="0" borderId="0" xfId="0" applyNumberFormat="1" applyAlignment="1">
      <alignment horizontal="center"/>
    </xf>
    <xf numFmtId="0" fontId="0" fillId="3" borderId="0" xfId="0" applyFill="1"/>
    <xf numFmtId="0" fontId="5" fillId="4" borderId="0" xfId="0" applyFont="1" applyFill="1"/>
    <xf numFmtId="44" fontId="0" fillId="4" borderId="0" xfId="0" applyNumberFormat="1" applyFill="1"/>
    <xf numFmtId="0" fontId="0" fillId="4" borderId="0" xfId="0" applyFill="1"/>
    <xf numFmtId="44" fontId="5" fillId="4" borderId="2" xfId="0" applyNumberFormat="1" applyFont="1" applyFill="1" applyBorder="1"/>
    <xf numFmtId="0" fontId="0" fillId="0" borderId="0" xfId="0" applyAlignment="1">
      <alignment horizontal="left"/>
    </xf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0" fillId="3" borderId="8" xfId="0" applyFill="1" applyBorder="1"/>
    <xf numFmtId="0" fontId="0" fillId="0" borderId="13" xfId="0" applyBorder="1"/>
    <xf numFmtId="8" fontId="0" fillId="0" borderId="7" xfId="0" applyNumberFormat="1" applyBorder="1"/>
    <xf numFmtId="8" fontId="0" fillId="0" borderId="14" xfId="0" applyNumberFormat="1" applyBorder="1"/>
    <xf numFmtId="0" fontId="0" fillId="0" borderId="14" xfId="0" applyBorder="1"/>
    <xf numFmtId="165" fontId="0" fillId="3" borderId="8" xfId="0" applyNumberFormat="1" applyFill="1" applyBorder="1"/>
    <xf numFmtId="44" fontId="0" fillId="3" borderId="0" xfId="0" applyNumberFormat="1" applyFill="1"/>
    <xf numFmtId="44" fontId="0" fillId="0" borderId="5" xfId="1" applyNumberFormat="1" applyFont="1" applyFill="1" applyBorder="1" applyAlignment="1">
      <alignment horizontal="right"/>
    </xf>
    <xf numFmtId="0" fontId="0" fillId="0" borderId="0" xfId="1" applyNumberFormat="1" applyFont="1" applyFill="1" applyBorder="1" applyAlignment="1">
      <alignment horizontal="right"/>
    </xf>
    <xf numFmtId="44" fontId="5" fillId="0" borderId="0" xfId="0" applyNumberFormat="1" applyFont="1"/>
    <xf numFmtId="165" fontId="0" fillId="0" borderId="0" xfId="0" applyNumberFormat="1"/>
    <xf numFmtId="0" fontId="0" fillId="0" borderId="6" xfId="0" applyBorder="1"/>
    <xf numFmtId="44" fontId="0" fillId="0" borderId="6" xfId="0" applyNumberFormat="1" applyBorder="1"/>
    <xf numFmtId="44" fontId="0" fillId="0" borderId="0" xfId="0" applyNumberFormat="1" applyAlignment="1">
      <alignment horizontal="right"/>
    </xf>
    <xf numFmtId="44" fontId="0" fillId="2" borderId="15" xfId="0" applyNumberFormat="1" applyFill="1" applyBorder="1"/>
    <xf numFmtId="0" fontId="0" fillId="2" borderId="0" xfId="0" applyFill="1"/>
    <xf numFmtId="44" fontId="0" fillId="5" borderId="2" xfId="0" applyNumberFormat="1" applyFill="1" applyBorder="1"/>
    <xf numFmtId="0" fontId="0" fillId="2" borderId="16" xfId="0" applyFill="1" applyBorder="1"/>
    <xf numFmtId="44" fontId="0" fillId="2" borderId="15" xfId="1" applyNumberFormat="1" applyFont="1" applyFill="1" applyBorder="1" applyAlignment="1">
      <alignment horizontal="right"/>
    </xf>
    <xf numFmtId="0" fontId="0" fillId="2" borderId="15" xfId="0" applyFill="1" applyBorder="1"/>
    <xf numFmtId="44" fontId="0" fillId="6" borderId="0" xfId="0" applyNumberFormat="1" applyFill="1" applyAlignment="1">
      <alignment horizontal="center"/>
    </xf>
    <xf numFmtId="0" fontId="4" fillId="0" borderId="0" xfId="0" applyFont="1" applyAlignment="1">
      <alignment horizontal="center"/>
    </xf>
    <xf numFmtId="44" fontId="6" fillId="0" borderId="0" xfId="0" applyNumberFormat="1" applyFont="1" applyAlignment="1">
      <alignment horizontal="right"/>
    </xf>
    <xf numFmtId="44" fontId="0" fillId="0" borderId="4" xfId="0" applyNumberFormat="1" applyBorder="1" applyAlignment="1">
      <alignment horizontal="right"/>
    </xf>
    <xf numFmtId="44" fontId="0" fillId="0" borderId="3" xfId="0" applyNumberFormat="1" applyBorder="1" applyAlignment="1">
      <alignment horizontal="right"/>
    </xf>
    <xf numFmtId="44" fontId="6" fillId="0" borderId="6" xfId="0" applyNumberFormat="1" applyFont="1" applyBorder="1" applyAlignment="1">
      <alignment horizontal="right"/>
    </xf>
    <xf numFmtId="0" fontId="0" fillId="0" borderId="0" xfId="0" applyAlignment="1">
      <alignment horizontal="right"/>
    </xf>
    <xf numFmtId="0" fontId="0" fillId="7" borderId="0" xfId="0" applyFill="1"/>
    <xf numFmtId="44" fontId="0" fillId="7" borderId="0" xfId="0" applyNumberFormat="1" applyFill="1"/>
    <xf numFmtId="0" fontId="0" fillId="7" borderId="7" xfId="0" applyFill="1" applyBorder="1"/>
    <xf numFmtId="0" fontId="5" fillId="7" borderId="0" xfId="0" applyFont="1" applyFill="1"/>
    <xf numFmtId="0" fontId="0" fillId="7" borderId="8" xfId="0" applyFill="1" applyBorder="1"/>
    <xf numFmtId="44" fontId="5" fillId="7" borderId="2" xfId="0" applyNumberFormat="1" applyFont="1" applyFill="1" applyBorder="1"/>
    <xf numFmtId="0" fontId="0" fillId="7" borderId="0" xfId="0" applyFill="1" applyAlignment="1">
      <alignment horizontal="left"/>
    </xf>
    <xf numFmtId="2" fontId="0" fillId="0" borderId="0" xfId="0" applyNumberFormat="1"/>
    <xf numFmtId="0" fontId="0" fillId="3" borderId="3" xfId="0" applyFill="1" applyBorder="1"/>
    <xf numFmtId="44" fontId="0" fillId="3" borderId="3" xfId="0" applyNumberFormat="1" applyFill="1" applyBorder="1" applyAlignment="1">
      <alignment horizontal="right"/>
    </xf>
    <xf numFmtId="44" fontId="0" fillId="3" borderId="0" xfId="0" applyNumberFormat="1" applyFill="1" applyAlignment="1">
      <alignment horizontal="right"/>
    </xf>
    <xf numFmtId="44" fontId="0" fillId="3" borderId="3" xfId="0" applyNumberFormat="1" applyFill="1" applyBorder="1"/>
    <xf numFmtId="44" fontId="7" fillId="0" borderId="0" xfId="0" applyNumberFormat="1" applyFont="1"/>
    <xf numFmtId="0" fontId="7" fillId="0" borderId="0" xfId="0" applyFont="1"/>
    <xf numFmtId="0" fontId="7" fillId="0" borderId="10" xfId="0" applyFont="1" applyBorder="1"/>
    <xf numFmtId="0" fontId="7" fillId="0" borderId="11" xfId="0" applyFont="1" applyBorder="1"/>
    <xf numFmtId="0" fontId="7" fillId="0" borderId="12" xfId="0" applyFont="1" applyBorder="1"/>
    <xf numFmtId="0" fontId="7" fillId="0" borderId="8" xfId="0" applyFont="1" applyBorder="1"/>
    <xf numFmtId="0" fontId="7" fillId="0" borderId="13" xfId="0" applyFont="1" applyBorder="1"/>
    <xf numFmtId="0" fontId="7" fillId="0" borderId="7" xfId="0" applyFont="1" applyBorder="1"/>
    <xf numFmtId="0" fontId="7" fillId="0" borderId="14" xfId="0" applyFont="1" applyBorder="1"/>
    <xf numFmtId="8" fontId="7" fillId="0" borderId="0" xfId="0" applyNumberFormat="1" applyFont="1"/>
    <xf numFmtId="0" fontId="7" fillId="0" borderId="9" xfId="0" applyFont="1" applyBorder="1" applyAlignment="1">
      <alignment horizontal="left" vertical="center"/>
    </xf>
    <xf numFmtId="0" fontId="7" fillId="0" borderId="10" xfId="0" applyFont="1" applyBorder="1" applyAlignment="1">
      <alignment horizontal="left" vertical="center"/>
    </xf>
    <xf numFmtId="165" fontId="7" fillId="0" borderId="8" xfId="0" applyNumberFormat="1" applyFont="1" applyBorder="1"/>
    <xf numFmtId="8" fontId="7" fillId="0" borderId="7" xfId="0" applyNumberFormat="1" applyFont="1" applyBorder="1"/>
    <xf numFmtId="8" fontId="7" fillId="0" borderId="14" xfId="0" applyNumberFormat="1" applyFont="1" applyBorder="1"/>
    <xf numFmtId="0" fontId="7" fillId="0" borderId="0" xfId="0" applyFont="1" applyAlignment="1">
      <alignment horizontal="center"/>
    </xf>
    <xf numFmtId="0" fontId="7" fillId="0" borderId="8" xfId="0" applyFont="1" applyBorder="1" applyAlignment="1">
      <alignment horizontal="center"/>
    </xf>
    <xf numFmtId="165" fontId="0" fillId="3" borderId="0" xfId="0" applyNumberFormat="1" applyFill="1"/>
    <xf numFmtId="0" fontId="0" fillId="0" borderId="0" xfId="0" applyAlignment="1">
      <alignment horizontal="right" vertic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44" fontId="7" fillId="0" borderId="0" xfId="0" applyNumberFormat="1" applyFont="1"/>
    <xf numFmtId="0" fontId="7" fillId="0" borderId="0" xfId="0" applyFont="1"/>
    <xf numFmtId="44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Alignment="1">
      <alignment vertical="center"/>
    </xf>
    <xf numFmtId="44" fontId="0" fillId="0" borderId="0" xfId="0" applyNumberFormat="1" applyAlignment="1">
      <alignment horizontal="center"/>
    </xf>
    <xf numFmtId="4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9" xfId="0" applyFont="1" applyBorder="1" applyAlignment="1">
      <alignment horizontal="left" vertical="center"/>
    </xf>
    <xf numFmtId="0" fontId="7" fillId="0" borderId="10" xfId="0" applyFont="1" applyBorder="1" applyAlignment="1">
      <alignment horizontal="left" vertical="center"/>
    </xf>
    <xf numFmtId="0" fontId="5" fillId="7" borderId="0" xfId="0" applyFont="1" applyFill="1" applyAlignment="1">
      <alignment horizontal="center"/>
    </xf>
    <xf numFmtId="0" fontId="7" fillId="0" borderId="9" xfId="0" applyFont="1" applyBorder="1" applyAlignment="1">
      <alignment horizontal="left"/>
    </xf>
    <xf numFmtId="0" fontId="7" fillId="0" borderId="10" xfId="0" applyFont="1" applyBorder="1" applyAlignment="1">
      <alignment horizontal="left"/>
    </xf>
    <xf numFmtId="0" fontId="0" fillId="0" borderId="9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4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center"/>
    </xf>
    <xf numFmtId="44" fontId="6" fillId="0" borderId="0" xfId="0" applyNumberFormat="1" applyFont="1" applyAlignment="1">
      <alignment horizontal="center"/>
    </xf>
    <xf numFmtId="44" fontId="0" fillId="0" borderId="0" xfId="0" applyNumberFormat="1"/>
    <xf numFmtId="0" fontId="0" fillId="0" borderId="0" xfId="0"/>
    <xf numFmtId="44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0" xfId="0" applyAlignment="1"/>
  </cellXfs>
  <cellStyles count="2">
    <cellStyle name="Milliers 2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38100</xdr:colOff>
      <xdr:row>10</xdr:row>
      <xdr:rowOff>19050</xdr:rowOff>
    </xdr:from>
    <xdr:to>
      <xdr:col>19</xdr:col>
      <xdr:colOff>19050</xdr:colOff>
      <xdr:row>17</xdr:row>
      <xdr:rowOff>85725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2DB41E1-3B67-7CDE-8A95-90E1F54573BE}"/>
            </a:ext>
          </a:extLst>
        </xdr:cNvPr>
        <xdr:cNvSpPr txBox="1"/>
      </xdr:nvSpPr>
      <xdr:spPr>
        <a:xfrm>
          <a:off x="10982325" y="1962150"/>
          <a:ext cx="4857750" cy="1400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1572 (Colruyt) sans réduction. Si réduction possible 15% en moins</a:t>
          </a:r>
        </a:p>
        <a:p>
          <a:r>
            <a:rPr lang="fr-BE" sz="1100"/>
            <a:t>1297</a:t>
          </a:r>
        </a:p>
        <a:p>
          <a:r>
            <a:rPr lang="fr-BE" sz="1100"/>
            <a:t>-------</a:t>
          </a:r>
        </a:p>
        <a:p>
          <a:r>
            <a:rPr lang="fr-BE" sz="1100"/>
            <a:t>2869 Inclus location + Fut Bierre</a:t>
          </a:r>
        </a:p>
        <a:p>
          <a:endParaRPr lang="fr-BE" sz="1100"/>
        </a:p>
        <a:p>
          <a:r>
            <a:rPr lang="fr-BE" sz="1100" baseline="0"/>
            <a:t>Fournisseur</a:t>
          </a:r>
        </a:p>
        <a:p>
          <a:r>
            <a:rPr lang="fr-BE" sz="1100" baseline="0"/>
            <a:t>4495-649= 3846 Inclus location +Fut Bierre - 45 € Ristourne Pompe = 3801</a:t>
          </a:r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38100</xdr:colOff>
      <xdr:row>10</xdr:row>
      <xdr:rowOff>19050</xdr:rowOff>
    </xdr:from>
    <xdr:to>
      <xdr:col>19</xdr:col>
      <xdr:colOff>19050</xdr:colOff>
      <xdr:row>22</xdr:row>
      <xdr:rowOff>171450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D8E10FC-C9C9-45D1-882B-69ACA2951B94}"/>
            </a:ext>
          </a:extLst>
        </xdr:cNvPr>
        <xdr:cNvSpPr txBox="1"/>
      </xdr:nvSpPr>
      <xdr:spPr>
        <a:xfrm>
          <a:off x="10982325" y="1962150"/>
          <a:ext cx="4857750" cy="2438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 baseline="0"/>
            <a:t>Fournisseur seul</a:t>
          </a:r>
        </a:p>
        <a:p>
          <a:r>
            <a:rPr lang="fr-BE" sz="1100" baseline="0"/>
            <a:t>3801 Dont - 45 € Ristourne Pompe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Colruyt et Fournisseur</a:t>
          </a:r>
          <a:endParaRPr lang="fr-BE">
            <a:effectLst/>
          </a:endParaRPr>
        </a:p>
        <a:p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1572 (Colruyt) sans réduction (expeter jupiler - 33%). Si réduction possible 15% en moins</a:t>
          </a:r>
          <a:endParaRPr lang="fr-BE">
            <a:effectLst/>
          </a:endParaRPr>
        </a:p>
        <a:p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1297 (Fournisseur)</a:t>
          </a:r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pompe, Fut Bierre, verres, CO2, Etc...</a:t>
          </a:r>
          <a:endParaRPr lang="fr-BE">
            <a:effectLst/>
          </a:endParaRPr>
        </a:p>
        <a:p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-------</a:t>
          </a:r>
          <a:endParaRPr lang="fr-BE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2869 	Différence 	932</a:t>
          </a:r>
          <a:endParaRPr lang="fr-BE">
            <a:effectLst/>
          </a:endParaRPr>
        </a:p>
        <a:p>
          <a:r>
            <a:rPr lang="fr-BE" sz="1100" baseline="0"/>
            <a:t>Colruyt seul</a:t>
          </a:r>
        </a:p>
        <a:p>
          <a:r>
            <a:rPr lang="fr-BE" sz="1100" baseline="0"/>
            <a:t>2066	</a:t>
          </a:r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Différence 	1735</a:t>
          </a:r>
          <a:endParaRPr lang="fr-BE" sz="1100" baseline="0"/>
        </a:p>
        <a:p>
          <a:endParaRPr lang="fr-BE" sz="1100" baseline="0"/>
        </a:p>
        <a:p>
          <a:r>
            <a:rPr lang="fr-BE" sz="1100" baseline="0"/>
            <a:t>Problème achat promotion date conservation et retour ?</a:t>
          </a:r>
        </a:p>
        <a:p>
          <a:r>
            <a:rPr lang="fr-BE" sz="1100" baseline="0"/>
            <a:t>Possible vendre ailleur ?</a:t>
          </a:r>
        </a:p>
        <a:p>
          <a:endParaRPr lang="fr-BE" sz="1100" baseline="0"/>
        </a:p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53F5F5-414F-4840-8610-8AC28D79919A}">
  <dimension ref="A1:AM170"/>
  <sheetViews>
    <sheetView zoomScaleNormal="100" workbookViewId="0">
      <selection activeCell="N22" sqref="N22"/>
    </sheetView>
  </sheetViews>
  <sheetFormatPr baseColWidth="10" defaultColWidth="11.5703125" defaultRowHeight="15" x14ac:dyDescent="0.25"/>
  <cols>
    <col min="1" max="1" width="31.5703125" customWidth="1"/>
    <col min="3" max="3" width="13" style="49" customWidth="1"/>
    <col min="4" max="4" width="13.140625" style="3" customWidth="1"/>
    <col min="5" max="5" width="11.7109375" customWidth="1"/>
    <col min="6" max="6" width="13.5703125" style="3" customWidth="1"/>
    <col min="7" max="7" width="13.28515625" style="3" customWidth="1"/>
    <col min="8" max="8" width="13" customWidth="1"/>
    <col min="9" max="9" width="12.85546875" style="3" customWidth="1"/>
    <col min="10" max="10" width="2.42578125" customWidth="1"/>
    <col min="11" max="11" width="13.7109375" customWidth="1"/>
    <col min="12" max="12" width="13.7109375" style="3" customWidth="1"/>
    <col min="13" max="13" width="10.85546875" style="3" customWidth="1"/>
    <col min="14" max="14" width="12.42578125" style="3" customWidth="1"/>
    <col min="15" max="15" width="11.140625" customWidth="1"/>
    <col min="16" max="16" width="11.28515625" customWidth="1"/>
    <col min="17" max="17" width="3.42578125" customWidth="1"/>
    <col min="18" max="18" width="12.28515625" customWidth="1"/>
  </cols>
  <sheetData>
    <row r="1" spans="1:39" x14ac:dyDescent="0.25">
      <c r="A1" s="4" t="s">
        <v>1</v>
      </c>
      <c r="B1" s="5" t="s">
        <v>5</v>
      </c>
      <c r="C1" s="58" t="s">
        <v>0</v>
      </c>
      <c r="D1" s="6" t="s">
        <v>2</v>
      </c>
      <c r="E1" s="4" t="s">
        <v>3</v>
      </c>
      <c r="F1" s="6" t="s">
        <v>4</v>
      </c>
      <c r="G1" s="7" t="s">
        <v>6</v>
      </c>
      <c r="H1" s="5" t="s">
        <v>63</v>
      </c>
      <c r="I1" s="7" t="s">
        <v>7</v>
      </c>
      <c r="K1" s="107" t="s">
        <v>67</v>
      </c>
      <c r="L1" s="107"/>
      <c r="M1" s="107"/>
      <c r="N1" s="107"/>
      <c r="O1" s="107"/>
      <c r="P1" s="107"/>
      <c r="R1" s="75" t="s">
        <v>50</v>
      </c>
      <c r="S1" s="75" t="s">
        <v>51</v>
      </c>
      <c r="T1" s="76" t="s">
        <v>54</v>
      </c>
      <c r="U1" s="75" t="s">
        <v>52</v>
      </c>
      <c r="V1" s="76" t="s">
        <v>58</v>
      </c>
      <c r="W1" s="76" t="s">
        <v>59</v>
      </c>
      <c r="X1" s="76" t="s">
        <v>50</v>
      </c>
      <c r="Y1" s="76" t="s">
        <v>51</v>
      </c>
      <c r="Z1" s="76"/>
      <c r="AA1" s="76"/>
      <c r="AB1" s="108" t="s">
        <v>77</v>
      </c>
      <c r="AC1" s="109"/>
      <c r="AD1" s="77" t="s">
        <v>58</v>
      </c>
      <c r="AE1" s="78" t="s">
        <v>59</v>
      </c>
      <c r="AF1" s="76"/>
      <c r="AG1" s="76"/>
      <c r="AJ1" s="110" t="s">
        <v>79</v>
      </c>
      <c r="AK1" s="111"/>
      <c r="AL1" s="33" t="s">
        <v>58</v>
      </c>
      <c r="AM1" s="34" t="s">
        <v>59</v>
      </c>
    </row>
    <row r="2" spans="1:39" ht="18" customHeight="1" x14ac:dyDescent="0.25">
      <c r="A2" s="8" t="s">
        <v>57</v>
      </c>
      <c r="B2" s="9">
        <v>3</v>
      </c>
      <c r="C2" s="10">
        <v>142.58000000000001</v>
      </c>
      <c r="D2" s="3">
        <f>B2*C2</f>
        <v>427.74</v>
      </c>
      <c r="E2" s="11">
        <f>IFERROR((D2+R2+S2+V2+W2)/H2,0)</f>
        <v>0.97132526315789469</v>
      </c>
      <c r="F2" s="3">
        <f>IF(A2="","",VLOOKUP(A2,BD!$A$3:$H$85,8,FALSE))</f>
        <v>2</v>
      </c>
      <c r="G2" s="3">
        <f>IFERROR((F2-E2),0)</f>
        <v>1.0286747368421052</v>
      </c>
      <c r="H2">
        <f>IF(A2="","",VLOOKUP(A2,BD!$A$3:$B$85,2,FALSE)*B2)</f>
        <v>570</v>
      </c>
      <c r="I2" s="3">
        <f t="shared" ref="I2:I39" si="0">IFERROR((H2*G2),0)</f>
        <v>586.34460000000001</v>
      </c>
      <c r="K2" s="63" t="s">
        <v>47</v>
      </c>
      <c r="L2" s="64" t="s">
        <v>64</v>
      </c>
      <c r="M2" s="63" t="s">
        <v>65</v>
      </c>
      <c r="N2" s="64" t="s">
        <v>49</v>
      </c>
      <c r="O2" s="63" t="s">
        <v>47</v>
      </c>
      <c r="P2" s="63" t="s">
        <v>52</v>
      </c>
      <c r="R2" s="75">
        <f t="shared" ref="R2:R39" si="1">IF(T2=0.21,D2*T2,0)</f>
        <v>89.825400000000002</v>
      </c>
      <c r="S2" s="75">
        <f t="shared" ref="S2:S39" si="2">IF(T2=0.06,D2*T2,0)</f>
        <v>0</v>
      </c>
      <c r="T2" s="76">
        <f>IFERROR(ROUNDDOWN(VLOOKUP(A2,BD!$A$1:$C$73,3,FALSE),2)," ")</f>
        <v>0.21</v>
      </c>
      <c r="U2" s="75">
        <f>IF(A2="","",VLOOKUP(A2,BD!$A$3:$E$85,5,FALSE)*B2)</f>
        <v>90</v>
      </c>
      <c r="V2" s="75">
        <f>IF(A2="","",VLOOKUP(A2,BD!$A$3:$G$85,6,FALSE)*B2)</f>
        <v>0</v>
      </c>
      <c r="W2" s="76">
        <f>IF(A2="","",VLOOKUP(A2,BD!$A$3:$G$85,7,FALSE)*B2)</f>
        <v>36.089999999999996</v>
      </c>
      <c r="X2" s="76">
        <f t="shared" ref="X2:X39" si="3">IF(T2=0.21,D2,0)</f>
        <v>427.74</v>
      </c>
      <c r="Y2" s="76">
        <f t="shared" ref="Y2:Y39" si="4">IF(T2=0.06,D2,0)</f>
        <v>0</v>
      </c>
      <c r="Z2" s="76">
        <f>IF(T2=0.21,C2,0)</f>
        <v>142.58000000000001</v>
      </c>
      <c r="AA2" s="76">
        <f>IF(T2=0.06,C2,0)</f>
        <v>0</v>
      </c>
      <c r="AB2" s="79">
        <f>IF(P22,1,0)</f>
        <v>1</v>
      </c>
      <c r="AC2" s="76">
        <f>IF(K22="","",VLOOKUP(K22,BD!$A$2:$E$82,5,FALSE)*AB2)</f>
        <v>30</v>
      </c>
      <c r="AD2" s="76">
        <f>IF(K22="","",VLOOKUP(K22,BD!$A$3:$G$85,6,FALSE)*M22)</f>
        <v>0</v>
      </c>
      <c r="AE2" s="80">
        <f>IF(K22="","",VLOOKUP(K22,BD!$A$3:$G$85,7,FALSE)*M22)</f>
        <v>7.22</v>
      </c>
      <c r="AF2" s="76"/>
      <c r="AG2" s="76"/>
      <c r="AJ2" s="35">
        <f t="shared" ref="AJ2:AJ13" si="5">IF(P92,1,0)</f>
        <v>1</v>
      </c>
      <c r="AK2" s="27">
        <f>IF(K92="","",VLOOKUP(K92,BD!$A$2:$E$82,5,FALSE)*AJ2)</f>
        <v>4.5</v>
      </c>
      <c r="AL2" s="27">
        <f>IF(K92="","",VLOOKUP(K92,BD!$A$3:$G$85,6,FALSE)*M92)</f>
        <v>0</v>
      </c>
      <c r="AM2" s="27">
        <f>IF(K92="","",VLOOKUP(K92,BD!$A$3:$G$85,7,FALSE)*M92)</f>
        <v>2.54</v>
      </c>
    </row>
    <row r="3" spans="1:39" x14ac:dyDescent="0.25">
      <c r="A3" s="8" t="s">
        <v>46</v>
      </c>
      <c r="B3" s="9">
        <v>1</v>
      </c>
      <c r="C3" s="10">
        <v>89.18</v>
      </c>
      <c r="D3" s="3">
        <f t="shared" ref="D3:D39" si="6">B3*C3</f>
        <v>89.18</v>
      </c>
      <c r="E3" s="11">
        <f t="shared" ref="E3:E22" si="7">IFERROR((D3+R3+S3+V3+W3)/H3,0)</f>
        <v>1.0098929824561405</v>
      </c>
      <c r="F3" s="3">
        <f>IF(A3="","",VLOOKUP(A3,BD!$A$3:$H$85,8,FALSE))</f>
        <v>2</v>
      </c>
      <c r="G3" s="3">
        <f t="shared" ref="G3:G39" si="8">IFERROR((F3-E3),0)</f>
        <v>0.99010701754385955</v>
      </c>
      <c r="H3">
        <f>IF(A3="","",VLOOKUP(A3,BD!$A$3:$B$85,2,FALSE)*B3)</f>
        <v>114</v>
      </c>
      <c r="I3" s="3">
        <f t="shared" si="0"/>
        <v>112.87219999999999</v>
      </c>
      <c r="K3" s="63">
        <v>6</v>
      </c>
      <c r="L3" s="64">
        <f>SUM(Y41)</f>
        <v>881.0100000000001</v>
      </c>
      <c r="M3" s="64">
        <f>SUM(V41)</f>
        <v>36.690000000000005</v>
      </c>
      <c r="N3" s="64">
        <f>SUM(L3:M3)</f>
        <v>917.70000000000016</v>
      </c>
      <c r="O3" s="64">
        <f>SUM(N3*1.06-$N$3)</f>
        <v>55.062000000000012</v>
      </c>
      <c r="P3" s="64">
        <f>SUM(U41)</f>
        <v>649</v>
      </c>
      <c r="R3" s="75">
        <f t="shared" si="1"/>
        <v>18.727800000000002</v>
      </c>
      <c r="S3" s="75">
        <f t="shared" si="2"/>
        <v>0</v>
      </c>
      <c r="T3" s="76">
        <f>IFERROR(ROUNDDOWN(VLOOKUP(A3,BD!$A$1:$C$73,3,FALSE),2)," ")</f>
        <v>0.21</v>
      </c>
      <c r="U3" s="75">
        <f>IF(A3="","",VLOOKUP(A3,BD!$A$3:$E$85,5,FALSE)*B3)</f>
        <v>30</v>
      </c>
      <c r="V3" s="75">
        <f>IF(A3="","",VLOOKUP(A3,BD!$A$3:$G$85,6,FALSE)*B3)</f>
        <v>0</v>
      </c>
      <c r="W3" s="76">
        <f>IF(A3="","",VLOOKUP(A3,BD!$A$3:$G$85,7,FALSE)*B3)</f>
        <v>7.22</v>
      </c>
      <c r="X3" s="76">
        <f t="shared" si="3"/>
        <v>89.18</v>
      </c>
      <c r="Y3" s="76">
        <f t="shared" si="4"/>
        <v>0</v>
      </c>
      <c r="Z3" s="76">
        <f t="shared" ref="Z3:Z39" si="9">IF(T3=0.21,C3,0)</f>
        <v>89.18</v>
      </c>
      <c r="AA3" s="76">
        <f t="shared" ref="AA3:AA39" si="10">IF(T3=0.06,C3,0)</f>
        <v>0</v>
      </c>
      <c r="AB3" s="79">
        <f t="shared" ref="AB3:AB28" si="11">IF(P23,1,0)</f>
        <v>1</v>
      </c>
      <c r="AC3" s="76">
        <f>IF(K23="","",VLOOKUP(K23,BD!$A$2:$E$82,5,FALSE)*AB3)</f>
        <v>3.5</v>
      </c>
      <c r="AD3" s="76">
        <f>IF(K23="","",VLOOKUP(K23,BD!$A$3:$G$85,6,FALSE)*M23)</f>
        <v>2.4000000000000004</v>
      </c>
      <c r="AE3" s="80">
        <f>IF(K23="","",VLOOKUP(K23,BD!$A$3:$G$85,7,FALSE)*M23)</f>
        <v>0</v>
      </c>
      <c r="AF3" s="76"/>
      <c r="AG3" s="76"/>
      <c r="AJ3" s="35">
        <f t="shared" si="5"/>
        <v>1</v>
      </c>
      <c r="AK3" s="27">
        <f>IF(K93="","",VLOOKUP(K93,BD!$A$2:$E$82,5,FALSE)*AJ3)</f>
        <v>4.5</v>
      </c>
      <c r="AL3" s="27">
        <f>IF(K93="","",VLOOKUP(K93,BD!$A$3:$G$85,6,FALSE)*M93)</f>
        <v>0</v>
      </c>
      <c r="AM3" s="27">
        <f>IF(K93="","",VLOOKUP(K93,BD!$A$3:$G$85,7,FALSE)*M93)</f>
        <v>2.84</v>
      </c>
    </row>
    <row r="4" spans="1:39" x14ac:dyDescent="0.25">
      <c r="A4" s="8" t="s">
        <v>55</v>
      </c>
      <c r="B4" s="9">
        <v>2</v>
      </c>
      <c r="C4" s="10">
        <v>76.83</v>
      </c>
      <c r="D4" s="3">
        <f t="shared" si="6"/>
        <v>153.66</v>
      </c>
      <c r="E4" s="11">
        <f t="shared" si="7"/>
        <v>1.2961092105263159</v>
      </c>
      <c r="F4" s="3">
        <f>IF(A4="","",VLOOKUP(A4,BD!$A$3:$H$85,8,FALSE))</f>
        <v>3</v>
      </c>
      <c r="G4" s="3">
        <f t="shared" si="8"/>
        <v>1.7038907894736841</v>
      </c>
      <c r="H4">
        <f>IF(A4="","",VLOOKUP(A4,BD!$A$3:$B$85,2,FALSE)*B4)</f>
        <v>152</v>
      </c>
      <c r="I4" s="3">
        <f t="shared" si="0"/>
        <v>258.9914</v>
      </c>
      <c r="K4" s="63">
        <v>21</v>
      </c>
      <c r="L4" s="64">
        <f>SUM(X41)</f>
        <v>2264.8200000000002</v>
      </c>
      <c r="M4" s="64">
        <f>SUM(W41)</f>
        <v>108.82000000000001</v>
      </c>
      <c r="N4" s="64">
        <f>SUM(L4:M4)</f>
        <v>2373.6400000000003</v>
      </c>
      <c r="O4" s="64">
        <f>SUM(N4*1.21-$N$4)</f>
        <v>498.46439999999984</v>
      </c>
      <c r="P4" s="63"/>
      <c r="R4" s="75">
        <f t="shared" si="1"/>
        <v>32.268599999999999</v>
      </c>
      <c r="S4" s="75">
        <f t="shared" si="2"/>
        <v>0</v>
      </c>
      <c r="T4" s="76">
        <f>IFERROR(ROUNDDOWN(VLOOKUP(A4,BD!$A$1:$C$73,3,FALSE),2)," ")</f>
        <v>0.21</v>
      </c>
      <c r="U4" s="75">
        <f>IF(A4="","",VLOOKUP(A4,BD!$A$3:$E$85,5,FALSE)*B4)</f>
        <v>60</v>
      </c>
      <c r="V4" s="75">
        <f>IF(A4="","",VLOOKUP(A4,BD!$A$3:$G$85,6,FALSE)*B4)</f>
        <v>0</v>
      </c>
      <c r="W4" s="76">
        <f>IF(A4="","",VLOOKUP(A4,BD!$A$3:$G$85,7,FALSE)*B4)</f>
        <v>11.08</v>
      </c>
      <c r="X4" s="76">
        <f t="shared" si="3"/>
        <v>153.66</v>
      </c>
      <c r="Y4" s="76">
        <f t="shared" si="4"/>
        <v>0</v>
      </c>
      <c r="Z4" s="76">
        <f t="shared" si="9"/>
        <v>76.83</v>
      </c>
      <c r="AA4" s="76">
        <f t="shared" si="10"/>
        <v>0</v>
      </c>
      <c r="AB4" s="79">
        <f t="shared" si="11"/>
        <v>1</v>
      </c>
      <c r="AC4" s="76">
        <f>IF(K24="","",VLOOKUP(K24,BD!$A$2:$E$82,5,FALSE)*AB4)</f>
        <v>4.5</v>
      </c>
      <c r="AD4" s="76">
        <f>IF(K24="","",VLOOKUP(K24,BD!$A$3:$G$85,6,FALSE)*M24)</f>
        <v>0.51</v>
      </c>
      <c r="AE4" s="80">
        <f>IF(K24="","",VLOOKUP(K24,BD!$A$3:$G$85,7,FALSE)*M24)</f>
        <v>0</v>
      </c>
      <c r="AF4" s="76"/>
      <c r="AG4" s="76"/>
      <c r="AJ4" s="35">
        <f t="shared" si="5"/>
        <v>1</v>
      </c>
      <c r="AK4" s="27">
        <f>IF(K94="","",VLOOKUP(K94,BD!$A$2:$E$82,5,FALSE)*AJ4)</f>
        <v>4.5</v>
      </c>
      <c r="AL4" s="27">
        <f>IF(K94="","",VLOOKUP(K94,BD!$A$3:$G$85,6,FALSE)*M94)</f>
        <v>0</v>
      </c>
      <c r="AM4" s="27">
        <f>IF(K94="","",VLOOKUP(K94,BD!$A$3:$G$85,7,FALSE)*M94)</f>
        <v>3.29</v>
      </c>
    </row>
    <row r="5" spans="1:39" x14ac:dyDescent="0.25">
      <c r="A5" s="8" t="s">
        <v>22</v>
      </c>
      <c r="B5" s="9">
        <v>15</v>
      </c>
      <c r="C5" s="10">
        <v>13.93</v>
      </c>
      <c r="D5" s="3">
        <f t="shared" si="6"/>
        <v>208.95</v>
      </c>
      <c r="E5" s="11">
        <f t="shared" si="7"/>
        <v>0.64857500000000001</v>
      </c>
      <c r="F5" s="3">
        <f>IF(A5="","",VLOOKUP(A5,BD!$A$3:$H$85,8,FALSE))</f>
        <v>2</v>
      </c>
      <c r="G5" s="3">
        <f t="shared" si="8"/>
        <v>1.3514249999999999</v>
      </c>
      <c r="H5">
        <f>IF(A5="","",VLOOKUP(A5,BD!$A$3:$B$85,2,FALSE)*B5)</f>
        <v>360</v>
      </c>
      <c r="I5" s="3">
        <f t="shared" si="0"/>
        <v>486.51299999999998</v>
      </c>
      <c r="K5" s="63"/>
      <c r="L5" s="64"/>
      <c r="M5" s="64"/>
      <c r="N5" s="64"/>
      <c r="O5" s="63"/>
      <c r="P5" s="63"/>
      <c r="R5" s="75">
        <f t="shared" si="1"/>
        <v>0</v>
      </c>
      <c r="S5" s="75">
        <f t="shared" si="2"/>
        <v>12.536999999999999</v>
      </c>
      <c r="T5" s="76">
        <f>IFERROR(ROUNDDOWN(VLOOKUP(A5,BD!$A$1:$C$73,3,FALSE),2)," ")</f>
        <v>0.06</v>
      </c>
      <c r="U5" s="75">
        <f>IF(A5="","",VLOOKUP(A5,BD!$A$3:$E$85,5,FALSE)*B5)</f>
        <v>52.5</v>
      </c>
      <c r="V5" s="75">
        <f>IF(A5="","",VLOOKUP(A5,BD!$A$3:$G$85,6,FALSE)*B5)</f>
        <v>12</v>
      </c>
      <c r="W5" s="76">
        <f>IF(A5="","",VLOOKUP(A5,BD!$A$3:$G$85,7,FALSE)*B5)</f>
        <v>0</v>
      </c>
      <c r="X5" s="76">
        <f t="shared" si="3"/>
        <v>0</v>
      </c>
      <c r="Y5" s="76">
        <f t="shared" si="4"/>
        <v>208.95</v>
      </c>
      <c r="Z5" s="76">
        <f t="shared" si="9"/>
        <v>0</v>
      </c>
      <c r="AA5" s="76">
        <f t="shared" si="10"/>
        <v>13.93</v>
      </c>
      <c r="AB5" s="79">
        <f t="shared" si="11"/>
        <v>1</v>
      </c>
      <c r="AC5" s="76">
        <f>IF(K25="","",VLOOKUP(K25,BD!$A$2:$E$82,5,FALSE)*AB5)</f>
        <v>3.5</v>
      </c>
      <c r="AD5" s="76">
        <f>IF(K25="","",VLOOKUP(K25,BD!$A$3:$G$85,6,FALSE)*M25)</f>
        <v>5.6000000000000005</v>
      </c>
      <c r="AE5" s="80">
        <f>IF(K25="","",VLOOKUP(K25,BD!$A$3:$G$85,7,FALSE)*M25)</f>
        <v>0</v>
      </c>
      <c r="AF5" s="76"/>
      <c r="AG5" s="76"/>
      <c r="AJ5" s="35">
        <f t="shared" si="5"/>
        <v>1</v>
      </c>
      <c r="AK5" s="27">
        <f>IF(K95="","",VLOOKUP(K95,BD!$A$2:$E$82,5,FALSE)*AJ5)</f>
        <v>4.5</v>
      </c>
      <c r="AL5" s="27">
        <f>IF(K95="","",VLOOKUP(K95,BD!$A$3:$G$85,6,FALSE)*M95)</f>
        <v>0</v>
      </c>
      <c r="AM5" s="27">
        <f>IF(K95="","",VLOOKUP(K95,BD!$A$3:$G$85,7,FALSE)*M95)</f>
        <v>3.24</v>
      </c>
    </row>
    <row r="6" spans="1:39" x14ac:dyDescent="0.25">
      <c r="A6" s="8" t="s">
        <v>26</v>
      </c>
      <c r="B6" s="9">
        <v>5</v>
      </c>
      <c r="C6" s="10">
        <v>8.66</v>
      </c>
      <c r="D6" s="3">
        <f t="shared" si="6"/>
        <v>43.3</v>
      </c>
      <c r="E6" s="11">
        <f t="shared" si="7"/>
        <v>0.19478333333333334</v>
      </c>
      <c r="F6" s="3">
        <f>IF(A6="","",VLOOKUP(A6,BD!$A$3:$H$85,8,FALSE))</f>
        <v>1</v>
      </c>
      <c r="G6" s="3">
        <f t="shared" si="8"/>
        <v>0.80521666666666669</v>
      </c>
      <c r="H6">
        <f>IF(A6="","",VLOOKUP(A6,BD!$A$3:$B$85,2,FALSE)*B6)</f>
        <v>240</v>
      </c>
      <c r="I6" s="3">
        <f t="shared" si="0"/>
        <v>193.25200000000001</v>
      </c>
      <c r="K6" s="63"/>
      <c r="L6" s="64">
        <f>SUM(L3:L4)</f>
        <v>3145.8300000000004</v>
      </c>
      <c r="M6" s="64">
        <f t="shared" ref="M6:N6" si="12">SUM(M3:M4)</f>
        <v>145.51000000000002</v>
      </c>
      <c r="N6" s="64">
        <f t="shared" si="12"/>
        <v>3291.3400000000006</v>
      </c>
      <c r="O6" s="64">
        <f>SUM(O3:O4)</f>
        <v>553.52639999999985</v>
      </c>
      <c r="P6" s="64">
        <f>SUM(P3)</f>
        <v>649</v>
      </c>
      <c r="R6" s="75">
        <f t="shared" si="1"/>
        <v>0</v>
      </c>
      <c r="S6" s="75">
        <f t="shared" si="2"/>
        <v>2.5979999999999999</v>
      </c>
      <c r="T6" s="76">
        <f>IFERROR(ROUNDDOWN(VLOOKUP(A6,BD!$A$1:$C$73,3,FALSE),2)," ")</f>
        <v>0.06</v>
      </c>
      <c r="U6" s="75">
        <f>IF(A6="","",VLOOKUP(A6,BD!$A$3:$E$85,5,FALSE)*B6)</f>
        <v>22.5</v>
      </c>
      <c r="V6" s="75">
        <f>IF(A6="","",VLOOKUP(A6,BD!$A$3:$G$85,6,FALSE)*B6)</f>
        <v>0.85000000000000009</v>
      </c>
      <c r="W6" s="76">
        <f>IF(A6="","",VLOOKUP(A6,BD!$A$3:$G$85,7,FALSE)*B6)</f>
        <v>0</v>
      </c>
      <c r="X6" s="76">
        <f t="shared" si="3"/>
        <v>0</v>
      </c>
      <c r="Y6" s="76">
        <f t="shared" si="4"/>
        <v>43.3</v>
      </c>
      <c r="Z6" s="76">
        <f t="shared" si="9"/>
        <v>0</v>
      </c>
      <c r="AA6" s="76">
        <f t="shared" si="10"/>
        <v>8.66</v>
      </c>
      <c r="AB6" s="79">
        <f t="shared" si="11"/>
        <v>1</v>
      </c>
      <c r="AC6" s="76">
        <f>IF(K26="","",VLOOKUP(K26,BD!$A$2:$E$82,5,FALSE)*AB6)</f>
        <v>4.5</v>
      </c>
      <c r="AD6" s="76">
        <f>IF(K26="","",VLOOKUP(K26,BD!$A$3:$G$85,6,FALSE)*M26)</f>
        <v>0.92999999999999994</v>
      </c>
      <c r="AE6" s="80">
        <f>IF(K26="","",VLOOKUP(K26,BD!$A$3:$G$85,7,FALSE)*M26)</f>
        <v>0</v>
      </c>
      <c r="AF6" s="76"/>
      <c r="AG6" s="76"/>
      <c r="AJ6" s="35">
        <f t="shared" si="5"/>
        <v>1</v>
      </c>
      <c r="AK6" s="27">
        <f>IF(K96="","",VLOOKUP(K96,BD!$A$2:$E$82,5,FALSE)*AJ6)</f>
        <v>0</v>
      </c>
      <c r="AL6" s="27">
        <f>IF(K96="","",VLOOKUP(K96,BD!$A$3:$G$85,6,FALSE)*M96)</f>
        <v>0</v>
      </c>
      <c r="AM6" s="27">
        <f>IF(K96="","",VLOOKUP(K96,BD!$A$3:$G$85,7,FALSE)*M96)</f>
        <v>0.84</v>
      </c>
    </row>
    <row r="7" spans="1:39" x14ac:dyDescent="0.25">
      <c r="A7" s="8" t="s">
        <v>27</v>
      </c>
      <c r="B7" s="9">
        <v>5</v>
      </c>
      <c r="C7" s="10">
        <v>8.66</v>
      </c>
      <c r="D7" s="3">
        <f t="shared" si="6"/>
        <v>43.3</v>
      </c>
      <c r="E7" s="11">
        <f t="shared" si="7"/>
        <v>0.19478333333333334</v>
      </c>
      <c r="F7" s="3">
        <f>IF(A7="","",VLOOKUP(A7,BD!$A$3:$H$85,8,FALSE))</f>
        <v>2</v>
      </c>
      <c r="G7" s="3">
        <f t="shared" si="8"/>
        <v>1.8052166666666667</v>
      </c>
      <c r="H7">
        <f>IF(A7="","",VLOOKUP(A7,BD!$A$3:$B$85,2,FALSE)*B7)</f>
        <v>240</v>
      </c>
      <c r="I7" s="3">
        <f t="shared" si="0"/>
        <v>433.25200000000001</v>
      </c>
      <c r="K7" s="63"/>
      <c r="L7" s="64"/>
      <c r="M7" s="64"/>
      <c r="N7" s="64"/>
      <c r="O7" s="63"/>
      <c r="P7" s="65"/>
      <c r="R7" s="75">
        <f t="shared" si="1"/>
        <v>0</v>
      </c>
      <c r="S7" s="75">
        <f t="shared" si="2"/>
        <v>2.5979999999999999</v>
      </c>
      <c r="T7" s="76">
        <f>IFERROR(ROUNDDOWN(VLOOKUP(A7,BD!$A$1:$C$73,3,FALSE),2)," ")</f>
        <v>0.06</v>
      </c>
      <c r="U7" s="75">
        <f>IF(A7="","",VLOOKUP(A7,BD!$A$3:$E$85,5,FALSE)*B7)</f>
        <v>22.5</v>
      </c>
      <c r="V7" s="75">
        <f>IF(A7="","",VLOOKUP(A7,BD!$A$3:$G$85,6,FALSE)*B7)</f>
        <v>0.85000000000000009</v>
      </c>
      <c r="W7" s="76">
        <f>IF(A7="","",VLOOKUP(A7,BD!$A$3:$G$85,7,FALSE)*B7)</f>
        <v>0</v>
      </c>
      <c r="X7" s="76">
        <f t="shared" si="3"/>
        <v>0</v>
      </c>
      <c r="Y7" s="76">
        <f t="shared" si="4"/>
        <v>43.3</v>
      </c>
      <c r="Z7" s="76">
        <f t="shared" si="9"/>
        <v>0</v>
      </c>
      <c r="AA7" s="76">
        <f t="shared" si="10"/>
        <v>8.66</v>
      </c>
      <c r="AB7" s="79">
        <f t="shared" si="11"/>
        <v>1</v>
      </c>
      <c r="AC7" s="76">
        <f>IF(K27="","",VLOOKUP(K27,BD!$A$2:$E$82,5,FALSE)*AB7)</f>
        <v>4.5</v>
      </c>
      <c r="AD7" s="76">
        <f>IF(K27="","",VLOOKUP(K27,BD!$A$3:$G$85,6,FALSE)*M27)</f>
        <v>0</v>
      </c>
      <c r="AE7" s="80">
        <f>IF(K27="","",VLOOKUP(K27,BD!$A$3:$G$85,7,FALSE)*M27)</f>
        <v>4.59</v>
      </c>
      <c r="AF7" s="76"/>
      <c r="AG7" s="76"/>
      <c r="AJ7" s="35">
        <f t="shared" si="5"/>
        <v>1</v>
      </c>
      <c r="AK7" s="27">
        <f>IF(K97="","",VLOOKUP(K97,BD!$A$2:$E$82,5,FALSE)*AJ7)</f>
        <v>0</v>
      </c>
      <c r="AL7" s="27">
        <f>IF(K97="","",VLOOKUP(K97,BD!$A$3:$G$85,6,FALSE)*M97)</f>
        <v>0</v>
      </c>
      <c r="AM7" s="27">
        <f>IF(K97="","",VLOOKUP(K97,BD!$A$3:$G$85,7,FALSE)*M97)</f>
        <v>0.42</v>
      </c>
    </row>
    <row r="8" spans="1:39" x14ac:dyDescent="0.25">
      <c r="A8" s="8" t="s">
        <v>17</v>
      </c>
      <c r="B8" s="9">
        <v>4</v>
      </c>
      <c r="C8" s="10">
        <v>37.090000000000003</v>
      </c>
      <c r="D8" s="3">
        <f t="shared" si="6"/>
        <v>148.36000000000001</v>
      </c>
      <c r="E8" s="11">
        <f t="shared" si="7"/>
        <v>2.0070375</v>
      </c>
      <c r="F8" s="3">
        <f>IF(A8="","",VLOOKUP(A8,BD!$A$3:$H$85,8,FALSE))</f>
        <v>4</v>
      </c>
      <c r="G8" s="3">
        <f t="shared" si="8"/>
        <v>1.9929625</v>
      </c>
      <c r="H8">
        <f>IF(A8="","",VLOOKUP(A8,BD!$A$3:$B$85,2,FALSE)*B8)</f>
        <v>96</v>
      </c>
      <c r="I8" s="3">
        <f t="shared" si="0"/>
        <v>191.3244</v>
      </c>
      <c r="K8" s="66" t="s">
        <v>66</v>
      </c>
      <c r="L8" s="64">
        <f>SUM(N6+O6)</f>
        <v>3844.8664000000003</v>
      </c>
      <c r="M8" s="64">
        <f>SUM(P6)</f>
        <v>649</v>
      </c>
      <c r="N8" s="64"/>
      <c r="O8" s="67"/>
      <c r="P8" s="68">
        <f>SUM(L8:M8)</f>
        <v>4493.8664000000008</v>
      </c>
      <c r="R8" s="75">
        <f t="shared" si="1"/>
        <v>31.155600000000003</v>
      </c>
      <c r="S8" s="75">
        <f t="shared" si="2"/>
        <v>0</v>
      </c>
      <c r="T8" s="76">
        <f>IFERROR(ROUNDDOWN(VLOOKUP(A8,BD!$A$1:$C$73,3,FALSE),2)," ")</f>
        <v>0.21</v>
      </c>
      <c r="U8" s="75">
        <f>IF(A8="","",VLOOKUP(A8,BD!$A$3:$E$85,5,FALSE)*B8)</f>
        <v>18</v>
      </c>
      <c r="V8" s="75">
        <f>IF(A8="","",VLOOKUP(A8,BD!$A$3:$G$85,6,FALSE)*B8)</f>
        <v>0</v>
      </c>
      <c r="W8" s="76">
        <f>IF(A8="","",VLOOKUP(A8,BD!$A$3:$G$85,7,FALSE)*B8)</f>
        <v>13.16</v>
      </c>
      <c r="X8" s="76">
        <f t="shared" si="3"/>
        <v>148.36000000000001</v>
      </c>
      <c r="Y8" s="76">
        <f t="shared" si="4"/>
        <v>0</v>
      </c>
      <c r="Z8" s="76">
        <f t="shared" si="9"/>
        <v>37.090000000000003</v>
      </c>
      <c r="AA8" s="76">
        <f t="shared" si="10"/>
        <v>0</v>
      </c>
      <c r="AB8" s="79">
        <f t="shared" si="11"/>
        <v>1</v>
      </c>
      <c r="AC8" s="76">
        <f>IF(K28="","",VLOOKUP(K28,BD!$A$2:$E$82,5,FALSE)*AB8)</f>
        <v>4.5</v>
      </c>
      <c r="AD8" s="76">
        <f>IF(K28="","",VLOOKUP(K28,BD!$A$3:$G$85,6,FALSE)*M28)</f>
        <v>0</v>
      </c>
      <c r="AE8" s="80">
        <f>IF(K28="","",VLOOKUP(K28,BD!$A$3:$G$85,7,FALSE)*M28)</f>
        <v>2.54</v>
      </c>
      <c r="AF8" s="76"/>
      <c r="AG8" s="76"/>
      <c r="AJ8" s="35">
        <f t="shared" si="5"/>
        <v>1</v>
      </c>
      <c r="AK8" s="27">
        <f>IF(K98="","",VLOOKUP(K98,BD!$A$2:$E$82,5,FALSE)*AJ8)</f>
        <v>0</v>
      </c>
      <c r="AL8" s="27">
        <f>IF(K98="","",VLOOKUP(K98,BD!$A$3:$G$85,6,FALSE)*M98)</f>
        <v>0</v>
      </c>
      <c r="AM8" s="27">
        <f>IF(K98="","",VLOOKUP(K98,BD!$A$3:$G$85,7,FALSE)*M98)</f>
        <v>0.42</v>
      </c>
    </row>
    <row r="9" spans="1:39" x14ac:dyDescent="0.25">
      <c r="A9" s="8" t="s">
        <v>21</v>
      </c>
      <c r="B9" s="9">
        <v>12</v>
      </c>
      <c r="C9" s="10">
        <v>13.49</v>
      </c>
      <c r="D9" s="3">
        <f t="shared" si="6"/>
        <v>161.88</v>
      </c>
      <c r="E9" s="11">
        <f t="shared" si="7"/>
        <v>0.6291416666666666</v>
      </c>
      <c r="F9" s="3">
        <f>IF(A9="","",VLOOKUP(A9,BD!$A$3:$H$85,8,FALSE))</f>
        <v>2</v>
      </c>
      <c r="G9" s="3">
        <f t="shared" si="8"/>
        <v>1.3708583333333335</v>
      </c>
      <c r="H9">
        <f>IF(A9="","",VLOOKUP(A9,BD!$A$3:$B$85,2,FALSE)*B9)</f>
        <v>288</v>
      </c>
      <c r="I9" s="3">
        <f t="shared" si="0"/>
        <v>394.80720000000008</v>
      </c>
      <c r="R9" s="75">
        <f t="shared" si="1"/>
        <v>0</v>
      </c>
      <c r="S9" s="75">
        <f t="shared" si="2"/>
        <v>9.7127999999999997</v>
      </c>
      <c r="T9" s="76">
        <f>IFERROR(ROUNDDOWN(VLOOKUP(A9,BD!$A$1:$C$73,3,FALSE),2)," ")</f>
        <v>0.06</v>
      </c>
      <c r="U9" s="75">
        <f>IF(A9="","",VLOOKUP(A9,BD!$A$3:$E$85,5,FALSE)*B9)</f>
        <v>42</v>
      </c>
      <c r="V9" s="75">
        <f>IF(A9="","",VLOOKUP(A9,BD!$A$3:$G$85,6,FALSE)*B9)</f>
        <v>9.6000000000000014</v>
      </c>
      <c r="W9" s="76">
        <f>IF(A9="","",VLOOKUP(A9,BD!$A$3:$G$85,7,FALSE)*B9)</f>
        <v>0</v>
      </c>
      <c r="X9" s="76">
        <f t="shared" si="3"/>
        <v>0</v>
      </c>
      <c r="Y9" s="76">
        <f t="shared" si="4"/>
        <v>161.88</v>
      </c>
      <c r="Z9" s="76">
        <f t="shared" si="9"/>
        <v>0</v>
      </c>
      <c r="AA9" s="76">
        <f t="shared" si="10"/>
        <v>13.49</v>
      </c>
      <c r="AB9" s="79">
        <f t="shared" si="11"/>
        <v>1</v>
      </c>
      <c r="AC9" s="76">
        <f>IF(K29="","",VLOOKUP(K29,BD!$A$2:$E$82,5,FALSE)*AB9)</f>
        <v>4.5</v>
      </c>
      <c r="AD9" s="76">
        <f>IF(K29="","",VLOOKUP(K29,BD!$A$3:$G$85,6,FALSE)*M29)</f>
        <v>0</v>
      </c>
      <c r="AE9" s="80">
        <f>IF(K29="","",VLOOKUP(K29,BD!$A$3:$G$85,7,FALSE)*M29)</f>
        <v>2.84</v>
      </c>
      <c r="AF9" s="76"/>
      <c r="AG9" s="76"/>
      <c r="AJ9" s="35">
        <f t="shared" si="5"/>
        <v>1</v>
      </c>
      <c r="AK9" s="27">
        <f>IF(K99="","",VLOOKUP(K99,BD!$A$2:$E$82,5,FALSE)*AJ9)</f>
        <v>4.5</v>
      </c>
      <c r="AL9" s="27">
        <f>IF(K99="","",VLOOKUP(K99,BD!$A$3:$G$85,6,FALSE)*M99)</f>
        <v>0.17</v>
      </c>
      <c r="AM9" s="27">
        <f>IF(K99="","",VLOOKUP(K99,BD!$A$3:$G$85,7,FALSE)*M99)</f>
        <v>0</v>
      </c>
    </row>
    <row r="10" spans="1:39" x14ac:dyDescent="0.25">
      <c r="A10" s="8" t="s">
        <v>11</v>
      </c>
      <c r="B10" s="9">
        <v>5</v>
      </c>
      <c r="C10" s="10">
        <v>24.36</v>
      </c>
      <c r="D10" s="3">
        <f t="shared" si="6"/>
        <v>121.8</v>
      </c>
      <c r="E10" s="11">
        <f t="shared" si="7"/>
        <v>1.0888166666666668</v>
      </c>
      <c r="F10" s="3">
        <f>IF(A10="","",VLOOKUP(A10,BD!$A$3:$H$85,8,FALSE))</f>
        <v>2</v>
      </c>
      <c r="G10" s="3">
        <f t="shared" si="8"/>
        <v>0.91118333333333323</v>
      </c>
      <c r="H10">
        <f>IF(A10="","",VLOOKUP(A10,BD!$A$3:$B$85,2,FALSE)*B10)</f>
        <v>120</v>
      </c>
      <c r="I10" s="3">
        <f t="shared" si="0"/>
        <v>109.34199999999998</v>
      </c>
      <c r="K10" s="107" t="s">
        <v>68</v>
      </c>
      <c r="L10" s="107"/>
      <c r="M10" s="107"/>
      <c r="N10" s="107"/>
      <c r="O10" s="107"/>
      <c r="P10" s="107"/>
      <c r="R10" s="75">
        <f t="shared" si="1"/>
        <v>0</v>
      </c>
      <c r="S10" s="75">
        <f t="shared" si="2"/>
        <v>7.3079999999999998</v>
      </c>
      <c r="T10" s="76">
        <f>IFERROR(ROUNDDOWN(VLOOKUP(A10,BD!$A$1:$C$73,3,FALSE),2)," ")</f>
        <v>0.06</v>
      </c>
      <c r="U10" s="75">
        <f>IF(A10="","",VLOOKUP(A10,BD!$A$3:$E$85,5,FALSE)*B10)</f>
        <v>22.5</v>
      </c>
      <c r="V10" s="75">
        <f>IF(A10="","",VLOOKUP(A10,BD!$A$3:$G$85,6,FALSE)*B10)</f>
        <v>1.55</v>
      </c>
      <c r="W10" s="76">
        <f>IF(A10="","",VLOOKUP(A10,BD!$A$3:$G$85,7,FALSE)*B10)</f>
        <v>0</v>
      </c>
      <c r="X10" s="76">
        <f t="shared" si="3"/>
        <v>0</v>
      </c>
      <c r="Y10" s="76">
        <f t="shared" si="4"/>
        <v>121.8</v>
      </c>
      <c r="Z10" s="76">
        <f t="shared" si="9"/>
        <v>0</v>
      </c>
      <c r="AA10" s="76">
        <f t="shared" si="10"/>
        <v>24.36</v>
      </c>
      <c r="AB10" s="79">
        <f t="shared" si="11"/>
        <v>1</v>
      </c>
      <c r="AC10" s="76">
        <f>IF(K30="","",VLOOKUP(K30,BD!$A$2:$E$82,5,FALSE)*AB10)</f>
        <v>0</v>
      </c>
      <c r="AD10" s="76">
        <f>IF(K30="","",VLOOKUP(K30,BD!$A$3:$G$85,6,FALSE)*M30)</f>
        <v>0</v>
      </c>
      <c r="AE10" s="80">
        <f>IF(K30="","",VLOOKUP(K30,BD!$A$3:$G$85,7,FALSE)*M30)</f>
        <v>0.84</v>
      </c>
      <c r="AF10" s="76"/>
      <c r="AG10" s="76"/>
      <c r="AJ10" s="35">
        <f t="shared" si="5"/>
        <v>0</v>
      </c>
      <c r="AK10" s="27" t="str">
        <f>IF(K100="","",VLOOKUP(K100,BD!$A$2:$E$82,5,FALSE)*AJ10)</f>
        <v/>
      </c>
      <c r="AL10" s="27" t="str">
        <f>IF(K100="","",VLOOKUP(K100,BD!$A$3:$G$85,6,FALSE)*M100)</f>
        <v/>
      </c>
      <c r="AM10" s="27" t="str">
        <f>IF(K100="","",VLOOKUP(K100,BD!$A$3:$G$85,7,FALSE)*M100)</f>
        <v/>
      </c>
    </row>
    <row r="11" spans="1:39" x14ac:dyDescent="0.25">
      <c r="A11" s="13" t="s">
        <v>12</v>
      </c>
      <c r="B11" s="9">
        <v>3</v>
      </c>
      <c r="C11" s="10">
        <v>22.84</v>
      </c>
      <c r="D11" s="3">
        <f t="shared" si="6"/>
        <v>68.52</v>
      </c>
      <c r="E11" s="11">
        <f t="shared" si="7"/>
        <v>1.2152666666666667</v>
      </c>
      <c r="F11" s="3">
        <f>IF(A11="","",VLOOKUP(A11,BD!$A$3:$H$85,8,FALSE))</f>
        <v>3</v>
      </c>
      <c r="G11" s="3">
        <f t="shared" si="8"/>
        <v>1.7847333333333333</v>
      </c>
      <c r="H11">
        <f>IF(A11="","",VLOOKUP(A11,BD!$A$3:$B$85,2,FALSE)*B11)</f>
        <v>72</v>
      </c>
      <c r="I11" s="3">
        <f t="shared" si="0"/>
        <v>128.5008</v>
      </c>
      <c r="K11" s="63" t="s">
        <v>47</v>
      </c>
      <c r="L11" s="64" t="s">
        <v>64</v>
      </c>
      <c r="M11" s="63" t="s">
        <v>65</v>
      </c>
      <c r="N11" s="64" t="s">
        <v>49</v>
      </c>
      <c r="O11" s="63" t="s">
        <v>47</v>
      </c>
      <c r="P11" s="63" t="s">
        <v>52</v>
      </c>
      <c r="R11" s="75">
        <f t="shared" si="1"/>
        <v>14.389199999999999</v>
      </c>
      <c r="S11" s="75">
        <f t="shared" si="2"/>
        <v>0</v>
      </c>
      <c r="T11" s="76">
        <f>IFERROR(ROUNDDOWN(VLOOKUP(A11,BD!$A$1:$C$73,3,FALSE),2)," ")</f>
        <v>0.21</v>
      </c>
      <c r="U11" s="75">
        <f>IF(A11="","",VLOOKUP(A11,BD!$A$3:$E$85,5,FALSE)*B11)</f>
        <v>13.5</v>
      </c>
      <c r="V11" s="75">
        <f>IF(A11="","",VLOOKUP(A11,BD!$A$3:$G$85,6,FALSE)*B11)</f>
        <v>0</v>
      </c>
      <c r="W11" s="76">
        <f>IF(A11="","",VLOOKUP(A11,BD!$A$3:$G$85,7,FALSE)*B11)</f>
        <v>4.59</v>
      </c>
      <c r="X11" s="76">
        <f t="shared" si="3"/>
        <v>68.52</v>
      </c>
      <c r="Y11" s="76">
        <f t="shared" si="4"/>
        <v>0</v>
      </c>
      <c r="Z11" s="76">
        <f t="shared" si="9"/>
        <v>22.84</v>
      </c>
      <c r="AA11" s="76">
        <f t="shared" si="10"/>
        <v>0</v>
      </c>
      <c r="AB11" s="79">
        <f t="shared" si="11"/>
        <v>1</v>
      </c>
      <c r="AC11" s="76">
        <f>IF(K31="","",VLOOKUP(K31,BD!$A$2:$E$82,5,FALSE)*AB11)</f>
        <v>0</v>
      </c>
      <c r="AD11" s="76">
        <f>IF(K31="","",VLOOKUP(K31,BD!$A$3:$G$85,6,FALSE)*M31)</f>
        <v>0</v>
      </c>
      <c r="AE11" s="80">
        <f>IF(K31="","",VLOOKUP(K31,BD!$A$3:$G$85,7,FALSE)*M31)</f>
        <v>0.42</v>
      </c>
      <c r="AF11" s="76"/>
      <c r="AG11" s="76"/>
      <c r="AJ11" s="35">
        <f t="shared" si="5"/>
        <v>0</v>
      </c>
      <c r="AK11" s="27" t="str">
        <f>IF(K101="","",VLOOKUP(K101,BD!$A$2:$E$82,5,FALSE)*AJ11)</f>
        <v/>
      </c>
      <c r="AL11" s="27" t="str">
        <f>IF(K101="","",VLOOKUP(K101,BD!$A$3:$G$85,6,FALSE)*M101)</f>
        <v/>
      </c>
      <c r="AM11" s="27" t="str">
        <f>IF(K101="","",VLOOKUP(K101,BD!$A$3:$G$85,7,FALSE)*M101)</f>
        <v/>
      </c>
    </row>
    <row r="12" spans="1:39" x14ac:dyDescent="0.25">
      <c r="A12" s="8" t="s">
        <v>25</v>
      </c>
      <c r="B12" s="9">
        <v>2</v>
      </c>
      <c r="C12" s="10">
        <v>28.08</v>
      </c>
      <c r="D12" s="3">
        <f t="shared" si="6"/>
        <v>56.16</v>
      </c>
      <c r="E12" s="11">
        <f t="shared" si="7"/>
        <v>1.2435333333333332</v>
      </c>
      <c r="F12" s="3">
        <f>IF(A12="","",VLOOKUP(A12,BD!$A$3:$H$85,8,FALSE))</f>
        <v>2</v>
      </c>
      <c r="G12" s="3">
        <f t="shared" si="8"/>
        <v>0.75646666666666684</v>
      </c>
      <c r="H12">
        <f>IF(A12="","",VLOOKUP(A12,BD!$A$3:$B$85,2,FALSE)*B12)</f>
        <v>48</v>
      </c>
      <c r="I12" s="3">
        <f t="shared" si="0"/>
        <v>36.310400000000008</v>
      </c>
      <c r="K12" s="63">
        <v>6</v>
      </c>
      <c r="L12" s="64">
        <f>SUM(Y62)</f>
        <v>316.13</v>
      </c>
      <c r="M12" s="64">
        <f>SUM(V62)</f>
        <v>13.120000000000001</v>
      </c>
      <c r="N12" s="64">
        <f>SUM(L12:M12)</f>
        <v>329.25</v>
      </c>
      <c r="O12" s="64">
        <f>SUM(N12*1.06-$N$12)</f>
        <v>19.754999999999995</v>
      </c>
      <c r="P12" s="64">
        <f>SUM(U62)</f>
        <v>147.5</v>
      </c>
      <c r="R12" s="75">
        <f t="shared" si="1"/>
        <v>0</v>
      </c>
      <c r="S12" s="75">
        <f t="shared" si="2"/>
        <v>3.3695999999999997</v>
      </c>
      <c r="T12" s="76">
        <f>IFERROR(ROUNDDOWN(VLOOKUP(A12,BD!$A$1:$C$73,3,FALSE),2)," ")</f>
        <v>0.06</v>
      </c>
      <c r="U12" s="75">
        <f>IF(A12="","",VLOOKUP(A12,BD!$A$3:$E$85,5,FALSE)*B12)</f>
        <v>7</v>
      </c>
      <c r="V12" s="75">
        <f>IF(A12="","",VLOOKUP(A12,BD!$A$3:$G$85,6,FALSE)*B12)</f>
        <v>0.16</v>
      </c>
      <c r="W12" s="76">
        <f>IF(A12="","",VLOOKUP(A12,BD!$A$3:$G$85,7,FALSE)*B12)</f>
        <v>0</v>
      </c>
      <c r="X12" s="76">
        <f t="shared" si="3"/>
        <v>0</v>
      </c>
      <c r="Y12" s="76">
        <f t="shared" si="4"/>
        <v>56.16</v>
      </c>
      <c r="Z12" s="76">
        <f t="shared" si="9"/>
        <v>0</v>
      </c>
      <c r="AA12" s="76">
        <f t="shared" si="10"/>
        <v>28.08</v>
      </c>
      <c r="AB12" s="79">
        <f t="shared" si="11"/>
        <v>1</v>
      </c>
      <c r="AC12" s="76">
        <f>IF(K32="","",VLOOKUP(K32,BD!$A$2:$E$82,5,FALSE)*AB12)</f>
        <v>0</v>
      </c>
      <c r="AD12" s="76">
        <f>IF(K32="","",VLOOKUP(K32,BD!$A$3:$G$85,6,FALSE)*M32)</f>
        <v>0</v>
      </c>
      <c r="AE12" s="80">
        <f>IF(K32="","",VLOOKUP(K32,BD!$A$3:$G$85,7,FALSE)*M32)</f>
        <v>0.42</v>
      </c>
      <c r="AF12" s="76"/>
      <c r="AG12" s="76"/>
      <c r="AJ12" s="35">
        <f t="shared" si="5"/>
        <v>0</v>
      </c>
      <c r="AK12" s="27" t="str">
        <f>IF(K102="","",VLOOKUP(K102,BD!$A$2:$E$82,5,FALSE)*AJ12)</f>
        <v/>
      </c>
      <c r="AL12" s="27" t="str">
        <f>IF(K102="","",VLOOKUP(K102,BD!$A$3:$G$85,6,FALSE)*M102)</f>
        <v/>
      </c>
      <c r="AM12" s="27" t="str">
        <f>IF(K102="","",VLOOKUP(K102,BD!$A$3:$G$85,7,FALSE)*M102)</f>
        <v/>
      </c>
    </row>
    <row r="13" spans="1:39" x14ac:dyDescent="0.25">
      <c r="A13" s="8" t="s">
        <v>28</v>
      </c>
      <c r="B13" s="9">
        <v>2</v>
      </c>
      <c r="C13" s="10">
        <v>19.98</v>
      </c>
      <c r="D13" s="3">
        <f t="shared" si="6"/>
        <v>39.96</v>
      </c>
      <c r="E13" s="11">
        <f t="shared" si="7"/>
        <v>0.90911666666666668</v>
      </c>
      <c r="F13" s="3">
        <f>IF(A13="","",VLOOKUP(A13,BD!$A$3:$H$85,8,FALSE))</f>
        <v>2</v>
      </c>
      <c r="G13" s="3">
        <f t="shared" si="8"/>
        <v>1.0908833333333332</v>
      </c>
      <c r="H13">
        <f>IF(A13="","",VLOOKUP(A13,BD!$A$3:$B$85,2,FALSE)*B13)</f>
        <v>48</v>
      </c>
      <c r="I13" s="3">
        <f t="shared" si="0"/>
        <v>52.362399999999994</v>
      </c>
      <c r="K13" s="63">
        <v>21</v>
      </c>
      <c r="L13" s="64">
        <f>SUM(X62)</f>
        <v>89.18</v>
      </c>
      <c r="M13" s="64">
        <f>SUM(W62)</f>
        <v>7.22</v>
      </c>
      <c r="N13" s="64">
        <f>SUM(L13:M13)</f>
        <v>96.4</v>
      </c>
      <c r="O13" s="64">
        <f>SUM(N13*1.21-$N$13)</f>
        <v>20.244</v>
      </c>
      <c r="P13" s="63"/>
      <c r="R13" s="75">
        <f t="shared" si="1"/>
        <v>0</v>
      </c>
      <c r="S13" s="75">
        <f t="shared" si="2"/>
        <v>2.3976000000000002</v>
      </c>
      <c r="T13" s="76">
        <f>IFERROR(ROUNDDOWN(VLOOKUP(A13,BD!$A$1:$C$73,3,FALSE),2)," ")</f>
        <v>0.06</v>
      </c>
      <c r="U13" s="75">
        <f>IF(A13="","",VLOOKUP(A13,BD!$A$3:$E$85,5,FALSE)*B13)</f>
        <v>9</v>
      </c>
      <c r="V13" s="75">
        <f>IF(A13="","",VLOOKUP(A13,BD!$A$3:$G$85,6,FALSE)*B13)</f>
        <v>1.28</v>
      </c>
      <c r="W13" s="76">
        <f>IF(A13="","",VLOOKUP(A13,BD!$A$3:$G$85,7,FALSE)*B13)</f>
        <v>0</v>
      </c>
      <c r="X13" s="76">
        <f t="shared" si="3"/>
        <v>0</v>
      </c>
      <c r="Y13" s="76">
        <f t="shared" si="4"/>
        <v>39.96</v>
      </c>
      <c r="Z13" s="76">
        <f t="shared" si="9"/>
        <v>0</v>
      </c>
      <c r="AA13" s="76">
        <f t="shared" si="10"/>
        <v>19.98</v>
      </c>
      <c r="AB13" s="79">
        <f t="shared" si="11"/>
        <v>1</v>
      </c>
      <c r="AC13" s="76">
        <f>IF(K33="","",VLOOKUP(K33,BD!$A$2:$E$82,5,FALSE)*AB13)</f>
        <v>4.5</v>
      </c>
      <c r="AD13" s="76">
        <f>IF(K33="","",VLOOKUP(K33,BD!$A$3:$G$85,6,FALSE)*M33)</f>
        <v>0</v>
      </c>
      <c r="AE13" s="80">
        <f>IF(K33="","",VLOOKUP(K33,BD!$A$3:$G$85,7,FALSE)*M33)</f>
        <v>1.28</v>
      </c>
      <c r="AF13" s="76"/>
      <c r="AG13" s="76"/>
      <c r="AJ13" s="35">
        <f t="shared" si="5"/>
        <v>0</v>
      </c>
      <c r="AK13" s="27" t="str">
        <f>IF(K103="","",VLOOKUP(K103,BD!$A$2:$E$82,5,FALSE)*AJ13)</f>
        <v/>
      </c>
      <c r="AL13" s="27" t="str">
        <f>IF(K103="","",VLOOKUP(K103,BD!$A$3:$G$85,6,FALSE)*M103)</f>
        <v/>
      </c>
      <c r="AM13" s="27" t="str">
        <f>IF(K103="","",VLOOKUP(K103,BD!$A$3:$G$85,7,FALSE)*M103)</f>
        <v/>
      </c>
    </row>
    <row r="14" spans="1:39" x14ac:dyDescent="0.25">
      <c r="A14" s="8" t="s">
        <v>16</v>
      </c>
      <c r="B14" s="9">
        <v>2</v>
      </c>
      <c r="C14" s="10">
        <v>35.590000000000003</v>
      </c>
      <c r="D14" s="3">
        <f t="shared" si="6"/>
        <v>71.180000000000007</v>
      </c>
      <c r="E14" s="11">
        <f t="shared" si="7"/>
        <v>1.929329166666667</v>
      </c>
      <c r="F14" s="3">
        <f>IF(A14="","",VLOOKUP(A14,BD!$A$3:$H$85,8,FALSE))</f>
        <v>4</v>
      </c>
      <c r="G14" s="3">
        <f t="shared" si="8"/>
        <v>2.0706708333333328</v>
      </c>
      <c r="H14">
        <f>IF(A14="","",VLOOKUP(A14,BD!$A$3:$B$85,2,FALSE)*B14)</f>
        <v>48</v>
      </c>
      <c r="I14" s="3">
        <f t="shared" si="0"/>
        <v>99.392199999999974</v>
      </c>
      <c r="K14" s="63"/>
      <c r="L14" s="64"/>
      <c r="M14" s="64"/>
      <c r="N14" s="64"/>
      <c r="O14" s="63"/>
      <c r="P14" s="63"/>
      <c r="R14" s="75">
        <f t="shared" si="1"/>
        <v>14.947800000000001</v>
      </c>
      <c r="S14" s="75">
        <f t="shared" si="2"/>
        <v>0</v>
      </c>
      <c r="T14" s="76">
        <f>IFERROR(ROUNDDOWN(VLOOKUP(A14,BD!$A$1:$C$73,3,FALSE),2)," ")</f>
        <v>0.21</v>
      </c>
      <c r="U14" s="75">
        <f>IF(A14="","",VLOOKUP(A14,BD!$A$3:$E$85,5,FALSE)*B14)</f>
        <v>9</v>
      </c>
      <c r="V14" s="75">
        <f>IF(A14="","",VLOOKUP(A14,BD!$A$3:$G$85,6,FALSE)*B14)</f>
        <v>0</v>
      </c>
      <c r="W14" s="76">
        <f>IF(A14="","",VLOOKUP(A14,BD!$A$3:$G$85,7,FALSE)*B14)</f>
        <v>6.48</v>
      </c>
      <c r="X14" s="76">
        <f t="shared" si="3"/>
        <v>71.180000000000007</v>
      </c>
      <c r="Y14" s="76">
        <f t="shared" si="4"/>
        <v>0</v>
      </c>
      <c r="Z14" s="76">
        <f t="shared" si="9"/>
        <v>35.590000000000003</v>
      </c>
      <c r="AA14" s="76">
        <f t="shared" si="10"/>
        <v>0</v>
      </c>
      <c r="AB14" s="79">
        <f t="shared" si="11"/>
        <v>1</v>
      </c>
      <c r="AC14" s="76">
        <f>IF(K34="","",VLOOKUP(K34,BD!$A$2:$E$82,5,FALSE)*AB14)</f>
        <v>3.5</v>
      </c>
      <c r="AD14" s="76">
        <f>IF(K34="","",VLOOKUP(K34,BD!$A$3:$G$85,6,FALSE)*M34)</f>
        <v>4.8000000000000007</v>
      </c>
      <c r="AE14" s="80">
        <f>IF(K34="","",VLOOKUP(K34,BD!$A$3:$G$85,7,FALSE)*M34)</f>
        <v>0</v>
      </c>
      <c r="AF14" s="76"/>
      <c r="AG14" s="76"/>
      <c r="AJ14" s="37"/>
      <c r="AK14" s="21">
        <f>SUM(AK2:AK13)</f>
        <v>22.5</v>
      </c>
      <c r="AL14" s="38">
        <f>SUM(AL2:AL13)</f>
        <v>0.17</v>
      </c>
      <c r="AM14" s="39">
        <f>SUM(AM2:AM13)</f>
        <v>13.59</v>
      </c>
    </row>
    <row r="15" spans="1:39" x14ac:dyDescent="0.25">
      <c r="A15" s="8" t="s">
        <v>23</v>
      </c>
      <c r="B15" s="9">
        <v>7</v>
      </c>
      <c r="C15" s="10">
        <v>17.440000000000001</v>
      </c>
      <c r="D15" s="3">
        <f t="shared" si="6"/>
        <v>122.08000000000001</v>
      </c>
      <c r="E15" s="11">
        <f t="shared" si="7"/>
        <v>0.80360000000000009</v>
      </c>
      <c r="F15" s="3">
        <f>IF(A15="","",VLOOKUP(A15,BD!$A$3:$H$85,8,FALSE))</f>
        <v>2</v>
      </c>
      <c r="G15" s="3">
        <f t="shared" si="8"/>
        <v>1.1963999999999999</v>
      </c>
      <c r="H15">
        <f>IF(A15="","",VLOOKUP(A15,BD!$A$3:$B$85,2,FALSE)*B15)</f>
        <v>168</v>
      </c>
      <c r="I15" s="3">
        <f t="shared" si="0"/>
        <v>200.99519999999998</v>
      </c>
      <c r="K15" s="63"/>
      <c r="L15" s="64">
        <f>SUM(L12:L13)</f>
        <v>405.31</v>
      </c>
      <c r="M15" s="64">
        <f t="shared" ref="M15:N15" si="13">SUM(M12:M13)</f>
        <v>20.34</v>
      </c>
      <c r="N15" s="64">
        <f t="shared" si="13"/>
        <v>425.65</v>
      </c>
      <c r="O15" s="64">
        <f>SUM(O12:O13)</f>
        <v>39.998999999999995</v>
      </c>
      <c r="P15" s="64">
        <f>SUM(P12)</f>
        <v>147.5</v>
      </c>
      <c r="R15" s="75">
        <f t="shared" si="1"/>
        <v>0</v>
      </c>
      <c r="S15" s="75">
        <f t="shared" si="2"/>
        <v>7.3248000000000006</v>
      </c>
      <c r="T15" s="76">
        <f>IFERROR(ROUNDDOWN(VLOOKUP(A15,BD!$A$1:$C$73,3,FALSE),2)," ")</f>
        <v>0.06</v>
      </c>
      <c r="U15" s="75">
        <f>IF(A15="","",VLOOKUP(A15,BD!$A$3:$E$85,5,FALSE)*B15)</f>
        <v>24.5</v>
      </c>
      <c r="V15" s="75">
        <f>IF(A15="","",VLOOKUP(A15,BD!$A$3:$G$85,6,FALSE)*B15)</f>
        <v>5.6000000000000005</v>
      </c>
      <c r="W15" s="76">
        <f>IF(A15="","",VLOOKUP(A15,BD!$A$3:$G$85,7,FALSE)*B15)</f>
        <v>0</v>
      </c>
      <c r="X15" s="76">
        <f t="shared" si="3"/>
        <v>0</v>
      </c>
      <c r="Y15" s="76">
        <f t="shared" si="4"/>
        <v>122.08000000000001</v>
      </c>
      <c r="Z15" s="76">
        <f t="shared" si="9"/>
        <v>0</v>
      </c>
      <c r="AA15" s="76">
        <f t="shared" si="10"/>
        <v>17.440000000000001</v>
      </c>
      <c r="AB15" s="79">
        <f t="shared" si="11"/>
        <v>0</v>
      </c>
      <c r="AC15" s="76">
        <f>IF(K35="","",VLOOKUP(K35,BD!$A$2:$E$82,5,FALSE)*AB15)</f>
        <v>0</v>
      </c>
      <c r="AD15" s="76">
        <f>IF(K35="","",VLOOKUP(K35,BD!$A$3:$G$85,6,FALSE)*M35)</f>
        <v>0</v>
      </c>
      <c r="AE15" s="80">
        <f>IF(K35="","",VLOOKUP(K35,BD!$A$3:$G$85,7,FALSE)*M35)</f>
        <v>0</v>
      </c>
      <c r="AF15" s="76"/>
      <c r="AG15" s="76"/>
    </row>
    <row r="16" spans="1:39" x14ac:dyDescent="0.25">
      <c r="A16" s="8" t="s">
        <v>13</v>
      </c>
      <c r="B16" s="9">
        <v>1</v>
      </c>
      <c r="C16" s="10">
        <v>27.58</v>
      </c>
      <c r="D16" s="3">
        <f t="shared" si="6"/>
        <v>27.58</v>
      </c>
      <c r="E16" s="11">
        <f t="shared" si="7"/>
        <v>1.4438250000000001</v>
      </c>
      <c r="F16" s="3">
        <f>IF(A16="","",VLOOKUP(A16,BD!$A$3:$H$85,8,FALSE))</f>
        <v>3</v>
      </c>
      <c r="G16" s="3">
        <f t="shared" si="8"/>
        <v>1.5561749999999999</v>
      </c>
      <c r="H16">
        <f>IF(A16="","",VLOOKUP(A16,BD!$A$3:$B$85,2,FALSE)*B16)</f>
        <v>24</v>
      </c>
      <c r="I16" s="3">
        <f t="shared" si="0"/>
        <v>37.348199999999999</v>
      </c>
      <c r="K16" s="63"/>
      <c r="L16" s="64"/>
      <c r="M16" s="64"/>
      <c r="N16" s="64"/>
      <c r="O16" s="63"/>
      <c r="P16" s="65"/>
      <c r="R16" s="75">
        <f t="shared" si="1"/>
        <v>5.7917999999999994</v>
      </c>
      <c r="S16" s="75">
        <f t="shared" si="2"/>
        <v>0</v>
      </c>
      <c r="T16" s="76">
        <f>IFERROR(ROUNDDOWN(VLOOKUP(A16,BD!$A$1:$C$73,3,FALSE),2)," ")</f>
        <v>0.21</v>
      </c>
      <c r="U16" s="75">
        <f>IF(A16="","",VLOOKUP(A16,BD!$A$3:$E$85,5,FALSE)*B16)</f>
        <v>4.5</v>
      </c>
      <c r="V16" s="75">
        <f>IF(A16="","",VLOOKUP(A16,BD!$A$3:$G$85,6,FALSE)*B16)</f>
        <v>0</v>
      </c>
      <c r="W16" s="76">
        <f>IF(A16="","",VLOOKUP(A16,BD!$A$3:$G$85,7,FALSE)*B16)</f>
        <v>1.28</v>
      </c>
      <c r="X16" s="76">
        <f t="shared" si="3"/>
        <v>27.58</v>
      </c>
      <c r="Y16" s="76">
        <f t="shared" si="4"/>
        <v>0</v>
      </c>
      <c r="Z16" s="76">
        <f t="shared" si="9"/>
        <v>27.58</v>
      </c>
      <c r="AA16" s="76">
        <f t="shared" si="10"/>
        <v>0</v>
      </c>
      <c r="AB16" s="79" t="e">
        <f>IF(P36,1,0)</f>
        <v>#VALUE!</v>
      </c>
      <c r="AC16" s="76" t="str">
        <f>IF(K36="","",VLOOKUP(K36,BD!$A$2:$E$82,5,FALSE)*AB16)</f>
        <v/>
      </c>
      <c r="AD16" s="76" t="str">
        <f>IF(K36="","",VLOOKUP(K36,BD!$A$3:$G$85,6,FALSE)*M36)</f>
        <v/>
      </c>
      <c r="AE16" s="80" t="str">
        <f>IF(K36="","",VLOOKUP(K36,BD!$A$3:$G$85,7,FALSE)*M36)</f>
        <v/>
      </c>
      <c r="AF16" s="76"/>
      <c r="AG16" s="76"/>
      <c r="AK16" s="2"/>
    </row>
    <row r="17" spans="1:39" x14ac:dyDescent="0.25">
      <c r="A17" s="8" t="s">
        <v>24</v>
      </c>
      <c r="B17" s="9">
        <v>6</v>
      </c>
      <c r="C17" s="10">
        <v>13.93</v>
      </c>
      <c r="D17" s="3">
        <f t="shared" si="6"/>
        <v>83.58</v>
      </c>
      <c r="E17" s="11">
        <f t="shared" si="7"/>
        <v>0.6485749999999999</v>
      </c>
      <c r="F17" s="3">
        <f>IF(A17="","",VLOOKUP(A17,BD!$A$3:$H$85,8,FALSE))</f>
        <v>2</v>
      </c>
      <c r="G17" s="3">
        <f t="shared" si="8"/>
        <v>1.3514250000000001</v>
      </c>
      <c r="H17">
        <f>IF(A17="","",VLOOKUP(A17,BD!$A$3:$B$85,2,FALSE)*B17)</f>
        <v>144</v>
      </c>
      <c r="I17" s="3">
        <f t="shared" si="0"/>
        <v>194.60520000000002</v>
      </c>
      <c r="K17" s="66" t="s">
        <v>66</v>
      </c>
      <c r="L17" s="64">
        <f>SUM(N15+O15)</f>
        <v>465.649</v>
      </c>
      <c r="M17" s="64">
        <f>SUM(P15)</f>
        <v>147.5</v>
      </c>
      <c r="N17" s="64"/>
      <c r="O17" s="67"/>
      <c r="P17" s="68">
        <f>SUM(L17:M17)</f>
        <v>613.149</v>
      </c>
      <c r="R17" s="75">
        <f t="shared" si="1"/>
        <v>0</v>
      </c>
      <c r="S17" s="75">
        <f t="shared" si="2"/>
        <v>5.0148000000000001</v>
      </c>
      <c r="T17" s="76">
        <f>IFERROR(ROUNDDOWN(VLOOKUP(A17,BD!$A$1:$C$73,3,FALSE),2)," ")</f>
        <v>0.06</v>
      </c>
      <c r="U17" s="75">
        <f>IF(A17="","",VLOOKUP(A17,BD!$A$3:$E$85,5,FALSE)*B17)</f>
        <v>21</v>
      </c>
      <c r="V17" s="75">
        <f>IF(A17="","",VLOOKUP(A17,BD!$A$3:$G$85,6,FALSE)*B17)</f>
        <v>4.8000000000000007</v>
      </c>
      <c r="W17" s="76">
        <f>IF(A17="","",VLOOKUP(A17,BD!$A$3:$G$85,7,FALSE)*B17)</f>
        <v>0</v>
      </c>
      <c r="X17" s="76">
        <f t="shared" si="3"/>
        <v>0</v>
      </c>
      <c r="Y17" s="76">
        <f t="shared" si="4"/>
        <v>83.58</v>
      </c>
      <c r="Z17" s="76">
        <f t="shared" si="9"/>
        <v>0</v>
      </c>
      <c r="AA17" s="76">
        <f t="shared" si="10"/>
        <v>13.93</v>
      </c>
      <c r="AB17" s="79" t="e">
        <f t="shared" si="11"/>
        <v>#VALUE!</v>
      </c>
      <c r="AC17" s="76" t="str">
        <f>IF(K37="","",VLOOKUP(K37,BD!$A$2:$E$82,5,FALSE)*AB17)</f>
        <v/>
      </c>
      <c r="AD17" s="76" t="str">
        <f>IF(K37="","",VLOOKUP(K37,BD!$A$3:$G$85,6,FALSE)*M37)</f>
        <v/>
      </c>
      <c r="AE17" s="80" t="str">
        <f>IF(K37="","",VLOOKUP(K37,BD!$A$3:$G$85,7,FALSE)*M37)</f>
        <v/>
      </c>
      <c r="AF17" s="76"/>
      <c r="AG17" s="76"/>
      <c r="AK17" s="2"/>
    </row>
    <row r="18" spans="1:39" x14ac:dyDescent="0.25">
      <c r="A18" s="8" t="s">
        <v>14</v>
      </c>
      <c r="B18" s="9">
        <v>7</v>
      </c>
      <c r="C18" s="10">
        <v>35.58</v>
      </c>
      <c r="D18" s="3">
        <f t="shared" si="6"/>
        <v>249.06</v>
      </c>
      <c r="E18" s="11">
        <f t="shared" si="7"/>
        <v>1.8996583333333334</v>
      </c>
      <c r="F18" s="3">
        <f>IF(A18="","",VLOOKUP(A18,BD!$A$3:$H$85,8,FALSE))</f>
        <v>4</v>
      </c>
      <c r="G18" s="3">
        <f t="shared" si="8"/>
        <v>2.1003416666666666</v>
      </c>
      <c r="H18">
        <f>IF(A18="","",VLOOKUP(A18,BD!$A$3:$B$85,2,FALSE)*B18)</f>
        <v>168</v>
      </c>
      <c r="I18" s="3">
        <f t="shared" si="0"/>
        <v>352.85739999999998</v>
      </c>
      <c r="R18" s="75">
        <f t="shared" si="1"/>
        <v>52.302599999999998</v>
      </c>
      <c r="S18" s="75">
        <f t="shared" si="2"/>
        <v>0</v>
      </c>
      <c r="T18" s="76">
        <f>IFERROR(ROUNDDOWN(VLOOKUP(A18,BD!$A$1:$C$73,3,FALSE),2)," ")</f>
        <v>0.21</v>
      </c>
      <c r="U18" s="75">
        <f>IF(A18="","",VLOOKUP(A18,BD!$A$3:$E$85,5,FALSE)*B18)</f>
        <v>31.5</v>
      </c>
      <c r="V18" s="75">
        <f>IF(A18="","",VLOOKUP(A18,BD!$A$3:$G$85,6,FALSE)*B18)</f>
        <v>0</v>
      </c>
      <c r="W18" s="76">
        <f>IF(A18="","",VLOOKUP(A18,BD!$A$3:$G$85,7,FALSE)*B18)</f>
        <v>17.78</v>
      </c>
      <c r="X18" s="76">
        <f t="shared" si="3"/>
        <v>249.06</v>
      </c>
      <c r="Y18" s="76">
        <f t="shared" si="4"/>
        <v>0</v>
      </c>
      <c r="Z18" s="76">
        <f t="shared" si="9"/>
        <v>35.58</v>
      </c>
      <c r="AA18" s="76">
        <f t="shared" si="10"/>
        <v>0</v>
      </c>
      <c r="AB18" s="79" t="e">
        <f t="shared" si="11"/>
        <v>#VALUE!</v>
      </c>
      <c r="AC18" s="76" t="str">
        <f>IF(K38="","",VLOOKUP(K38,BD!$A$2:$E$82,5,FALSE)*AB18)</f>
        <v/>
      </c>
      <c r="AD18" s="76" t="str">
        <f>IF(K38="","",VLOOKUP(K38,BD!$A$3:$G$85,6,FALSE)*M38)</f>
        <v/>
      </c>
      <c r="AE18" s="80" t="str">
        <f>IF(K38="","",VLOOKUP(K38,BD!$A$3:$G$85,7,FALSE)*M38)</f>
        <v/>
      </c>
      <c r="AF18" s="76"/>
      <c r="AG18" s="76"/>
      <c r="AK18" s="2"/>
    </row>
    <row r="19" spans="1:39" x14ac:dyDescent="0.25">
      <c r="A19" s="8" t="s">
        <v>15</v>
      </c>
      <c r="B19" s="9">
        <v>2</v>
      </c>
      <c r="C19" s="10">
        <v>35.57</v>
      </c>
      <c r="D19" s="3">
        <f t="shared" si="6"/>
        <v>71.14</v>
      </c>
      <c r="E19" s="11">
        <f t="shared" si="7"/>
        <v>1.9116541666666667</v>
      </c>
      <c r="F19" s="3">
        <f>IF(A19="","",VLOOKUP(A19,BD!$A$3:$H$85,8,FALSE))</f>
        <v>4</v>
      </c>
      <c r="G19" s="3">
        <f t="shared" si="8"/>
        <v>2.0883458333333333</v>
      </c>
      <c r="H19">
        <f>IF(A19="","",VLOOKUP(A19,BD!$A$3:$B$85,2,FALSE)*B19)</f>
        <v>48</v>
      </c>
      <c r="I19" s="3">
        <f t="shared" si="0"/>
        <v>100.2406</v>
      </c>
      <c r="K19" s="28" t="s">
        <v>69</v>
      </c>
      <c r="L19" s="29">
        <f>SUM(L8+L17)</f>
        <v>4310.5154000000002</v>
      </c>
      <c r="M19" s="29">
        <f>SUM(M8+M17)</f>
        <v>796.5</v>
      </c>
      <c r="N19" s="29"/>
      <c r="O19" s="30"/>
      <c r="P19" s="31">
        <f>SUM(L19:M19)</f>
        <v>5107.0154000000002</v>
      </c>
      <c r="R19" s="75">
        <f t="shared" si="1"/>
        <v>14.939399999999999</v>
      </c>
      <c r="S19" s="75">
        <f t="shared" si="2"/>
        <v>0</v>
      </c>
      <c r="T19" s="76">
        <f>IFERROR(ROUNDDOWN(VLOOKUP(A19,BD!$A$1:$C$73,3,FALSE),2)," ")</f>
        <v>0.21</v>
      </c>
      <c r="U19" s="75">
        <f>IF(A19="","",VLOOKUP(A19,BD!$A$3:$E$85,5,FALSE)*B19)</f>
        <v>9</v>
      </c>
      <c r="V19" s="75">
        <f>IF(A19="","",VLOOKUP(A19,BD!$A$3:$G$85,6,FALSE)*B19)</f>
        <v>0</v>
      </c>
      <c r="W19" s="76">
        <f>IF(A19="","",VLOOKUP(A19,BD!$A$3:$G$85,7,FALSE)*B19)</f>
        <v>5.68</v>
      </c>
      <c r="X19" s="76">
        <f t="shared" si="3"/>
        <v>71.14</v>
      </c>
      <c r="Y19" s="76">
        <f t="shared" si="4"/>
        <v>0</v>
      </c>
      <c r="Z19" s="76">
        <f t="shared" si="9"/>
        <v>35.57</v>
      </c>
      <c r="AA19" s="76">
        <f t="shared" si="10"/>
        <v>0</v>
      </c>
      <c r="AB19" s="79" t="e">
        <f t="shared" si="11"/>
        <v>#VALUE!</v>
      </c>
      <c r="AC19" s="76" t="str">
        <f>IF(K39="","",VLOOKUP(K39,BD!$A$2:$E$82,5,FALSE)*AB19)</f>
        <v/>
      </c>
      <c r="AD19" s="76" t="str">
        <f>IF(K39="","",VLOOKUP(K39,BD!$A$3:$G$85,6,FALSE)*M39)</f>
        <v/>
      </c>
      <c r="AE19" s="80" t="str">
        <f>IF(K39="","",VLOOKUP(K39,BD!$A$3:$G$85,7,FALSE)*M39)</f>
        <v/>
      </c>
      <c r="AF19" s="76"/>
      <c r="AG19" s="76"/>
      <c r="AK19" s="2"/>
    </row>
    <row r="20" spans="1:39" x14ac:dyDescent="0.25">
      <c r="A20" s="8" t="s">
        <v>18</v>
      </c>
      <c r="B20" s="9">
        <v>5</v>
      </c>
      <c r="C20" s="10">
        <v>38.22</v>
      </c>
      <c r="D20" s="3">
        <f t="shared" si="6"/>
        <v>191.1</v>
      </c>
      <c r="E20" s="11">
        <f t="shared" si="7"/>
        <v>1.5555399999999999</v>
      </c>
      <c r="F20" s="3">
        <f>IF(A20="","",VLOOKUP(A20,BD!$A$3:$H$85,8,FALSE))</f>
        <v>3</v>
      </c>
      <c r="G20" s="3">
        <f t="shared" si="8"/>
        <v>1.4444600000000001</v>
      </c>
      <c r="H20">
        <f>IF(A20="","",VLOOKUP(A20,BD!$A$3:$B$85,2,FALSE)*B20)</f>
        <v>150</v>
      </c>
      <c r="I20" s="3">
        <f t="shared" si="0"/>
        <v>216.66900000000001</v>
      </c>
      <c r="K20" s="96"/>
      <c r="L20" s="96"/>
      <c r="M20" s="96"/>
      <c r="N20" s="96"/>
      <c r="O20" s="96"/>
      <c r="P20" s="96"/>
      <c r="R20" s="75">
        <f t="shared" si="1"/>
        <v>40.131</v>
      </c>
      <c r="S20" s="75">
        <f t="shared" si="2"/>
        <v>0</v>
      </c>
      <c r="T20" s="76">
        <f>IFERROR(ROUNDDOWN(VLOOKUP(A20,BD!$A$1:$C$73,3,FALSE),2)," ")</f>
        <v>0.21</v>
      </c>
      <c r="U20" s="75">
        <f>IF(A20="","",VLOOKUP(A20,BD!$A$3:$E$85,5,FALSE)*B20)</f>
        <v>0</v>
      </c>
      <c r="V20" s="75">
        <f>IF(A20="","",VLOOKUP(A20,BD!$A$3:$G$85,6,FALSE)*B20)</f>
        <v>0</v>
      </c>
      <c r="W20" s="76">
        <f>IF(A20="","",VLOOKUP(A20,BD!$A$3:$G$85,7,FALSE)*B20)</f>
        <v>2.1</v>
      </c>
      <c r="X20" s="76">
        <f t="shared" si="3"/>
        <v>191.1</v>
      </c>
      <c r="Y20" s="76">
        <f t="shared" si="4"/>
        <v>0</v>
      </c>
      <c r="Z20" s="76">
        <f t="shared" si="9"/>
        <v>38.22</v>
      </c>
      <c r="AA20" s="76">
        <f t="shared" si="10"/>
        <v>0</v>
      </c>
      <c r="AB20" s="79" t="e">
        <f t="shared" si="11"/>
        <v>#VALUE!</v>
      </c>
      <c r="AC20" s="76" t="str">
        <f>IF(K40="","",VLOOKUP(K40,BD!$A$2:$E$82,5,FALSE)*AB20)</f>
        <v/>
      </c>
      <c r="AD20" s="76" t="str">
        <f>IF(K40="","",VLOOKUP(K40,BD!$A$3:$G$85,6,FALSE)*M40)</f>
        <v/>
      </c>
      <c r="AE20" s="80" t="str">
        <f>IF(K40="","",VLOOKUP(K40,BD!$A$3:$G$85,7,FALSE)*M40)</f>
        <v/>
      </c>
      <c r="AF20" s="76"/>
      <c r="AG20" s="76"/>
      <c r="AL20" s="12"/>
      <c r="AM20" s="12"/>
    </row>
    <row r="21" spans="1:39" x14ac:dyDescent="0.25">
      <c r="A21" s="8" t="s">
        <v>19</v>
      </c>
      <c r="B21" s="9">
        <v>5</v>
      </c>
      <c r="C21" s="10">
        <v>35.64</v>
      </c>
      <c r="D21" s="3">
        <f t="shared" si="6"/>
        <v>178.2</v>
      </c>
      <c r="E21" s="11">
        <f t="shared" si="7"/>
        <v>1.4514799999999999</v>
      </c>
      <c r="F21" s="3">
        <f>IF(A21="","",VLOOKUP(A21,BD!$A$3:$H$85,8,FALSE))</f>
        <v>3</v>
      </c>
      <c r="G21" s="3">
        <f t="shared" si="8"/>
        <v>1.5485200000000001</v>
      </c>
      <c r="H21">
        <f>IF(A21="","",VLOOKUP(A21,BD!$A$3:$B$85,2,FALSE)*B21)</f>
        <v>150</v>
      </c>
      <c r="I21" s="3">
        <f t="shared" si="0"/>
        <v>232.27800000000002</v>
      </c>
      <c r="K21" s="94" t="s">
        <v>75</v>
      </c>
      <c r="L21" s="94"/>
      <c r="M21" s="94"/>
      <c r="N21" s="94"/>
      <c r="O21" s="94"/>
      <c r="P21" s="94"/>
      <c r="R21" s="75">
        <f t="shared" si="1"/>
        <v>37.421999999999997</v>
      </c>
      <c r="S21" s="75">
        <f t="shared" si="2"/>
        <v>0</v>
      </c>
      <c r="T21" s="76">
        <f>IFERROR(ROUNDDOWN(VLOOKUP(A21,BD!$A$1:$C$73,3,FALSE),2)," ")</f>
        <v>0.21</v>
      </c>
      <c r="U21" s="75">
        <f>IF(A21="","",VLOOKUP(A21,BD!$A$3:$E$85,5,FALSE)*B21)</f>
        <v>0</v>
      </c>
      <c r="V21" s="75">
        <f>IF(A21="","",VLOOKUP(A21,BD!$A$3:$G$85,6,FALSE)*B21)</f>
        <v>0</v>
      </c>
      <c r="W21" s="76">
        <f>IF(A21="","",VLOOKUP(A21,BD!$A$3:$G$85,7,FALSE)*B21)</f>
        <v>2.1</v>
      </c>
      <c r="X21" s="76">
        <f t="shared" si="3"/>
        <v>178.2</v>
      </c>
      <c r="Y21" s="76">
        <f t="shared" si="4"/>
        <v>0</v>
      </c>
      <c r="Z21" s="76">
        <f t="shared" si="9"/>
        <v>35.64</v>
      </c>
      <c r="AA21" s="76">
        <f t="shared" si="10"/>
        <v>0</v>
      </c>
      <c r="AB21" s="79" t="e">
        <f t="shared" si="11"/>
        <v>#VALUE!</v>
      </c>
      <c r="AC21" s="76" t="str">
        <f>IF(K41="","",VLOOKUP(K41,BD!$A$2:$E$82,5,FALSE)*AB21)</f>
        <v/>
      </c>
      <c r="AD21" s="76" t="str">
        <f>IF(K41="","",VLOOKUP(K41,BD!$A$3:$G$85,6,FALSE)*M41)</f>
        <v/>
      </c>
      <c r="AE21" s="80" t="str">
        <f>IF(K41="","",VLOOKUP(K41,BD!$A$3:$G$85,7,FALSE)*M41)</f>
        <v/>
      </c>
      <c r="AF21" s="76"/>
      <c r="AG21" s="76"/>
    </row>
    <row r="22" spans="1:39" x14ac:dyDescent="0.25">
      <c r="A22" s="8" t="s">
        <v>20</v>
      </c>
      <c r="B22" s="9">
        <v>3</v>
      </c>
      <c r="C22" s="10">
        <v>36.119999999999997</v>
      </c>
      <c r="D22" s="3">
        <f t="shared" si="6"/>
        <v>108.35999999999999</v>
      </c>
      <c r="E22" s="11">
        <f t="shared" si="7"/>
        <v>1.4708399999999995</v>
      </c>
      <c r="F22" s="3">
        <f>IF(A22="","",VLOOKUP(A22,BD!$A$3:$H$85,8,FALSE))</f>
        <v>3</v>
      </c>
      <c r="G22" s="3">
        <f t="shared" si="8"/>
        <v>1.5291600000000005</v>
      </c>
      <c r="H22">
        <f>IF(A22="","",VLOOKUP(A22,BD!$A$3:$B$85,2,FALSE)*B22)</f>
        <v>90</v>
      </c>
      <c r="I22" s="3">
        <f t="shared" si="0"/>
        <v>137.62440000000004</v>
      </c>
      <c r="K22" s="96" t="s">
        <v>46</v>
      </c>
      <c r="L22" s="96"/>
      <c r="M22" s="51">
        <v>1</v>
      </c>
      <c r="N22" s="3">
        <f>IF(K22="","",VLOOKUP(K22,$A$2:$Z$60,26,FALSE)*M22)</f>
        <v>89.18</v>
      </c>
      <c r="O22" s="3">
        <f>IF(K22="","",VLOOKUP(K22,$A$2:$AA$60,27,FALSE)*M22)</f>
        <v>0</v>
      </c>
      <c r="P22">
        <f>IF(K22="","",VLOOKUP(K22,BD!$A$3:$B$85,2,FALSE)*M22)</f>
        <v>114</v>
      </c>
      <c r="R22" s="75">
        <f t="shared" si="1"/>
        <v>22.755599999999998</v>
      </c>
      <c r="S22" s="75">
        <f t="shared" si="2"/>
        <v>0</v>
      </c>
      <c r="T22" s="76">
        <f>IFERROR(ROUNDDOWN(VLOOKUP(A22,BD!$A$1:$C$73,3,FALSE),2)," ")</f>
        <v>0.21</v>
      </c>
      <c r="U22" s="75">
        <f>IF(A22="","",VLOOKUP(A22,BD!$A$3:$E$85,5,FALSE)*B22)</f>
        <v>0</v>
      </c>
      <c r="V22" s="75">
        <f>IF(A22="","",VLOOKUP(A22,BD!$A$3:$G$85,6,FALSE)*B22)</f>
        <v>0</v>
      </c>
      <c r="W22" s="76">
        <f>IF(A22="","",VLOOKUP(A22,BD!$A$3:$G$85,7,FALSE)*B22)</f>
        <v>1.26</v>
      </c>
      <c r="X22" s="76">
        <f t="shared" si="3"/>
        <v>108.35999999999999</v>
      </c>
      <c r="Y22" s="76">
        <f t="shared" si="4"/>
        <v>0</v>
      </c>
      <c r="Z22" s="76">
        <f t="shared" si="9"/>
        <v>36.119999999999997</v>
      </c>
      <c r="AA22" s="76">
        <f t="shared" si="10"/>
        <v>0</v>
      </c>
      <c r="AB22" s="79" t="e">
        <f t="shared" si="11"/>
        <v>#VALUE!</v>
      </c>
      <c r="AC22" s="76" t="str">
        <f>IF(K42="","",VLOOKUP(K42,BD!$A$2:$E$82,5,FALSE)*AB22)</f>
        <v/>
      </c>
      <c r="AD22" s="76" t="str">
        <f>IF(K42="","",VLOOKUP(K42,BD!$A$3:$G$85,6,FALSE)*M42)</f>
        <v/>
      </c>
      <c r="AE22" s="80" t="str">
        <f>IF(K42="","",VLOOKUP(K42,BD!$A$3:$G$85,7,FALSE)*M42)</f>
        <v/>
      </c>
      <c r="AF22" s="76"/>
      <c r="AG22" s="76"/>
    </row>
    <row r="23" spans="1:39" x14ac:dyDescent="0.25">
      <c r="A23" s="8" t="s">
        <v>37</v>
      </c>
      <c r="B23" s="9">
        <v>2</v>
      </c>
      <c r="C23" s="10">
        <v>47.87</v>
      </c>
      <c r="D23" s="3">
        <f t="shared" si="6"/>
        <v>95.74</v>
      </c>
      <c r="E23" s="11">
        <f t="shared" ref="E23:E39" si="14">IFERROR((D23+R23+S23)/H23,0)</f>
        <v>0</v>
      </c>
      <c r="F23" s="3">
        <f>IF(A23="","",VLOOKUP(A23,BD!$A$3:$H$85,8,FALSE))</f>
        <v>0</v>
      </c>
      <c r="G23" s="3">
        <f t="shared" si="8"/>
        <v>0</v>
      </c>
      <c r="H23">
        <f>IF(A23="","",VLOOKUP(A23,BD!$A$3:$B$85,2,FALSE)*B23)</f>
        <v>0</v>
      </c>
      <c r="I23" s="3">
        <f t="shared" si="0"/>
        <v>0</v>
      </c>
      <c r="K23" s="96" t="s">
        <v>22</v>
      </c>
      <c r="L23" s="96"/>
      <c r="M23" s="51">
        <v>3</v>
      </c>
      <c r="N23" s="3">
        <f>IF(K23="","",VLOOKUP(K23,$A$2:$Z$60,26,FALSE)*M23)</f>
        <v>0</v>
      </c>
      <c r="O23" s="3">
        <f>IF(K23="","",VLOOKUP(K23,$A$2:$AA$60,27,FALSE)*M23)</f>
        <v>41.79</v>
      </c>
      <c r="P23">
        <f>IF(K23="","",VLOOKUP(K23,BD!$A$3:$B$85,2,FALSE)*M23)</f>
        <v>72</v>
      </c>
      <c r="R23" s="75">
        <f t="shared" si="1"/>
        <v>20.105399999999999</v>
      </c>
      <c r="S23" s="75">
        <f t="shared" si="2"/>
        <v>0</v>
      </c>
      <c r="T23" s="76">
        <f>IFERROR(ROUNDDOWN(VLOOKUP(A23,BD!$A$1:$C$73,3,FALSE),2)," ")</f>
        <v>0.21</v>
      </c>
      <c r="U23" s="75">
        <f>IF(A23="","",VLOOKUP(A23,BD!$A$3:$E$85,5,FALSE)*B23)</f>
        <v>160</v>
      </c>
      <c r="V23" s="75">
        <f>IF(A23="","",VLOOKUP(A23,BD!$A$3:$G$85,6,FALSE)*B23)</f>
        <v>0</v>
      </c>
      <c r="W23" s="76">
        <f>IF(A23="","",VLOOKUP(A23,BD!$A$3:$G$85,7,FALSE)*B23)</f>
        <v>0</v>
      </c>
      <c r="X23" s="76">
        <f t="shared" si="3"/>
        <v>95.74</v>
      </c>
      <c r="Y23" s="76">
        <f t="shared" si="4"/>
        <v>0</v>
      </c>
      <c r="Z23" s="76">
        <f t="shared" si="9"/>
        <v>47.87</v>
      </c>
      <c r="AA23" s="76">
        <f t="shared" si="10"/>
        <v>0</v>
      </c>
      <c r="AB23" s="79" t="e">
        <f t="shared" si="11"/>
        <v>#VALUE!</v>
      </c>
      <c r="AC23" s="76" t="str">
        <f>IF(K43="","",VLOOKUP(K43,BD!$A$2:$E$82,5,FALSE)*AB23)</f>
        <v/>
      </c>
      <c r="AD23" s="76" t="str">
        <f>IF(K43="","",VLOOKUP(K43,BD!$A$3:$G$85,6,FALSE)*M43)</f>
        <v/>
      </c>
      <c r="AE23" s="80" t="str">
        <f>IF(K43="","",VLOOKUP(K43,BD!$A$3:$G$85,7,FALSE)*M43)</f>
        <v/>
      </c>
      <c r="AF23" s="76"/>
      <c r="AG23" s="76"/>
    </row>
    <row r="24" spans="1:39" x14ac:dyDescent="0.25">
      <c r="A24" s="8" t="s">
        <v>36</v>
      </c>
      <c r="B24" s="9">
        <v>1</v>
      </c>
      <c r="C24" s="10">
        <v>45</v>
      </c>
      <c r="D24" s="3">
        <f t="shared" si="6"/>
        <v>45</v>
      </c>
      <c r="E24" s="11">
        <f t="shared" si="14"/>
        <v>0</v>
      </c>
      <c r="F24" s="3">
        <f>IF(A24="","",VLOOKUP(A24,BD!$A$3:$H$85,8,FALSE))</f>
        <v>0</v>
      </c>
      <c r="G24" s="3">
        <f t="shared" si="8"/>
        <v>0</v>
      </c>
      <c r="H24">
        <f>IF(A24="","",VLOOKUP(A24,BD!$A$3:$B$85,2,FALSE)*B24)</f>
        <v>0</v>
      </c>
      <c r="I24" s="3">
        <f t="shared" si="0"/>
        <v>0</v>
      </c>
      <c r="K24" s="96" t="s">
        <v>27</v>
      </c>
      <c r="L24" s="96"/>
      <c r="M24" s="51">
        <v>3</v>
      </c>
      <c r="N24" s="3">
        <f t="shared" ref="N24:N48" si="15">IF(K24="","",VLOOKUP(K24,$A$2:$Z$60,26,FALSE)*M24)</f>
        <v>0</v>
      </c>
      <c r="O24" s="3">
        <f t="shared" ref="O24:O48" si="16">IF(K24="","",VLOOKUP(K24,$A$2:$AA$60,27,FALSE)*M24)</f>
        <v>25.98</v>
      </c>
      <c r="P24">
        <f>IF(K24="","",VLOOKUP(K24,BD!$A$3:$B$85,2,FALSE)*M24)</f>
        <v>144</v>
      </c>
      <c r="R24" s="75">
        <f t="shared" si="1"/>
        <v>9.4499999999999993</v>
      </c>
      <c r="S24" s="75">
        <f t="shared" si="2"/>
        <v>0</v>
      </c>
      <c r="T24" s="76">
        <f>IFERROR(ROUNDDOWN(VLOOKUP(A24,BD!$A$1:$C$73,3,FALSE),2)," ")</f>
        <v>0.21</v>
      </c>
      <c r="U24" s="75">
        <f>IF(A24="","",VLOOKUP(A24,BD!$A$3:$E$85,5,FALSE)*B24)</f>
        <v>0</v>
      </c>
      <c r="V24" s="75">
        <f>IF(A24="","",VLOOKUP(A24,BD!$A$3:$G$85,6,FALSE)*B24)</f>
        <v>0</v>
      </c>
      <c r="W24" s="76">
        <f>IF(A24="","",VLOOKUP(A24,BD!$A$3:$G$85,7,FALSE)*B24)</f>
        <v>0</v>
      </c>
      <c r="X24" s="76">
        <f t="shared" si="3"/>
        <v>45</v>
      </c>
      <c r="Y24" s="76">
        <f t="shared" si="4"/>
        <v>0</v>
      </c>
      <c r="Z24" s="76">
        <f t="shared" si="9"/>
        <v>45</v>
      </c>
      <c r="AA24" s="76">
        <f t="shared" si="10"/>
        <v>0</v>
      </c>
      <c r="AB24" s="79" t="e">
        <f t="shared" si="11"/>
        <v>#VALUE!</v>
      </c>
      <c r="AC24" s="76" t="str">
        <f>IF(K44="","",VLOOKUP(K44,BD!$A$2:$E$82,5,FALSE)*AB24)</f>
        <v/>
      </c>
      <c r="AD24" s="76" t="str">
        <f>IF(K44="","",VLOOKUP(K44,BD!$A$3:$G$85,6,FALSE)*M44)</f>
        <v/>
      </c>
      <c r="AE24" s="80" t="str">
        <f>IF(K44="","",VLOOKUP(K44,BD!$A$3:$G$85,7,FALSE)*M44)</f>
        <v/>
      </c>
      <c r="AF24" s="76"/>
      <c r="AG24" s="76"/>
    </row>
    <row r="25" spans="1:39" x14ac:dyDescent="0.25">
      <c r="A25" s="8" t="s">
        <v>48</v>
      </c>
      <c r="B25" s="9">
        <v>1</v>
      </c>
      <c r="C25" s="10">
        <v>75</v>
      </c>
      <c r="D25" s="3">
        <f t="shared" si="6"/>
        <v>75</v>
      </c>
      <c r="E25" s="11">
        <f t="shared" si="14"/>
        <v>0</v>
      </c>
      <c r="F25" s="3">
        <f>IF(A25="","",VLOOKUP(A25,BD!$A$3:$H$85,8,FALSE))</f>
        <v>0</v>
      </c>
      <c r="G25" s="3">
        <f t="shared" si="8"/>
        <v>0</v>
      </c>
      <c r="H25">
        <f>IF(A25="","",VLOOKUP(A25,BD!$A$3:$B$85,2,FALSE)*B25)</f>
        <v>0</v>
      </c>
      <c r="I25" s="3">
        <f t="shared" si="0"/>
        <v>0</v>
      </c>
      <c r="K25" s="96" t="s">
        <v>21</v>
      </c>
      <c r="L25" s="96"/>
      <c r="M25" s="51">
        <v>7</v>
      </c>
      <c r="N25" s="3">
        <f t="shared" si="15"/>
        <v>0</v>
      </c>
      <c r="O25" s="3">
        <f t="shared" si="16"/>
        <v>94.43</v>
      </c>
      <c r="P25">
        <f>IF(K25="","",VLOOKUP(K25,BD!$A$3:$B$85,2,FALSE)*M25)</f>
        <v>168</v>
      </c>
      <c r="R25" s="75">
        <f t="shared" si="1"/>
        <v>15.75</v>
      </c>
      <c r="S25" s="75">
        <f t="shared" si="2"/>
        <v>0</v>
      </c>
      <c r="T25" s="76">
        <f>IFERROR(ROUNDDOWN(VLOOKUP(A25,BD!$A$1:$C$73,3,FALSE),2)," ")</f>
        <v>0.21</v>
      </c>
      <c r="U25" s="75">
        <f>IF(A25="","",VLOOKUP(A25,BD!$A$3:$E$85,5,FALSE)*B25)</f>
        <v>0</v>
      </c>
      <c r="V25" s="75">
        <f>IF(A25="","",VLOOKUP(A25,BD!$A$3:$G$85,6,FALSE)*B25)</f>
        <v>0</v>
      </c>
      <c r="W25" s="76">
        <f>IF(A25="","",VLOOKUP(A25,BD!$A$3:$G$85,7,FALSE)*B25)</f>
        <v>0</v>
      </c>
      <c r="X25" s="76">
        <f t="shared" si="3"/>
        <v>75</v>
      </c>
      <c r="Y25" s="76">
        <f t="shared" si="4"/>
        <v>0</v>
      </c>
      <c r="Z25" s="76">
        <f t="shared" si="9"/>
        <v>75</v>
      </c>
      <c r="AA25" s="76">
        <f t="shared" si="10"/>
        <v>0</v>
      </c>
      <c r="AB25" s="79" t="e">
        <f t="shared" si="11"/>
        <v>#VALUE!</v>
      </c>
      <c r="AC25" s="76" t="str">
        <f>IF(K45="","",VLOOKUP(K45,BD!$A$2:$E$82,5,FALSE)*AB25)</f>
        <v/>
      </c>
      <c r="AD25" s="76" t="str">
        <f>IF(K45="","",VLOOKUP(K45,BD!$A$3:$G$85,6,FALSE)*M45)</f>
        <v/>
      </c>
      <c r="AE25" s="80" t="str">
        <f>IF(K45="","",VLOOKUP(K45,BD!$A$3:$G$85,7,FALSE)*M45)</f>
        <v/>
      </c>
      <c r="AF25" s="76"/>
      <c r="AG25" s="76"/>
    </row>
    <row r="26" spans="1:39" x14ac:dyDescent="0.25">
      <c r="A26" s="8" t="s">
        <v>38</v>
      </c>
      <c r="B26" s="9">
        <v>4</v>
      </c>
      <c r="C26" s="10">
        <v>10</v>
      </c>
      <c r="D26" s="3">
        <f t="shared" si="6"/>
        <v>40</v>
      </c>
      <c r="E26" s="11">
        <f t="shared" si="14"/>
        <v>0</v>
      </c>
      <c r="F26" s="3">
        <f>IF(A26="","",VLOOKUP(A26,BD!$A$3:$H$85,8,FALSE))</f>
        <v>0</v>
      </c>
      <c r="G26" s="3">
        <f t="shared" si="8"/>
        <v>0</v>
      </c>
      <c r="H26">
        <f>IF(A26="","",VLOOKUP(A26,BD!$A$3:$B$85,2,FALSE)*B26)</f>
        <v>0</v>
      </c>
      <c r="I26" s="3">
        <f t="shared" si="0"/>
        <v>0</v>
      </c>
      <c r="K26" s="96" t="s">
        <v>11</v>
      </c>
      <c r="L26" s="96"/>
      <c r="M26" s="51">
        <v>3</v>
      </c>
      <c r="N26" s="3">
        <f t="shared" si="15"/>
        <v>0</v>
      </c>
      <c r="O26" s="3">
        <f t="shared" si="16"/>
        <v>73.08</v>
      </c>
      <c r="P26">
        <f>IF(K26="","",VLOOKUP(K26,BD!$A$3:$B$85,2,FALSE)*M26)</f>
        <v>72</v>
      </c>
      <c r="R26" s="75">
        <f t="shared" si="1"/>
        <v>8.4</v>
      </c>
      <c r="S26" s="75">
        <f t="shared" si="2"/>
        <v>0</v>
      </c>
      <c r="T26" s="76">
        <f>IFERROR(ROUNDDOWN(VLOOKUP(A26,BD!$A$1:$C$73,3,FALSE),2)," ")</f>
        <v>0.21</v>
      </c>
      <c r="U26" s="75">
        <f>IF(A26="","",VLOOKUP(A26,BD!$A$3:$E$85,5,FALSE)*B26)</f>
        <v>0</v>
      </c>
      <c r="V26" s="75">
        <f>IF(A26="","",VLOOKUP(A26,BD!$A$3:$G$85,6,FALSE)*B26)</f>
        <v>0</v>
      </c>
      <c r="W26" s="76">
        <f>IF(A26="","",VLOOKUP(A26,BD!$A$3:$G$85,7,FALSE)*B26)</f>
        <v>0</v>
      </c>
      <c r="X26" s="76">
        <f t="shared" si="3"/>
        <v>40</v>
      </c>
      <c r="Y26" s="76">
        <f t="shared" si="4"/>
        <v>0</v>
      </c>
      <c r="Z26" s="76">
        <f t="shared" si="9"/>
        <v>10</v>
      </c>
      <c r="AA26" s="76">
        <f t="shared" si="10"/>
        <v>0</v>
      </c>
      <c r="AB26" s="79" t="e">
        <f t="shared" si="11"/>
        <v>#VALUE!</v>
      </c>
      <c r="AC26" s="76" t="str">
        <f>IF(K46="","",VLOOKUP(K46,BD!$A$2:$E$82,5,FALSE)*AB26)</f>
        <v/>
      </c>
      <c r="AD26" s="76" t="str">
        <f>IF(K46="","",VLOOKUP(K46,BD!$A$3:$G$85,6,FALSE)*M46)</f>
        <v/>
      </c>
      <c r="AE26" s="80" t="str">
        <f>IF(K46="","",VLOOKUP(K46,BD!$A$3:$G$85,7,FALSE)*M46)</f>
        <v/>
      </c>
      <c r="AF26" s="76"/>
      <c r="AG26" s="76"/>
    </row>
    <row r="27" spans="1:39" x14ac:dyDescent="0.25">
      <c r="A27" s="8" t="s">
        <v>39</v>
      </c>
      <c r="B27" s="9">
        <v>3</v>
      </c>
      <c r="C27" s="10">
        <v>5</v>
      </c>
      <c r="D27" s="3">
        <f t="shared" si="6"/>
        <v>15</v>
      </c>
      <c r="E27" s="11">
        <f t="shared" si="14"/>
        <v>0</v>
      </c>
      <c r="F27" s="3">
        <f>IF(A27="","",VLOOKUP(A27,BD!$A$3:$H$85,8,FALSE))</f>
        <v>0</v>
      </c>
      <c r="G27" s="3">
        <f t="shared" si="8"/>
        <v>0</v>
      </c>
      <c r="H27">
        <f>IF(A27="","",VLOOKUP(A27,BD!$A$3:$B$85,2,FALSE)*B27)</f>
        <v>0</v>
      </c>
      <c r="I27" s="3">
        <f t="shared" si="0"/>
        <v>0</v>
      </c>
      <c r="K27" s="96" t="s">
        <v>12</v>
      </c>
      <c r="L27" s="96"/>
      <c r="M27" s="51">
        <v>3</v>
      </c>
      <c r="N27" s="3">
        <f t="shared" si="15"/>
        <v>68.52</v>
      </c>
      <c r="O27" s="3">
        <f t="shared" si="16"/>
        <v>0</v>
      </c>
      <c r="P27">
        <f>IF(K27="","",VLOOKUP(K27,BD!$A$3:$B$85,2,FALSE)*M27)</f>
        <v>72</v>
      </c>
      <c r="R27" s="75">
        <f t="shared" si="1"/>
        <v>3.15</v>
      </c>
      <c r="S27" s="75">
        <f t="shared" si="2"/>
        <v>0</v>
      </c>
      <c r="T27" s="76">
        <f>IFERROR(ROUNDDOWN(VLOOKUP(A27,BD!$A$1:$C$73,3,FALSE),2)," ")</f>
        <v>0.21</v>
      </c>
      <c r="U27" s="75">
        <f>IF(A27="","",VLOOKUP(A27,BD!$A$3:$E$85,5,FALSE)*B27)</f>
        <v>0</v>
      </c>
      <c r="V27" s="75">
        <f>IF(A27="","",VLOOKUP(A27,BD!$A$3:$G$85,6,FALSE)*B27)</f>
        <v>0</v>
      </c>
      <c r="W27" s="76">
        <f>IF(A27="","",VLOOKUP(A27,BD!$A$3:$G$85,7,FALSE)*B27)</f>
        <v>0</v>
      </c>
      <c r="X27" s="76">
        <f t="shared" si="3"/>
        <v>15</v>
      </c>
      <c r="Y27" s="76">
        <f t="shared" si="4"/>
        <v>0</v>
      </c>
      <c r="Z27" s="76">
        <f t="shared" si="9"/>
        <v>5</v>
      </c>
      <c r="AA27" s="76">
        <f t="shared" si="10"/>
        <v>0</v>
      </c>
      <c r="AB27" s="79" t="e">
        <f t="shared" si="11"/>
        <v>#VALUE!</v>
      </c>
      <c r="AC27" s="76" t="str">
        <f>IF(K47="","",VLOOKUP(K47,BD!$A$2:$E$82,5,FALSE)*AB27)</f>
        <v/>
      </c>
      <c r="AD27" s="76" t="str">
        <f>IF(K47="","",VLOOKUP(K47,BD!$A$3:$G$85,6,FALSE)*M47)</f>
        <v/>
      </c>
      <c r="AE27" s="80" t="str">
        <f>IF(K47="","",VLOOKUP(K47,BD!$A$3:$G$85,7,FALSE)*M47)</f>
        <v/>
      </c>
      <c r="AF27" s="76"/>
      <c r="AG27" s="76"/>
    </row>
    <row r="28" spans="1:39" x14ac:dyDescent="0.25">
      <c r="A28" s="8" t="s">
        <v>40</v>
      </c>
      <c r="B28" s="9">
        <v>3</v>
      </c>
      <c r="C28" s="10">
        <v>10</v>
      </c>
      <c r="D28" s="3">
        <f t="shared" si="6"/>
        <v>30</v>
      </c>
      <c r="E28" s="11">
        <f t="shared" si="14"/>
        <v>0</v>
      </c>
      <c r="F28" s="3">
        <f>IF(A28="","",VLOOKUP(A28,BD!$A$3:$H$85,8,FALSE))</f>
        <v>0</v>
      </c>
      <c r="G28" s="3">
        <f t="shared" si="8"/>
        <v>0</v>
      </c>
      <c r="H28">
        <f>IF(A28="","",VLOOKUP(A28,BD!$A$3:$B$85,2,FALSE)*B28)</f>
        <v>0</v>
      </c>
      <c r="I28" s="3">
        <f t="shared" si="0"/>
        <v>0</v>
      </c>
      <c r="K28" s="96" t="s">
        <v>14</v>
      </c>
      <c r="L28" s="96"/>
      <c r="M28" s="51">
        <v>1</v>
      </c>
      <c r="N28" s="3">
        <f t="shared" si="15"/>
        <v>35.58</v>
      </c>
      <c r="O28" s="3">
        <f t="shared" si="16"/>
        <v>0</v>
      </c>
      <c r="P28">
        <f>IF(K28="","",VLOOKUP(K28,BD!$A$3:$B$85,2,FALSE)*M28)</f>
        <v>24</v>
      </c>
      <c r="R28" s="75">
        <f t="shared" si="1"/>
        <v>6.3</v>
      </c>
      <c r="S28" s="75">
        <f t="shared" si="2"/>
        <v>0</v>
      </c>
      <c r="T28" s="76">
        <f>IFERROR(ROUNDDOWN(VLOOKUP(A28,BD!$A$1:$C$73,3,FALSE),2)," ")</f>
        <v>0.21</v>
      </c>
      <c r="U28" s="75">
        <f>IF(A28="","",VLOOKUP(A28,BD!$A$3:$E$85,5,FALSE)*B28)</f>
        <v>0</v>
      </c>
      <c r="V28" s="75">
        <f>IF(A28="","",VLOOKUP(A28,BD!$A$3:$G$85,6,FALSE)*B28)</f>
        <v>0</v>
      </c>
      <c r="W28" s="76">
        <f>IF(A28="","",VLOOKUP(A28,BD!$A$3:$G$85,7,FALSE)*B28)</f>
        <v>0</v>
      </c>
      <c r="X28" s="76">
        <f t="shared" si="3"/>
        <v>30</v>
      </c>
      <c r="Y28" s="76">
        <f t="shared" si="4"/>
        <v>0</v>
      </c>
      <c r="Z28" s="76">
        <f t="shared" si="9"/>
        <v>10</v>
      </c>
      <c r="AA28" s="76">
        <f t="shared" si="10"/>
        <v>0</v>
      </c>
      <c r="AB28" s="79" t="e">
        <f t="shared" si="11"/>
        <v>#VALUE!</v>
      </c>
      <c r="AC28" s="76" t="str">
        <f>IF(K48="","",VLOOKUP(K48,BD!$A$2:$E$82,5,FALSE)*AB28)</f>
        <v/>
      </c>
      <c r="AD28" s="76" t="str">
        <f>IF(K48="","",VLOOKUP(K48,BD!$A$3:$G$85,6,FALSE)*M48)</f>
        <v/>
      </c>
      <c r="AE28" s="80" t="str">
        <f>IF(K48="","",VLOOKUP(K48,BD!$A$3:$G$85,7,FALSE)*M48)</f>
        <v/>
      </c>
      <c r="AF28" s="76"/>
      <c r="AG28" s="76"/>
    </row>
    <row r="29" spans="1:39" x14ac:dyDescent="0.25">
      <c r="A29" s="8" t="s">
        <v>43</v>
      </c>
      <c r="B29" s="9">
        <v>10</v>
      </c>
      <c r="C29" s="10">
        <v>3</v>
      </c>
      <c r="D29" s="3">
        <f t="shared" si="6"/>
        <v>30</v>
      </c>
      <c r="E29" s="11">
        <f t="shared" si="14"/>
        <v>0</v>
      </c>
      <c r="F29" s="3">
        <f>IF(A29="","",VLOOKUP(A29,BD!$A$3:$H$85,8,FALSE))</f>
        <v>0</v>
      </c>
      <c r="G29" s="3">
        <f t="shared" si="8"/>
        <v>0</v>
      </c>
      <c r="H29">
        <f>IF(A29="","",VLOOKUP(A29,BD!$A$3:$B$85,2,FALSE)*B29)</f>
        <v>0</v>
      </c>
      <c r="I29" s="3">
        <f t="shared" si="0"/>
        <v>0</v>
      </c>
      <c r="K29" s="96" t="s">
        <v>15</v>
      </c>
      <c r="L29" s="96"/>
      <c r="M29" s="51">
        <v>1</v>
      </c>
      <c r="N29" s="3">
        <f t="shared" si="15"/>
        <v>35.57</v>
      </c>
      <c r="O29" s="3">
        <f t="shared" si="16"/>
        <v>0</v>
      </c>
      <c r="P29">
        <f>IF(K29="","",VLOOKUP(K29,BD!$A$3:$B$85,2,FALSE)*M29)</f>
        <v>24</v>
      </c>
      <c r="R29" s="75">
        <f t="shared" si="1"/>
        <v>6.3</v>
      </c>
      <c r="S29" s="75">
        <f t="shared" si="2"/>
        <v>0</v>
      </c>
      <c r="T29" s="76">
        <f>IFERROR(ROUNDDOWN(VLOOKUP(A29,BD!$A$1:$C$73,3,FALSE),2)," ")</f>
        <v>0.21</v>
      </c>
      <c r="U29" s="75">
        <f>IF(A29="","",VLOOKUP(A29,BD!$A$3:$E$85,5,FALSE)*B29)</f>
        <v>0</v>
      </c>
      <c r="V29" s="75">
        <f>IF(A29="","",VLOOKUP(A29,BD!$A$3:$G$85,6,FALSE)*B29)</f>
        <v>0</v>
      </c>
      <c r="W29" s="76">
        <f>IF(A29="","",VLOOKUP(A29,BD!$A$3:$G$85,7,FALSE)*B29)</f>
        <v>0</v>
      </c>
      <c r="X29" s="76">
        <f t="shared" si="3"/>
        <v>30</v>
      </c>
      <c r="Y29" s="76">
        <f t="shared" si="4"/>
        <v>0</v>
      </c>
      <c r="Z29" s="76">
        <f t="shared" si="9"/>
        <v>3</v>
      </c>
      <c r="AA29" s="76">
        <f t="shared" si="10"/>
        <v>0</v>
      </c>
      <c r="AB29" s="81"/>
      <c r="AC29" s="82"/>
      <c r="AD29" s="82">
        <f>SUM(AD2:AD28)</f>
        <v>14.240000000000002</v>
      </c>
      <c r="AE29" s="83">
        <f>SUM(AE2:AE28)</f>
        <v>20.150000000000002</v>
      </c>
      <c r="AF29" s="76"/>
      <c r="AG29" s="76"/>
    </row>
    <row r="30" spans="1:39" x14ac:dyDescent="0.25">
      <c r="A30" s="8" t="s">
        <v>44</v>
      </c>
      <c r="B30" s="9">
        <v>20</v>
      </c>
      <c r="C30" s="10">
        <v>1.5</v>
      </c>
      <c r="D30" s="3">
        <f t="shared" si="6"/>
        <v>30</v>
      </c>
      <c r="E30" s="11">
        <f t="shared" si="14"/>
        <v>0</v>
      </c>
      <c r="F30" s="3">
        <f>IF(A30="","",VLOOKUP(A30,BD!$A$3:$H$85,8,FALSE))</f>
        <v>0</v>
      </c>
      <c r="G30" s="3">
        <f t="shared" si="8"/>
        <v>0</v>
      </c>
      <c r="H30">
        <f>IF(A30="","",VLOOKUP(A30,BD!$A$3:$B$85,2,FALSE)*B30)</f>
        <v>0</v>
      </c>
      <c r="I30" s="3">
        <f t="shared" si="0"/>
        <v>0</v>
      </c>
      <c r="K30" s="96" t="s">
        <v>20</v>
      </c>
      <c r="L30" s="96"/>
      <c r="M30" s="51">
        <v>2</v>
      </c>
      <c r="N30" s="3">
        <f t="shared" si="15"/>
        <v>72.239999999999995</v>
      </c>
      <c r="O30" s="3">
        <f t="shared" si="16"/>
        <v>0</v>
      </c>
      <c r="P30">
        <f>IF(K30="","",VLOOKUP(K30,BD!$A$3:$B$85,2,FALSE)*M30)</f>
        <v>60</v>
      </c>
      <c r="R30" s="75">
        <f t="shared" si="1"/>
        <v>6.3</v>
      </c>
      <c r="S30" s="75">
        <f t="shared" si="2"/>
        <v>0</v>
      </c>
      <c r="T30" s="76">
        <f>IFERROR(ROUNDDOWN(VLOOKUP(A30,BD!$A$1:$C$73,3,FALSE),2)," ")</f>
        <v>0.21</v>
      </c>
      <c r="U30" s="75">
        <f>IF(A30="","",VLOOKUP(A30,BD!$A$3:$E$85,5,FALSE)*B30)</f>
        <v>0</v>
      </c>
      <c r="V30" s="75">
        <f>IF(A30="","",VLOOKUP(A30,BD!$A$3:$G$85,6,FALSE)*B30)</f>
        <v>0</v>
      </c>
      <c r="W30" s="76">
        <f>IF(A30="","",VLOOKUP(A30,BD!$A$3:$G$85,7,FALSE)*B30)</f>
        <v>0</v>
      </c>
      <c r="X30" s="76">
        <f t="shared" si="3"/>
        <v>30</v>
      </c>
      <c r="Y30" s="76">
        <f t="shared" si="4"/>
        <v>0</v>
      </c>
      <c r="Z30" s="76">
        <f t="shared" si="9"/>
        <v>1.5</v>
      </c>
      <c r="AA30" s="76">
        <f t="shared" si="10"/>
        <v>0</v>
      </c>
      <c r="AB30" s="76"/>
      <c r="AC30" s="76"/>
      <c r="AD30" s="76"/>
      <c r="AE30" s="76"/>
      <c r="AF30" s="76"/>
      <c r="AG30" s="76"/>
    </row>
    <row r="31" spans="1:39" x14ac:dyDescent="0.25">
      <c r="A31" s="8" t="s">
        <v>42</v>
      </c>
      <c r="B31" s="9">
        <v>3</v>
      </c>
      <c r="C31" s="10">
        <v>40</v>
      </c>
      <c r="D31" s="3">
        <f t="shared" si="6"/>
        <v>120</v>
      </c>
      <c r="E31" s="11">
        <f t="shared" si="14"/>
        <v>0</v>
      </c>
      <c r="F31" s="3">
        <f>IF(A31="","",VLOOKUP(A31,BD!$A$3:$H$85,8,FALSE))</f>
        <v>0</v>
      </c>
      <c r="G31" s="3">
        <f t="shared" si="8"/>
        <v>0</v>
      </c>
      <c r="H31">
        <f>IF(A31="","",VLOOKUP(A31,BD!$A$3:$B$85,2,FALSE)*B31)</f>
        <v>0</v>
      </c>
      <c r="I31" s="3">
        <f t="shared" si="0"/>
        <v>0</v>
      </c>
      <c r="K31" s="96" t="s">
        <v>18</v>
      </c>
      <c r="L31" s="96"/>
      <c r="M31" s="51">
        <v>1</v>
      </c>
      <c r="N31" s="3">
        <f t="shared" si="15"/>
        <v>38.22</v>
      </c>
      <c r="O31" s="3">
        <f t="shared" si="16"/>
        <v>0</v>
      </c>
      <c r="P31">
        <f>IF(K31="","",VLOOKUP(K31,BD!$A$3:$B$85,2,FALSE)*M31)</f>
        <v>30</v>
      </c>
      <c r="R31" s="75">
        <f t="shared" si="1"/>
        <v>25.2</v>
      </c>
      <c r="S31" s="75">
        <f t="shared" si="2"/>
        <v>0</v>
      </c>
      <c r="T31" s="76">
        <f>IFERROR(ROUNDDOWN(VLOOKUP(A31,BD!$A$1:$C$73,3,FALSE),2)," ")</f>
        <v>0.21</v>
      </c>
      <c r="U31" s="75">
        <f>IF(A31="","",VLOOKUP(A31,BD!$A$3:$E$85,5,FALSE)*B31)</f>
        <v>0</v>
      </c>
      <c r="V31" s="75">
        <f>IF(A31="","",VLOOKUP(A31,BD!$A$3:$G$85,6,FALSE)*B31)</f>
        <v>0</v>
      </c>
      <c r="W31" s="76">
        <f>IF(A31="","",VLOOKUP(A31,BD!$A$3:$G$85,7,FALSE)*B31)</f>
        <v>0</v>
      </c>
      <c r="X31" s="76">
        <f t="shared" si="3"/>
        <v>120</v>
      </c>
      <c r="Y31" s="76">
        <f t="shared" si="4"/>
        <v>0</v>
      </c>
      <c r="Z31" s="76">
        <f t="shared" si="9"/>
        <v>40</v>
      </c>
      <c r="AA31" s="76">
        <f t="shared" si="10"/>
        <v>0</v>
      </c>
      <c r="AB31" s="76"/>
      <c r="AC31" s="76"/>
      <c r="AD31" s="76"/>
      <c r="AE31" s="76"/>
      <c r="AF31" s="76"/>
      <c r="AG31" s="76"/>
    </row>
    <row r="32" spans="1:39" x14ac:dyDescent="0.25">
      <c r="A32" s="8"/>
      <c r="B32" s="9"/>
      <c r="C32" s="10"/>
      <c r="D32" s="3">
        <f t="shared" si="6"/>
        <v>0</v>
      </c>
      <c r="E32" s="11">
        <f t="shared" si="14"/>
        <v>0</v>
      </c>
      <c r="F32" s="3" t="str">
        <f>IF(A32="","",VLOOKUP(A32,BD!$A$3:$H$85,8,FALSE))</f>
        <v/>
      </c>
      <c r="G32" s="3">
        <f t="shared" si="8"/>
        <v>0</v>
      </c>
      <c r="H32" t="str">
        <f>IF(A32="","",VLOOKUP(A32,BD!$A$3:$B$85,2,FALSE)*B32)</f>
        <v/>
      </c>
      <c r="I32" s="3">
        <f t="shared" si="0"/>
        <v>0</v>
      </c>
      <c r="K32" s="96" t="s">
        <v>19</v>
      </c>
      <c r="L32" s="96"/>
      <c r="M32" s="51">
        <v>1</v>
      </c>
      <c r="N32" s="3">
        <f t="shared" si="15"/>
        <v>35.64</v>
      </c>
      <c r="O32" s="3">
        <f t="shared" si="16"/>
        <v>0</v>
      </c>
      <c r="P32">
        <f>IF(K32="","",VLOOKUP(K32,BD!$A$3:$B$85,2,FALSE)*M32)</f>
        <v>30</v>
      </c>
      <c r="R32" s="75">
        <f t="shared" si="1"/>
        <v>0</v>
      </c>
      <c r="S32" s="75">
        <f t="shared" si="2"/>
        <v>0</v>
      </c>
      <c r="T32" s="76" t="str">
        <f>IFERROR(ROUNDDOWN(VLOOKUP(A32,BD!$A$1:$C$73,3,FALSE),2)," ")</f>
        <v xml:space="preserve"> </v>
      </c>
      <c r="U32" s="75" t="str">
        <f>IF(A32="","",VLOOKUP(A32,BD!$A$3:$E$85,5,FALSE)*B32)</f>
        <v/>
      </c>
      <c r="V32" s="75" t="str">
        <f>IF(A32="","",VLOOKUP(A32,BD!$A$3:$G$85,6,FALSE)*B32)</f>
        <v/>
      </c>
      <c r="W32" s="76" t="str">
        <f>IF(A32="","",VLOOKUP(A32,BD!$A$3:$G$85,7,FALSE)*B32)</f>
        <v/>
      </c>
      <c r="X32" s="76">
        <f t="shared" si="3"/>
        <v>0</v>
      </c>
      <c r="Y32" s="76">
        <f t="shared" si="4"/>
        <v>0</v>
      </c>
      <c r="Z32" s="76">
        <f t="shared" si="9"/>
        <v>0</v>
      </c>
      <c r="AA32" s="76">
        <f t="shared" si="10"/>
        <v>0</v>
      </c>
      <c r="AB32" s="76"/>
      <c r="AC32" s="76"/>
      <c r="AD32" s="76"/>
      <c r="AE32" s="76"/>
      <c r="AF32" s="76"/>
      <c r="AG32" s="76"/>
    </row>
    <row r="33" spans="1:33" x14ac:dyDescent="0.25">
      <c r="A33" s="8"/>
      <c r="B33" s="9"/>
      <c r="C33" s="10"/>
      <c r="D33" s="3">
        <f t="shared" si="6"/>
        <v>0</v>
      </c>
      <c r="E33" s="11">
        <f t="shared" si="14"/>
        <v>0</v>
      </c>
      <c r="F33" s="3" t="str">
        <f>IF(A33="","",VLOOKUP(A33,BD!$A$3:$H$85,8,FALSE))</f>
        <v/>
      </c>
      <c r="G33" s="3">
        <f t="shared" si="8"/>
        <v>0</v>
      </c>
      <c r="H33" t="str">
        <f>IF(A33="","",VLOOKUP(A33,BD!$A$3:$B$85,2,FALSE)*B33)</f>
        <v/>
      </c>
      <c r="I33" s="3">
        <f t="shared" si="0"/>
        <v>0</v>
      </c>
      <c r="K33" s="96" t="s">
        <v>13</v>
      </c>
      <c r="L33" s="96"/>
      <c r="M33" s="51">
        <v>1</v>
      </c>
      <c r="N33" s="3">
        <f t="shared" si="15"/>
        <v>27.58</v>
      </c>
      <c r="O33" s="3">
        <f t="shared" si="16"/>
        <v>0</v>
      </c>
      <c r="P33">
        <f>IF(K33="","",VLOOKUP(K33,BD!$A$3:$B$85,2,FALSE)*M33)</f>
        <v>24</v>
      </c>
      <c r="R33" s="75">
        <f t="shared" si="1"/>
        <v>0</v>
      </c>
      <c r="S33" s="75">
        <f t="shared" si="2"/>
        <v>0</v>
      </c>
      <c r="T33" s="76" t="str">
        <f>IFERROR(ROUNDDOWN(VLOOKUP(A33,BD!$A$1:$C$73,3,FALSE),2)," ")</f>
        <v xml:space="preserve"> </v>
      </c>
      <c r="U33" s="75" t="str">
        <f>IF(A33="","",VLOOKUP(A33,BD!$A$3:$E$85,5,FALSE)*B33)</f>
        <v/>
      </c>
      <c r="V33" s="75" t="str">
        <f>IF(A33="","",VLOOKUP(A33,BD!$A$3:$G$85,6,FALSE)*B33)</f>
        <v/>
      </c>
      <c r="W33" s="76" t="str">
        <f>IF(A33="","",VLOOKUP(A33,BD!$A$3:$G$85,7,FALSE)*B33)</f>
        <v/>
      </c>
      <c r="X33" s="76">
        <f t="shared" si="3"/>
        <v>0</v>
      </c>
      <c r="Y33" s="76">
        <f t="shared" si="4"/>
        <v>0</v>
      </c>
      <c r="Z33" s="76">
        <f t="shared" si="9"/>
        <v>0</v>
      </c>
      <c r="AA33" s="76">
        <f t="shared" si="10"/>
        <v>0</v>
      </c>
      <c r="AB33" s="76"/>
      <c r="AC33" s="76"/>
      <c r="AD33" s="76"/>
      <c r="AE33" s="76"/>
      <c r="AF33" s="76"/>
      <c r="AG33" s="76"/>
    </row>
    <row r="34" spans="1:33" x14ac:dyDescent="0.25">
      <c r="A34" s="8"/>
      <c r="B34" s="9"/>
      <c r="C34" s="10"/>
      <c r="D34" s="3">
        <f t="shared" si="6"/>
        <v>0</v>
      </c>
      <c r="E34" s="11">
        <f t="shared" si="14"/>
        <v>0</v>
      </c>
      <c r="F34" s="3" t="str">
        <f>IF(A34="","",VLOOKUP(A34,BD!$A$3:$H$85,8,FALSE))</f>
        <v/>
      </c>
      <c r="G34" s="3">
        <f t="shared" si="8"/>
        <v>0</v>
      </c>
      <c r="H34" t="str">
        <f>IF(A34="","",VLOOKUP(A34,BD!$A$3:$B$85,2,FALSE)*B34)</f>
        <v/>
      </c>
      <c r="I34" s="3">
        <f t="shared" si="0"/>
        <v>0</v>
      </c>
      <c r="K34" s="96" t="s">
        <v>24</v>
      </c>
      <c r="L34" s="96"/>
      <c r="M34" s="51">
        <v>6</v>
      </c>
      <c r="N34" s="3">
        <f t="shared" si="15"/>
        <v>0</v>
      </c>
      <c r="O34" s="3">
        <f t="shared" si="16"/>
        <v>83.58</v>
      </c>
      <c r="P34">
        <f>IF(K34="","",VLOOKUP(K34,BD!$A$3:$B$85,2,FALSE)*M34)</f>
        <v>144</v>
      </c>
      <c r="R34" s="75">
        <f t="shared" si="1"/>
        <v>0</v>
      </c>
      <c r="S34" s="75">
        <f t="shared" si="2"/>
        <v>0</v>
      </c>
      <c r="T34" s="76" t="str">
        <f>IFERROR(ROUNDDOWN(VLOOKUP(A34,BD!$A$1:$C$73,3,FALSE),2)," ")</f>
        <v xml:space="preserve"> </v>
      </c>
      <c r="U34" s="75" t="str">
        <f>IF(A34="","",VLOOKUP(A34,BD!$A$3:$E$85,5,FALSE)*B34)</f>
        <v/>
      </c>
      <c r="V34" s="75" t="str">
        <f>IF(A34="","",VLOOKUP(A34,BD!$A$3:$G$85,6,FALSE)*B34)</f>
        <v/>
      </c>
      <c r="W34" s="76" t="str">
        <f>IF(A34="","",VLOOKUP(A34,BD!$A$3:$G$85,7,FALSE)*B34)</f>
        <v/>
      </c>
      <c r="X34" s="76">
        <f t="shared" si="3"/>
        <v>0</v>
      </c>
      <c r="Y34" s="76">
        <f t="shared" si="4"/>
        <v>0</v>
      </c>
      <c r="Z34" s="76">
        <f t="shared" si="9"/>
        <v>0</v>
      </c>
      <c r="AA34" s="76">
        <f t="shared" si="10"/>
        <v>0</v>
      </c>
      <c r="AB34" s="76"/>
      <c r="AC34" s="76"/>
      <c r="AD34" s="76"/>
      <c r="AE34" s="76"/>
      <c r="AF34" s="76"/>
      <c r="AG34" s="76"/>
    </row>
    <row r="35" spans="1:33" x14ac:dyDescent="0.25">
      <c r="A35" s="8"/>
      <c r="B35" s="9"/>
      <c r="C35" s="10"/>
      <c r="D35" s="3">
        <f t="shared" si="6"/>
        <v>0</v>
      </c>
      <c r="E35" s="11">
        <f t="shared" si="14"/>
        <v>0</v>
      </c>
      <c r="F35" s="3" t="str">
        <f>IF(A35="","",VLOOKUP(A35,BD!$A$3:$H$85,8,FALSE))</f>
        <v/>
      </c>
      <c r="G35" s="3">
        <f t="shared" si="8"/>
        <v>0</v>
      </c>
      <c r="H35" t="str">
        <f>IF(A35="","",VLOOKUP(A35,BD!$A$3:$B$85,2,FALSE)*B35)</f>
        <v/>
      </c>
      <c r="I35" s="3">
        <f t="shared" si="0"/>
        <v>0</v>
      </c>
      <c r="K35" s="96" t="s">
        <v>37</v>
      </c>
      <c r="L35" s="96"/>
      <c r="M35" s="51">
        <v>2</v>
      </c>
      <c r="N35" s="3">
        <f t="shared" si="15"/>
        <v>95.74</v>
      </c>
      <c r="O35" s="3">
        <f t="shared" si="16"/>
        <v>0</v>
      </c>
      <c r="P35">
        <f>IF(K35="","",VLOOKUP(K35,BD!$A$3:$B$85,2,FALSE)*M35)</f>
        <v>0</v>
      </c>
      <c r="R35" s="75">
        <f t="shared" si="1"/>
        <v>0</v>
      </c>
      <c r="S35" s="75">
        <f t="shared" si="2"/>
        <v>0</v>
      </c>
      <c r="T35" s="76" t="str">
        <f>IFERROR(ROUNDDOWN(VLOOKUP(A35,BD!$A$1:$C$73,3,FALSE),2)," ")</f>
        <v xml:space="preserve"> </v>
      </c>
      <c r="U35" s="75" t="str">
        <f>IF(A35="","",VLOOKUP(A35,BD!$A$3:$E$85,5,FALSE)*B35)</f>
        <v/>
      </c>
      <c r="V35" s="75" t="str">
        <f>IF(A35="","",VLOOKUP(A35,BD!$A$3:$G$85,6,FALSE)*B35)</f>
        <v/>
      </c>
      <c r="W35" s="76" t="str">
        <f>IF(A35="","",VLOOKUP(A35,BD!$A$3:$G$85,7,FALSE)*B35)</f>
        <v/>
      </c>
      <c r="X35" s="76">
        <f t="shared" si="3"/>
        <v>0</v>
      </c>
      <c r="Y35" s="76">
        <f t="shared" si="4"/>
        <v>0</v>
      </c>
      <c r="Z35" s="76">
        <f t="shared" si="9"/>
        <v>0</v>
      </c>
      <c r="AA35" s="76">
        <f t="shared" si="10"/>
        <v>0</v>
      </c>
      <c r="AB35" s="76"/>
      <c r="AC35" s="76"/>
      <c r="AD35" s="76"/>
      <c r="AE35" s="76"/>
      <c r="AF35" s="76"/>
      <c r="AG35" s="76"/>
    </row>
    <row r="36" spans="1:33" x14ac:dyDescent="0.25">
      <c r="A36" s="8"/>
      <c r="B36" s="9"/>
      <c r="C36" s="10"/>
      <c r="D36" s="3">
        <f t="shared" si="6"/>
        <v>0</v>
      </c>
      <c r="E36" s="11">
        <f t="shared" si="14"/>
        <v>0</v>
      </c>
      <c r="F36" s="3" t="str">
        <f>IF(A36="","",VLOOKUP(A36,BD!$A$3:$H$85,8,FALSE))</f>
        <v/>
      </c>
      <c r="G36" s="3">
        <f t="shared" si="8"/>
        <v>0</v>
      </c>
      <c r="H36" t="str">
        <f>IF(A36="","",VLOOKUP(A36,BD!$A$3:$B$85,2,FALSE)*B36)</f>
        <v/>
      </c>
      <c r="I36" s="3">
        <f t="shared" si="0"/>
        <v>0</v>
      </c>
      <c r="K36" s="96"/>
      <c r="L36" s="96"/>
      <c r="M36" s="51"/>
      <c r="N36" s="3" t="str">
        <f t="shared" si="15"/>
        <v/>
      </c>
      <c r="O36" s="3" t="str">
        <f t="shared" si="16"/>
        <v/>
      </c>
      <c r="P36" t="str">
        <f>IF(K36="","",VLOOKUP(K36,BD!$A$3:$B$85,2,FALSE)*M36)</f>
        <v/>
      </c>
      <c r="R36" s="75">
        <f t="shared" si="1"/>
        <v>0</v>
      </c>
      <c r="S36" s="75">
        <f t="shared" si="2"/>
        <v>0</v>
      </c>
      <c r="T36" s="76" t="str">
        <f>IFERROR(ROUNDDOWN(VLOOKUP(A36,BD!$A$1:$C$73,3,FALSE),2)," ")</f>
        <v xml:space="preserve"> </v>
      </c>
      <c r="U36" s="75" t="str">
        <f>IF(A36="","",VLOOKUP(A36,BD!$A$3:$E$85,5,FALSE)*B36)</f>
        <v/>
      </c>
      <c r="V36" s="75" t="str">
        <f>IF(A36="","",VLOOKUP(A36,BD!$A$3:$G$85,6,FALSE)*B36)</f>
        <v/>
      </c>
      <c r="W36" s="76" t="str">
        <f>IF(A36="","",VLOOKUP(A36,BD!$A$3:$G$85,7,FALSE)*B36)</f>
        <v/>
      </c>
      <c r="X36" s="76">
        <f t="shared" si="3"/>
        <v>0</v>
      </c>
      <c r="Y36" s="76">
        <f t="shared" si="4"/>
        <v>0</v>
      </c>
      <c r="Z36" s="76">
        <f t="shared" si="9"/>
        <v>0</v>
      </c>
      <c r="AA36" s="76">
        <f t="shared" si="10"/>
        <v>0</v>
      </c>
      <c r="AB36" s="76"/>
      <c r="AC36" s="76"/>
      <c r="AD36" s="76"/>
      <c r="AE36" s="76"/>
      <c r="AF36" s="76"/>
      <c r="AG36" s="76"/>
    </row>
    <row r="37" spans="1:33" x14ac:dyDescent="0.25">
      <c r="A37" s="8"/>
      <c r="B37" s="9"/>
      <c r="C37" s="10"/>
      <c r="D37" s="3">
        <f t="shared" si="6"/>
        <v>0</v>
      </c>
      <c r="E37" s="11">
        <f t="shared" si="14"/>
        <v>0</v>
      </c>
      <c r="F37" s="3" t="str">
        <f>IF(A37="","",VLOOKUP(A37,BD!$A$3:$H$85,8,FALSE))</f>
        <v/>
      </c>
      <c r="G37" s="3">
        <f t="shared" si="8"/>
        <v>0</v>
      </c>
      <c r="H37" t="str">
        <f>IF(A37="","",VLOOKUP(A37,BD!$A$3:$B$85,2,FALSE)*B37)</f>
        <v/>
      </c>
      <c r="I37" s="3">
        <f t="shared" si="0"/>
        <v>0</v>
      </c>
      <c r="K37" s="96"/>
      <c r="L37" s="96"/>
      <c r="M37" s="51"/>
      <c r="N37" s="3" t="str">
        <f t="shared" si="15"/>
        <v/>
      </c>
      <c r="O37" s="3" t="str">
        <f t="shared" si="16"/>
        <v/>
      </c>
      <c r="P37" t="str">
        <f>IF(K37="","",VLOOKUP(K37,BD!$A$3:$B$85,2,FALSE)*M37)</f>
        <v/>
      </c>
      <c r="R37" s="75">
        <f t="shared" si="1"/>
        <v>0</v>
      </c>
      <c r="S37" s="75">
        <f t="shared" si="2"/>
        <v>0</v>
      </c>
      <c r="T37" s="76" t="str">
        <f>IFERROR(ROUNDDOWN(VLOOKUP(A37,BD!$A$1:$C$73,3,FALSE),2)," ")</f>
        <v xml:space="preserve"> </v>
      </c>
      <c r="U37" s="75" t="str">
        <f>IF(A37="","",VLOOKUP(A37,BD!$A$3:$E$85,5,FALSE)*B37)</f>
        <v/>
      </c>
      <c r="V37" s="75" t="str">
        <f>IF(A37="","",VLOOKUP(A37,BD!$A$3:$G$85,6,FALSE)*B37)</f>
        <v/>
      </c>
      <c r="W37" s="76" t="str">
        <f>IF(A37="","",VLOOKUP(A37,BD!$A$3:$G$85,7,FALSE)*B37)</f>
        <v/>
      </c>
      <c r="X37" s="76">
        <f t="shared" si="3"/>
        <v>0</v>
      </c>
      <c r="Y37" s="76">
        <f t="shared" si="4"/>
        <v>0</v>
      </c>
      <c r="Z37" s="76">
        <f t="shared" si="9"/>
        <v>0</v>
      </c>
      <c r="AA37" s="76">
        <f t="shared" si="10"/>
        <v>0</v>
      </c>
      <c r="AB37" s="76"/>
      <c r="AC37" s="76"/>
      <c r="AD37" s="76"/>
      <c r="AE37" s="76"/>
      <c r="AF37" s="76"/>
      <c r="AG37" s="76"/>
    </row>
    <row r="38" spans="1:33" x14ac:dyDescent="0.25">
      <c r="A38" s="8"/>
      <c r="B38" s="9"/>
      <c r="C38" s="10"/>
      <c r="D38" s="3">
        <f t="shared" si="6"/>
        <v>0</v>
      </c>
      <c r="E38" s="11">
        <f t="shared" si="14"/>
        <v>0</v>
      </c>
      <c r="F38" s="3" t="str">
        <f>IF(A38="","",VLOOKUP(A38,BD!$A$3:$H$85,8,FALSE))</f>
        <v/>
      </c>
      <c r="G38" s="3">
        <f t="shared" si="8"/>
        <v>0</v>
      </c>
      <c r="H38" t="str">
        <f>IF(A38="","",VLOOKUP(A38,BD!$A$3:$B$85,2,FALSE)*B38)</f>
        <v/>
      </c>
      <c r="I38" s="3">
        <f t="shared" si="0"/>
        <v>0</v>
      </c>
      <c r="K38" s="96"/>
      <c r="L38" s="96"/>
      <c r="M38" s="51"/>
      <c r="N38" s="3" t="str">
        <f t="shared" si="15"/>
        <v/>
      </c>
      <c r="O38" s="3" t="str">
        <f t="shared" si="16"/>
        <v/>
      </c>
      <c r="P38" t="str">
        <f>IF(K38="","",VLOOKUP(K38,BD!$A$3:$B$85,2,FALSE)*M38)</f>
        <v/>
      </c>
      <c r="R38" s="75">
        <f t="shared" si="1"/>
        <v>0</v>
      </c>
      <c r="S38" s="75">
        <f t="shared" si="2"/>
        <v>0</v>
      </c>
      <c r="T38" s="76" t="str">
        <f>IFERROR(ROUNDDOWN(VLOOKUP(A38,BD!$A$1:$C$73,3,FALSE),2)," ")</f>
        <v xml:space="preserve"> </v>
      </c>
      <c r="U38" s="75" t="str">
        <f>IF(A38="","",VLOOKUP(A38,BD!$A$3:$E$85,5,FALSE)*B38)</f>
        <v/>
      </c>
      <c r="V38" s="75" t="str">
        <f>IF(A38="","",VLOOKUP(A38,BD!$A$3:$G$85,6,FALSE)*B38)</f>
        <v/>
      </c>
      <c r="W38" s="76" t="str">
        <f>IF(A38="","",VLOOKUP(A38,BD!$A$3:$G$85,7,FALSE)*B38)</f>
        <v/>
      </c>
      <c r="X38" s="76">
        <f t="shared" si="3"/>
        <v>0</v>
      </c>
      <c r="Y38" s="76">
        <f t="shared" si="4"/>
        <v>0</v>
      </c>
      <c r="Z38" s="76">
        <f t="shared" si="9"/>
        <v>0</v>
      </c>
      <c r="AA38" s="76">
        <f t="shared" si="10"/>
        <v>0</v>
      </c>
      <c r="AB38" s="76"/>
      <c r="AC38" s="76"/>
      <c r="AD38" s="76"/>
      <c r="AE38" s="76"/>
      <c r="AF38" s="76"/>
      <c r="AG38" s="76"/>
    </row>
    <row r="39" spans="1:33" x14ac:dyDescent="0.25">
      <c r="A39" s="8"/>
      <c r="B39" s="9"/>
      <c r="C39" s="10"/>
      <c r="D39" s="3">
        <f t="shared" si="6"/>
        <v>0</v>
      </c>
      <c r="E39" s="11">
        <f t="shared" si="14"/>
        <v>0</v>
      </c>
      <c r="F39" s="3" t="str">
        <f>IF(A39="","",VLOOKUP(A39,BD!$A$3:$H$85,8,FALSE))</f>
        <v/>
      </c>
      <c r="G39" s="3">
        <f t="shared" si="8"/>
        <v>0</v>
      </c>
      <c r="H39" t="str">
        <f>IF(A39="","",VLOOKUP(A39,BD!$A$3:$B$85,2,FALSE)*B39)</f>
        <v/>
      </c>
      <c r="I39" s="3">
        <f t="shared" si="0"/>
        <v>0</v>
      </c>
      <c r="K39" s="96"/>
      <c r="L39" s="96"/>
      <c r="M39" s="51"/>
      <c r="N39" s="3" t="str">
        <f t="shared" si="15"/>
        <v/>
      </c>
      <c r="O39" s="3" t="str">
        <f t="shared" si="16"/>
        <v/>
      </c>
      <c r="P39" t="str">
        <f>IF(K39="","",VLOOKUP(K39,BD!$A$3:$B$85,2,FALSE)*M39)</f>
        <v/>
      </c>
      <c r="R39" s="75">
        <f t="shared" si="1"/>
        <v>0</v>
      </c>
      <c r="S39" s="75">
        <f t="shared" si="2"/>
        <v>0</v>
      </c>
      <c r="T39" s="76" t="str">
        <f>IFERROR(ROUNDDOWN(VLOOKUP(A39,BD!$A$1:$C$73,3,FALSE),2)," ")</f>
        <v xml:space="preserve"> </v>
      </c>
      <c r="U39" s="75" t="str">
        <f>IF(A39="","",VLOOKUP(A39,BD!$A$3:$E$85,5,FALSE)*B39)</f>
        <v/>
      </c>
      <c r="V39" s="75" t="str">
        <f>IF(A39="","",VLOOKUP(A39,BD!$A$3:$G$85,6,FALSE)*B39)</f>
        <v/>
      </c>
      <c r="W39" s="76" t="str">
        <f>IF(A39="","",VLOOKUP(A39,BD!$A$3:$G$85,7,FALSE)*B39)</f>
        <v/>
      </c>
      <c r="X39" s="76">
        <f t="shared" si="3"/>
        <v>0</v>
      </c>
      <c r="Y39" s="76">
        <f t="shared" si="4"/>
        <v>0</v>
      </c>
      <c r="Z39" s="76">
        <f t="shared" si="9"/>
        <v>0</v>
      </c>
      <c r="AA39" s="76">
        <f t="shared" si="10"/>
        <v>0</v>
      </c>
      <c r="AB39" s="76"/>
      <c r="AC39" s="76"/>
      <c r="AD39" s="76"/>
      <c r="AE39" s="76"/>
      <c r="AF39" s="76"/>
      <c r="AG39" s="76"/>
    </row>
    <row r="40" spans="1:33" x14ac:dyDescent="0.25">
      <c r="B40" s="14"/>
      <c r="C40" s="59"/>
      <c r="K40" s="96"/>
      <c r="L40" s="96"/>
      <c r="M40" s="51"/>
      <c r="N40" s="3" t="str">
        <f t="shared" si="15"/>
        <v/>
      </c>
      <c r="O40" s="3" t="str">
        <f t="shared" si="16"/>
        <v/>
      </c>
      <c r="P40" t="str">
        <f>IF(K40="","",VLOOKUP(K40,BD!$A$3:$B$85,2,FALSE)*M40)</f>
        <v/>
      </c>
      <c r="R40" s="75"/>
      <c r="S40" s="75"/>
      <c r="T40" s="76"/>
      <c r="U40" s="75"/>
      <c r="V40" s="76"/>
      <c r="W40" s="76"/>
      <c r="X40" s="76"/>
      <c r="Y40" s="76"/>
      <c r="Z40" s="76"/>
      <c r="AA40" s="76"/>
      <c r="AB40" s="76"/>
      <c r="AC40" s="76"/>
      <c r="AD40" s="76"/>
      <c r="AE40" s="76"/>
      <c r="AF40" s="76"/>
      <c r="AG40" s="76"/>
    </row>
    <row r="41" spans="1:33" x14ac:dyDescent="0.25">
      <c r="A41" s="27"/>
      <c r="B41" s="71"/>
      <c r="C41" s="72"/>
      <c r="D41" s="42">
        <f>SUM(D2:D39)</f>
        <v>3145.8299999999995</v>
      </c>
      <c r="E41" s="42"/>
      <c r="F41" s="42"/>
      <c r="G41" s="42"/>
      <c r="H41" s="27">
        <f>SUM(H2:H39)</f>
        <v>3338</v>
      </c>
      <c r="I41" s="42">
        <f>SUM(I2:I39)</f>
        <v>4555.882599999999</v>
      </c>
      <c r="K41" s="96"/>
      <c r="L41" s="96"/>
      <c r="M41" s="51"/>
      <c r="N41" s="3" t="str">
        <f t="shared" si="15"/>
        <v/>
      </c>
      <c r="O41" s="3" t="str">
        <f t="shared" si="16"/>
        <v/>
      </c>
      <c r="P41" t="str">
        <f>IF(K41="","",VLOOKUP(K41,BD!$A$3:$B$85,2,FALSE)*M41)</f>
        <v/>
      </c>
      <c r="R41" s="75">
        <f>SUM(R2:R39)</f>
        <v>475.61219999999997</v>
      </c>
      <c r="S41" s="75">
        <f>SUM(S2:S39)</f>
        <v>52.860599999999998</v>
      </c>
      <c r="T41" s="76"/>
      <c r="U41" s="75">
        <f>SUM(U2:U39)</f>
        <v>649</v>
      </c>
      <c r="V41" s="75">
        <f>SUM(V2:V39)</f>
        <v>36.690000000000005</v>
      </c>
      <c r="W41" s="76">
        <f>SUM(W2:W39)</f>
        <v>108.82000000000001</v>
      </c>
      <c r="X41" s="76">
        <f>SUM(X2:X39)</f>
        <v>2264.8200000000002</v>
      </c>
      <c r="Y41" s="76">
        <f>SUM(Y2:Y39)</f>
        <v>881.0100000000001</v>
      </c>
      <c r="Z41" s="76"/>
      <c r="AA41" s="76"/>
      <c r="AB41" s="76"/>
      <c r="AC41" s="76"/>
      <c r="AD41" s="76"/>
      <c r="AE41" s="76"/>
      <c r="AF41" s="76"/>
      <c r="AG41" s="76"/>
    </row>
    <row r="42" spans="1:33" x14ac:dyDescent="0.25">
      <c r="B42" s="16"/>
      <c r="C42" s="60"/>
      <c r="K42" s="96"/>
      <c r="L42" s="96"/>
      <c r="M42" s="51"/>
      <c r="N42" s="3" t="str">
        <f t="shared" si="15"/>
        <v/>
      </c>
      <c r="O42" s="3" t="str">
        <f t="shared" si="16"/>
        <v/>
      </c>
      <c r="P42" t="str">
        <f>IF(K42="","",VLOOKUP(K42,BD!$A$3:$B$85,2,FALSE)*M42)</f>
        <v/>
      </c>
      <c r="R42" s="75"/>
      <c r="S42" s="75"/>
      <c r="T42" s="76"/>
      <c r="U42" s="75"/>
      <c r="V42" s="76"/>
      <c r="W42" s="76"/>
      <c r="X42" s="76"/>
      <c r="Y42" s="76"/>
      <c r="Z42" s="76"/>
      <c r="AA42" s="76"/>
      <c r="AB42" s="76"/>
      <c r="AC42" s="76"/>
      <c r="AD42" s="76"/>
      <c r="AE42" s="76"/>
      <c r="AF42" s="76"/>
      <c r="AG42" s="76"/>
    </row>
    <row r="43" spans="1:33" x14ac:dyDescent="0.25">
      <c r="A43" s="4"/>
      <c r="B43" s="18"/>
      <c r="C43" s="61"/>
      <c r="D43" s="6"/>
      <c r="E43" s="4"/>
      <c r="F43" s="6"/>
      <c r="G43" s="7"/>
      <c r="H43" s="5"/>
      <c r="I43" s="7"/>
      <c r="K43" s="96"/>
      <c r="L43" s="96"/>
      <c r="M43" s="51"/>
      <c r="N43" s="3" t="str">
        <f t="shared" si="15"/>
        <v/>
      </c>
      <c r="O43" s="3" t="str">
        <f t="shared" si="16"/>
        <v/>
      </c>
      <c r="P43" t="str">
        <f>IF(K43="","",VLOOKUP(K43,BD!$A$3:$B$85,2,FALSE)*M43)</f>
        <v/>
      </c>
      <c r="R43" s="75" t="s">
        <v>50</v>
      </c>
      <c r="S43" s="75" t="s">
        <v>51</v>
      </c>
      <c r="T43" s="76" t="s">
        <v>54</v>
      </c>
      <c r="U43" s="75" t="s">
        <v>52</v>
      </c>
      <c r="V43" s="76" t="s">
        <v>58</v>
      </c>
      <c r="W43" s="76" t="s">
        <v>59</v>
      </c>
      <c r="X43" s="76" t="s">
        <v>50</v>
      </c>
      <c r="Y43" s="76" t="s">
        <v>51</v>
      </c>
      <c r="Z43" s="76"/>
      <c r="AA43" s="76"/>
      <c r="AB43" s="76"/>
      <c r="AC43" s="76"/>
      <c r="AD43" s="76"/>
      <c r="AE43" s="76"/>
      <c r="AF43" s="76"/>
      <c r="AG43" s="76"/>
    </row>
    <row r="44" spans="1:33" x14ac:dyDescent="0.25">
      <c r="A44" s="8" t="s">
        <v>46</v>
      </c>
      <c r="B44" s="9">
        <v>1</v>
      </c>
      <c r="C44" s="10">
        <v>89.18</v>
      </c>
      <c r="D44" s="3">
        <f>B44*C44</f>
        <v>89.18</v>
      </c>
      <c r="E44" s="11">
        <f t="shared" ref="E44:E60" si="17">IFERROR((D44+R44+S44)/H44,0)</f>
        <v>0.9465596491228071</v>
      </c>
      <c r="F44" s="3">
        <f>IF(A44="","",VLOOKUP(A44,BD!$A$3:$H$85,8,FALSE))</f>
        <v>2</v>
      </c>
      <c r="G44" s="3">
        <f>IFERROR((F44-E44),0)</f>
        <v>1.0534403508771928</v>
      </c>
      <c r="H44">
        <f>IF(A44="","",VLOOKUP(A44,BD!$A$3:$B$85,2,FALSE)*B44)</f>
        <v>114</v>
      </c>
      <c r="I44" s="3">
        <f t="shared" ref="I44:I60" si="18">IFERROR((H44*G44),0)</f>
        <v>120.09219999999998</v>
      </c>
      <c r="K44" s="96"/>
      <c r="L44" s="96"/>
      <c r="M44" s="51"/>
      <c r="N44" s="3" t="str">
        <f t="shared" si="15"/>
        <v/>
      </c>
      <c r="O44" s="3" t="str">
        <f t="shared" si="16"/>
        <v/>
      </c>
      <c r="P44" t="str">
        <f>IF(K44="","",VLOOKUP(K44,BD!$A$3:$B$85,2,FALSE)*M44)</f>
        <v/>
      </c>
      <c r="R44" s="75">
        <f t="shared" ref="R44:R60" si="19">IF(T44=0.21,D44*T44,0)</f>
        <v>18.727800000000002</v>
      </c>
      <c r="S44" s="75">
        <f t="shared" ref="S44:S60" si="20">IF(T44=0.06,D44*T44,0)</f>
        <v>0</v>
      </c>
      <c r="T44" s="76">
        <f>IFERROR(ROUNDDOWN(VLOOKUP(A44,BD!$A$1:$C$73,3,FALSE),2)," ")</f>
        <v>0.21</v>
      </c>
      <c r="U44" s="75">
        <f>IF(A44="","",VLOOKUP(A44,BD!$A$3:$E$85,5,FALSE)*B44)</f>
        <v>30</v>
      </c>
      <c r="V44" s="75">
        <f>IF(A44="","",VLOOKUP(A44,BD!$A$3:$G$85,6,FALSE)*B44)</f>
        <v>0</v>
      </c>
      <c r="W44" s="76">
        <f>IF(A44="","",VLOOKUP(A44,BD!$A$3:$G$85,7,FALSE)*B44)</f>
        <v>7.22</v>
      </c>
      <c r="X44" s="76">
        <f t="shared" ref="X44:X60" si="21">IF(T44=0.21,D44,0)</f>
        <v>89.18</v>
      </c>
      <c r="Y44" s="76">
        <f t="shared" ref="Y44:Y60" si="22">IF(T44=0.06,D44,0)</f>
        <v>0</v>
      </c>
      <c r="Z44" s="76">
        <f>IF(T44=0.21,C44,0)</f>
        <v>89.18</v>
      </c>
      <c r="AA44" s="76">
        <f>IF(T44=0.06,C44,0)</f>
        <v>0</v>
      </c>
      <c r="AB44" s="76"/>
      <c r="AC44" s="76"/>
      <c r="AD44" s="76"/>
      <c r="AE44" s="76"/>
      <c r="AF44" s="76"/>
      <c r="AG44" s="76"/>
    </row>
    <row r="45" spans="1:33" x14ac:dyDescent="0.25">
      <c r="A45" s="8" t="s">
        <v>22</v>
      </c>
      <c r="B45" s="9">
        <v>5</v>
      </c>
      <c r="C45" s="10">
        <v>13.93</v>
      </c>
      <c r="D45" s="3">
        <f t="shared" ref="D45:D60" si="23">B45*C45</f>
        <v>69.650000000000006</v>
      </c>
      <c r="E45" s="11">
        <f t="shared" si="17"/>
        <v>0.61524166666666669</v>
      </c>
      <c r="F45" s="3">
        <f>IF(A45="","",VLOOKUP(A45,BD!$A$3:$H$85,8,FALSE))</f>
        <v>2</v>
      </c>
      <c r="G45" s="3">
        <f t="shared" ref="G45:G60" si="24">IFERROR((F45-E45),0)</f>
        <v>1.3847583333333333</v>
      </c>
      <c r="H45">
        <f>IF(A45="","",VLOOKUP(A45,BD!$A$3:$B$85,2,FALSE)*B45)</f>
        <v>120</v>
      </c>
      <c r="I45" s="3">
        <f t="shared" si="18"/>
        <v>166.17099999999999</v>
      </c>
      <c r="K45" s="96"/>
      <c r="L45" s="96"/>
      <c r="M45" s="51"/>
      <c r="N45" s="3" t="str">
        <f t="shared" si="15"/>
        <v/>
      </c>
      <c r="O45" s="3" t="str">
        <f t="shared" si="16"/>
        <v/>
      </c>
      <c r="P45" t="str">
        <f>IF(K45="","",VLOOKUP(K45,BD!$A$3:$B$85,2,FALSE)*M45)</f>
        <v/>
      </c>
      <c r="R45" s="75">
        <f t="shared" si="19"/>
        <v>0</v>
      </c>
      <c r="S45" s="75">
        <f t="shared" si="20"/>
        <v>4.1790000000000003</v>
      </c>
      <c r="T45" s="76">
        <f>IFERROR(ROUNDDOWN(VLOOKUP(A45,BD!$A$1:$C$73,3,FALSE),2)," ")</f>
        <v>0.06</v>
      </c>
      <c r="U45" s="75">
        <f>IF(A45="","",VLOOKUP(A45,BD!$A$3:$E$85,5,FALSE)*B45)</f>
        <v>17.5</v>
      </c>
      <c r="V45" s="75">
        <f>IF(A45="","",VLOOKUP(A45,BD!$A$3:$G$85,6,FALSE)*B45)</f>
        <v>4</v>
      </c>
      <c r="W45" s="76">
        <f>IF(A45="","",VLOOKUP(A45,BD!$A$3:$G$85,7,FALSE)*B45)</f>
        <v>0</v>
      </c>
      <c r="X45" s="76">
        <f t="shared" si="21"/>
        <v>0</v>
      </c>
      <c r="Y45" s="76">
        <f t="shared" si="22"/>
        <v>69.650000000000006</v>
      </c>
      <c r="Z45" s="76">
        <f t="shared" ref="Z45:Z60" si="25">IF(T45=0.21,C45,0)</f>
        <v>0</v>
      </c>
      <c r="AA45" s="76">
        <f t="shared" ref="AA45:AA60" si="26">IF(T45=0.06,C45,0)</f>
        <v>13.93</v>
      </c>
      <c r="AB45" s="76"/>
      <c r="AC45" s="76"/>
      <c r="AD45" s="76"/>
      <c r="AE45" s="76"/>
      <c r="AF45" s="76"/>
      <c r="AG45" s="76"/>
    </row>
    <row r="46" spans="1:33" x14ac:dyDescent="0.25">
      <c r="A46" s="8" t="s">
        <v>26</v>
      </c>
      <c r="B46" s="9">
        <v>8</v>
      </c>
      <c r="C46" s="10">
        <v>8.66</v>
      </c>
      <c r="D46" s="3">
        <f t="shared" si="23"/>
        <v>69.28</v>
      </c>
      <c r="E46" s="11">
        <f t="shared" si="17"/>
        <v>0.19124166666666667</v>
      </c>
      <c r="F46" s="3">
        <f>IF(A46="","",VLOOKUP(A46,BD!$A$3:$H$85,8,FALSE))</f>
        <v>1</v>
      </c>
      <c r="G46" s="3">
        <f t="shared" si="24"/>
        <v>0.80875833333333336</v>
      </c>
      <c r="H46">
        <f>IF(A46="","",VLOOKUP(A46,BD!$A$3:$B$85,2,FALSE)*B46)</f>
        <v>384</v>
      </c>
      <c r="I46" s="3">
        <f t="shared" si="18"/>
        <v>310.56319999999999</v>
      </c>
      <c r="K46" s="96"/>
      <c r="L46" s="96"/>
      <c r="M46" s="51"/>
      <c r="N46" s="3" t="str">
        <f t="shared" si="15"/>
        <v/>
      </c>
      <c r="O46" s="3" t="str">
        <f t="shared" si="16"/>
        <v/>
      </c>
      <c r="P46" t="str">
        <f>IF(K46="","",VLOOKUP(K46,BD!$A$3:$B$85,2,FALSE)*M46)</f>
        <v/>
      </c>
      <c r="R46" s="75">
        <f t="shared" si="19"/>
        <v>0</v>
      </c>
      <c r="S46" s="75">
        <f t="shared" si="20"/>
        <v>4.1567999999999996</v>
      </c>
      <c r="T46" s="76">
        <f>IFERROR(ROUNDDOWN(VLOOKUP(A46,BD!$A$1:$C$73,3,FALSE),2)," ")</f>
        <v>0.06</v>
      </c>
      <c r="U46" s="75">
        <f>IF(A46="","",VLOOKUP(A46,BD!$A$3:$E$85,5,FALSE)*B46)</f>
        <v>36</v>
      </c>
      <c r="V46" s="75">
        <f>IF(A46="","",VLOOKUP(A46,BD!$A$3:$G$85,6,FALSE)*B46)</f>
        <v>1.36</v>
      </c>
      <c r="W46" s="76">
        <f>IF(A46="","",VLOOKUP(A46,BD!$A$3:$G$85,7,FALSE)*B46)</f>
        <v>0</v>
      </c>
      <c r="X46" s="76">
        <f t="shared" si="21"/>
        <v>0</v>
      </c>
      <c r="Y46" s="76">
        <f t="shared" si="22"/>
        <v>69.28</v>
      </c>
      <c r="Z46" s="76">
        <f t="shared" si="25"/>
        <v>0</v>
      </c>
      <c r="AA46" s="76">
        <f t="shared" si="26"/>
        <v>8.66</v>
      </c>
      <c r="AB46" s="76"/>
      <c r="AC46" s="76"/>
      <c r="AD46" s="76"/>
      <c r="AE46" s="76"/>
      <c r="AF46" s="76"/>
      <c r="AG46" s="76"/>
    </row>
    <row r="47" spans="1:33" x14ac:dyDescent="0.25">
      <c r="A47" s="8" t="s">
        <v>27</v>
      </c>
      <c r="B47" s="9">
        <v>8</v>
      </c>
      <c r="C47" s="10">
        <v>8.66</v>
      </c>
      <c r="D47" s="3">
        <f t="shared" si="23"/>
        <v>69.28</v>
      </c>
      <c r="E47" s="11">
        <f t="shared" si="17"/>
        <v>0.19124166666666667</v>
      </c>
      <c r="F47" s="3">
        <f>IF(A47="","",VLOOKUP(A47,BD!$A$3:$H$85,8,FALSE))</f>
        <v>2</v>
      </c>
      <c r="G47" s="3">
        <f t="shared" si="24"/>
        <v>1.8087583333333332</v>
      </c>
      <c r="H47">
        <f>IF(A47="","",VLOOKUP(A47,BD!$A$3:$B$85,2,FALSE)*B47)</f>
        <v>384</v>
      </c>
      <c r="I47" s="3">
        <f t="shared" si="18"/>
        <v>694.56319999999994</v>
      </c>
      <c r="K47" s="96"/>
      <c r="L47" s="96"/>
      <c r="M47" s="51"/>
      <c r="N47" s="3" t="str">
        <f t="shared" si="15"/>
        <v/>
      </c>
      <c r="O47" s="3" t="str">
        <f t="shared" si="16"/>
        <v/>
      </c>
      <c r="P47" t="str">
        <f>IF(K47="","",VLOOKUP(K47,BD!$A$3:$B$85,2,FALSE)*M47)</f>
        <v/>
      </c>
      <c r="R47" s="75">
        <f t="shared" si="19"/>
        <v>0</v>
      </c>
      <c r="S47" s="75">
        <f t="shared" si="20"/>
        <v>4.1567999999999996</v>
      </c>
      <c r="T47" s="76">
        <f>IFERROR(ROUNDDOWN(VLOOKUP(A47,BD!$A$1:$C$73,3,FALSE),2)," ")</f>
        <v>0.06</v>
      </c>
      <c r="U47" s="75">
        <f>IF(A47="","",VLOOKUP(A47,BD!$A$3:$E$85,5,FALSE)*B47)</f>
        <v>36</v>
      </c>
      <c r="V47" s="75">
        <f>IF(A47="","",VLOOKUP(A47,BD!$A$3:$G$85,6,FALSE)*B47)</f>
        <v>1.36</v>
      </c>
      <c r="W47" s="76">
        <f>IF(A47="","",VLOOKUP(A47,BD!$A$3:$G$85,7,FALSE)*B47)</f>
        <v>0</v>
      </c>
      <c r="X47" s="76">
        <f t="shared" si="21"/>
        <v>0</v>
      </c>
      <c r="Y47" s="76">
        <f t="shared" si="22"/>
        <v>69.28</v>
      </c>
      <c r="Z47" s="76">
        <f t="shared" si="25"/>
        <v>0</v>
      </c>
      <c r="AA47" s="76">
        <f t="shared" si="26"/>
        <v>8.66</v>
      </c>
      <c r="AB47" s="76"/>
      <c r="AC47" s="76"/>
      <c r="AD47" s="76"/>
      <c r="AE47" s="76"/>
      <c r="AF47" s="76"/>
      <c r="AG47" s="76"/>
    </row>
    <row r="48" spans="1:33" x14ac:dyDescent="0.25">
      <c r="A48" s="8" t="s">
        <v>21</v>
      </c>
      <c r="B48" s="9">
        <v>8</v>
      </c>
      <c r="C48" s="10">
        <v>13.49</v>
      </c>
      <c r="D48" s="3">
        <f t="shared" si="23"/>
        <v>107.92</v>
      </c>
      <c r="E48" s="11">
        <f t="shared" si="17"/>
        <v>0.59580833333333338</v>
      </c>
      <c r="F48" s="3">
        <f>IF(A48="","",VLOOKUP(A48,BD!$A$3:$H$85,8,FALSE))</f>
        <v>2</v>
      </c>
      <c r="G48" s="3">
        <f t="shared" si="24"/>
        <v>1.4041916666666667</v>
      </c>
      <c r="H48">
        <f>IF(A48="","",VLOOKUP(A48,BD!$A$3:$B$85,2,FALSE)*B48)</f>
        <v>192</v>
      </c>
      <c r="I48" s="3">
        <f t="shared" si="18"/>
        <v>269.60480000000001</v>
      </c>
      <c r="K48" s="96"/>
      <c r="L48" s="96"/>
      <c r="M48" s="51"/>
      <c r="N48" s="3" t="str">
        <f t="shared" si="15"/>
        <v/>
      </c>
      <c r="O48" s="3" t="str">
        <f t="shared" si="16"/>
        <v/>
      </c>
      <c r="P48" t="str">
        <f>IF(K48="","",VLOOKUP(K48,BD!$A$3:$B$85,2,FALSE)*M48)</f>
        <v/>
      </c>
      <c r="R48" s="75">
        <f t="shared" si="19"/>
        <v>0</v>
      </c>
      <c r="S48" s="75">
        <f t="shared" si="20"/>
        <v>6.4752000000000001</v>
      </c>
      <c r="T48" s="76">
        <f>IFERROR(ROUNDDOWN(VLOOKUP(A48,BD!$A$1:$C$73,3,FALSE),2)," ")</f>
        <v>0.06</v>
      </c>
      <c r="U48" s="75">
        <f>IF(A48="","",VLOOKUP(A48,BD!$A$3:$E$85,5,FALSE)*B48)</f>
        <v>28</v>
      </c>
      <c r="V48" s="75">
        <f>IF(A48="","",VLOOKUP(A48,BD!$A$3:$G$85,6,FALSE)*B48)</f>
        <v>6.4</v>
      </c>
      <c r="W48" s="76">
        <f>IF(A48="","",VLOOKUP(A48,BD!$A$3:$G$85,7,FALSE)*B48)</f>
        <v>0</v>
      </c>
      <c r="X48" s="76">
        <f t="shared" si="21"/>
        <v>0</v>
      </c>
      <c r="Y48" s="76">
        <f t="shared" si="22"/>
        <v>107.92</v>
      </c>
      <c r="Z48" s="76">
        <f t="shared" si="25"/>
        <v>0</v>
      </c>
      <c r="AA48" s="76">
        <f t="shared" si="26"/>
        <v>13.49</v>
      </c>
      <c r="AB48" s="76"/>
      <c r="AC48" s="76"/>
      <c r="AD48" s="76"/>
      <c r="AE48" s="76"/>
      <c r="AF48" s="76"/>
      <c r="AG48" s="76"/>
    </row>
    <row r="49" spans="1:33" x14ac:dyDescent="0.25">
      <c r="A49" s="8"/>
      <c r="B49" s="9"/>
      <c r="C49" s="10"/>
      <c r="D49" s="3">
        <f t="shared" si="23"/>
        <v>0</v>
      </c>
      <c r="E49" s="11">
        <f t="shared" si="17"/>
        <v>0</v>
      </c>
      <c r="F49" s="3" t="str">
        <f>IF(A49="","",VLOOKUP(A49,BD!$A$3:$H$85,8,FALSE))</f>
        <v/>
      </c>
      <c r="G49" s="3">
        <f t="shared" si="24"/>
        <v>0</v>
      </c>
      <c r="H49" t="str">
        <f>IF(A49="","",VLOOKUP(A49,BD!$A$3:$B$85,2,FALSE)*B49)</f>
        <v/>
      </c>
      <c r="I49" s="3">
        <f t="shared" si="18"/>
        <v>0</v>
      </c>
      <c r="L49"/>
      <c r="M49"/>
      <c r="N49" s="3">
        <f>SUM(N22:N48)</f>
        <v>498.26999999999992</v>
      </c>
      <c r="O49" s="3">
        <f>SUM(O22:O48)</f>
        <v>318.85999999999996</v>
      </c>
      <c r="P49">
        <f>SUM(P22:P48)</f>
        <v>978</v>
      </c>
      <c r="R49" s="75">
        <f t="shared" si="19"/>
        <v>0</v>
      </c>
      <c r="S49" s="75">
        <f t="shared" si="20"/>
        <v>0</v>
      </c>
      <c r="T49" s="76" t="str">
        <f>IFERROR(ROUNDDOWN(VLOOKUP(A49,BD!$A$1:$C$73,3,FALSE),2)," ")</f>
        <v xml:space="preserve"> </v>
      </c>
      <c r="U49" s="75" t="str">
        <f>IF(A49="","",VLOOKUP(A49,BD!$A$3:$E$85,5,FALSE)*B49)</f>
        <v/>
      </c>
      <c r="V49" s="75" t="str">
        <f>IF(A49="","",VLOOKUP(A49,BD!$A$3:$G$85,6,FALSE)*B49)</f>
        <v/>
      </c>
      <c r="W49" s="76" t="str">
        <f>IF(A49="","",VLOOKUP(A49,BD!$A$3:$G$85,7,FALSE)*B49)</f>
        <v/>
      </c>
      <c r="X49" s="76">
        <f t="shared" si="21"/>
        <v>0</v>
      </c>
      <c r="Y49" s="76">
        <f t="shared" si="22"/>
        <v>0</v>
      </c>
      <c r="Z49" s="76">
        <f t="shared" si="25"/>
        <v>0</v>
      </c>
      <c r="AA49" s="76">
        <f t="shared" si="26"/>
        <v>0</v>
      </c>
      <c r="AB49" s="76"/>
      <c r="AC49" s="76"/>
      <c r="AD49" s="76"/>
      <c r="AE49" s="76"/>
      <c r="AF49" s="76"/>
      <c r="AG49" s="76"/>
    </row>
    <row r="50" spans="1:33" x14ac:dyDescent="0.25">
      <c r="A50" s="8"/>
      <c r="B50" s="9"/>
      <c r="C50" s="10"/>
      <c r="D50" s="3">
        <f t="shared" si="23"/>
        <v>0</v>
      </c>
      <c r="E50" s="11">
        <f t="shared" si="17"/>
        <v>0</v>
      </c>
      <c r="F50" s="3" t="str">
        <f>IF(A50="","",VLOOKUP(A50,BD!$A$3:$H$85,8,FALSE))</f>
        <v/>
      </c>
      <c r="G50" s="3">
        <f t="shared" si="24"/>
        <v>0</v>
      </c>
      <c r="H50" t="str">
        <f>IF(A50="","",VLOOKUP(A50,BD!$A$3:$B$85,2,FALSE)*B50)</f>
        <v/>
      </c>
      <c r="I50" s="3">
        <f t="shared" si="18"/>
        <v>0</v>
      </c>
      <c r="L50"/>
      <c r="M50"/>
      <c r="O50" s="3"/>
      <c r="R50" s="75">
        <f t="shared" si="19"/>
        <v>0</v>
      </c>
      <c r="S50" s="75">
        <f t="shared" si="20"/>
        <v>0</v>
      </c>
      <c r="T50" s="76" t="str">
        <f>IFERROR(ROUNDDOWN(VLOOKUP(A50,BD!$A$1:$C$73,3,FALSE),2)," ")</f>
        <v xml:space="preserve"> </v>
      </c>
      <c r="U50" s="75" t="str">
        <f>IF(A50="","",VLOOKUP(A50,BD!$A$3:$E$85,5,FALSE)*B50)</f>
        <v/>
      </c>
      <c r="V50" s="75" t="str">
        <f>IF(A50="","",VLOOKUP(A50,BD!$A$3:$G$85,6,FALSE)*B50)</f>
        <v/>
      </c>
      <c r="W50" s="76" t="str">
        <f>IF(A50="","",VLOOKUP(A50,BD!$A$3:$G$85,7,FALSE)*B50)</f>
        <v/>
      </c>
      <c r="X50" s="76">
        <f t="shared" si="21"/>
        <v>0</v>
      </c>
      <c r="Y50" s="76">
        <f t="shared" si="22"/>
        <v>0</v>
      </c>
      <c r="Z50" s="76">
        <f t="shared" si="25"/>
        <v>0</v>
      </c>
      <c r="AA50" s="76">
        <f t="shared" si="26"/>
        <v>0</v>
      </c>
      <c r="AB50" s="76"/>
      <c r="AC50" s="76"/>
      <c r="AD50" s="76"/>
      <c r="AE50" s="76"/>
      <c r="AF50" s="76"/>
      <c r="AG50" s="76"/>
    </row>
    <row r="51" spans="1:33" x14ac:dyDescent="0.25">
      <c r="A51" s="8"/>
      <c r="B51" s="9"/>
      <c r="C51" s="10"/>
      <c r="D51" s="3">
        <f t="shared" si="23"/>
        <v>0</v>
      </c>
      <c r="E51" s="11">
        <f t="shared" si="17"/>
        <v>0</v>
      </c>
      <c r="F51" s="3" t="str">
        <f>IF(A51="","",VLOOKUP(A51,BD!$A$3:$H$85,8,FALSE))</f>
        <v/>
      </c>
      <c r="G51" s="3">
        <f t="shared" si="24"/>
        <v>0</v>
      </c>
      <c r="H51" t="str">
        <f>IF(A51="","",VLOOKUP(A51,BD!$A$3:$B$85,2,FALSE)*B51)</f>
        <v/>
      </c>
      <c r="I51" s="3">
        <f t="shared" si="18"/>
        <v>0</v>
      </c>
      <c r="R51" s="75">
        <f t="shared" si="19"/>
        <v>0</v>
      </c>
      <c r="S51" s="75">
        <f t="shared" si="20"/>
        <v>0</v>
      </c>
      <c r="T51" s="76" t="str">
        <f>IFERROR(ROUNDDOWN(VLOOKUP(A51,BD!$A$1:$C$73,3,FALSE),2)," ")</f>
        <v xml:space="preserve"> </v>
      </c>
      <c r="U51" s="75" t="str">
        <f>IF(A51="","",VLOOKUP(A51,BD!$A$3:$E$85,5,FALSE)*B51)</f>
        <v/>
      </c>
      <c r="V51" s="75" t="str">
        <f>IF(A51="","",VLOOKUP(A51,BD!$A$3:$G$85,6,FALSE)*B51)</f>
        <v/>
      </c>
      <c r="W51" s="76" t="str">
        <f>IF(A51="","",VLOOKUP(A51,BD!$A$3:$G$85,7,FALSE)*B51)</f>
        <v/>
      </c>
      <c r="X51" s="76">
        <f t="shared" si="21"/>
        <v>0</v>
      </c>
      <c r="Y51" s="76">
        <f t="shared" si="22"/>
        <v>0</v>
      </c>
      <c r="Z51" s="76">
        <f t="shared" si="25"/>
        <v>0</v>
      </c>
      <c r="AA51" s="76">
        <f t="shared" si="26"/>
        <v>0</v>
      </c>
      <c r="AB51" s="76"/>
      <c r="AC51" s="76"/>
      <c r="AD51" s="76"/>
      <c r="AE51" s="76"/>
      <c r="AF51" s="76"/>
      <c r="AG51" s="76"/>
    </row>
    <row r="52" spans="1:33" x14ac:dyDescent="0.25">
      <c r="A52" s="8"/>
      <c r="B52" s="9"/>
      <c r="C52" s="10"/>
      <c r="D52" s="3">
        <f t="shared" si="23"/>
        <v>0</v>
      </c>
      <c r="E52" s="11">
        <f t="shared" si="17"/>
        <v>0</v>
      </c>
      <c r="F52" s="3" t="str">
        <f>IF(A52="","",VLOOKUP(A52,BD!$A$3:$H$85,8,FALSE))</f>
        <v/>
      </c>
      <c r="G52" s="3">
        <f t="shared" si="24"/>
        <v>0</v>
      </c>
      <c r="H52" t="str">
        <f>IF(A52="","",VLOOKUP(A52,BD!$A$3:$B$85,2,FALSE)*B52)</f>
        <v/>
      </c>
      <c r="I52" s="3">
        <f t="shared" si="18"/>
        <v>0</v>
      </c>
      <c r="K52" t="s">
        <v>47</v>
      </c>
      <c r="L52" s="3" t="s">
        <v>64</v>
      </c>
      <c r="M52" t="s">
        <v>65</v>
      </c>
      <c r="N52" s="3" t="s">
        <v>49</v>
      </c>
      <c r="O52" t="s">
        <v>47</v>
      </c>
      <c r="R52" s="75">
        <f t="shared" si="19"/>
        <v>0</v>
      </c>
      <c r="S52" s="75">
        <f t="shared" si="20"/>
        <v>0</v>
      </c>
      <c r="T52" s="76" t="str">
        <f>IFERROR(ROUNDDOWN(VLOOKUP(A52,BD!$A$1:$C$73,3,FALSE),2)," ")</f>
        <v xml:space="preserve"> </v>
      </c>
      <c r="U52" s="75" t="str">
        <f>IF(A52="","",VLOOKUP(A52,BD!$A$3:$E$85,5,FALSE)*B52)</f>
        <v/>
      </c>
      <c r="V52" s="75" t="str">
        <f>IF(A52="","",VLOOKUP(A52,BD!$A$3:$G$85,6,FALSE)*B52)</f>
        <v/>
      </c>
      <c r="W52" s="76" t="str">
        <f>IF(A52="","",VLOOKUP(A52,BD!$A$3:$G$85,7,FALSE)*B52)</f>
        <v/>
      </c>
      <c r="X52" s="76">
        <f t="shared" si="21"/>
        <v>0</v>
      </c>
      <c r="Y52" s="76">
        <f t="shared" si="22"/>
        <v>0</v>
      </c>
      <c r="Z52" s="76">
        <f t="shared" si="25"/>
        <v>0</v>
      </c>
      <c r="AA52" s="76">
        <f t="shared" si="26"/>
        <v>0</v>
      </c>
      <c r="AB52" s="76"/>
      <c r="AC52" s="76"/>
      <c r="AD52" s="76"/>
      <c r="AE52" s="76"/>
      <c r="AF52" s="76"/>
      <c r="AG52" s="76"/>
    </row>
    <row r="53" spans="1:33" x14ac:dyDescent="0.25">
      <c r="A53" s="8"/>
      <c r="B53" s="9"/>
      <c r="C53" s="10"/>
      <c r="D53" s="3">
        <f t="shared" si="23"/>
        <v>0</v>
      </c>
      <c r="E53" s="11">
        <f t="shared" si="17"/>
        <v>0</v>
      </c>
      <c r="F53" s="3" t="str">
        <f>IF(A53="","",VLOOKUP(A53,BD!$A$3:$H$85,8,FALSE))</f>
        <v/>
      </c>
      <c r="G53" s="3">
        <f t="shared" si="24"/>
        <v>0</v>
      </c>
      <c r="H53" t="str">
        <f>IF(A53="","",VLOOKUP(A53,BD!$A$3:$B$85,2,FALSE)*B53)</f>
        <v/>
      </c>
      <c r="I53" s="3">
        <f t="shared" si="18"/>
        <v>0</v>
      </c>
      <c r="K53">
        <v>6</v>
      </c>
      <c r="L53" s="3">
        <f>SUM(O49)</f>
        <v>318.85999999999996</v>
      </c>
      <c r="M53" s="12">
        <f>SUM(AD29)</f>
        <v>14.240000000000002</v>
      </c>
      <c r="N53" s="3">
        <f>SUM(L53:M53)</f>
        <v>333.09999999999997</v>
      </c>
      <c r="O53" s="3">
        <f>SUM(N53*1.06-$N$53)</f>
        <v>19.98599999999999</v>
      </c>
      <c r="P53" s="12"/>
      <c r="R53" s="75">
        <f t="shared" si="19"/>
        <v>0</v>
      </c>
      <c r="S53" s="75">
        <f t="shared" si="20"/>
        <v>0</v>
      </c>
      <c r="T53" s="76" t="str">
        <f>IFERROR(ROUNDDOWN(VLOOKUP(A53,BD!$A$1:$C$73,3,FALSE),2)," ")</f>
        <v xml:space="preserve"> </v>
      </c>
      <c r="U53" s="75" t="str">
        <f>IF(A53="","",VLOOKUP(A53,BD!$A$3:$E$85,5,FALSE)*B53)</f>
        <v/>
      </c>
      <c r="V53" s="75" t="str">
        <f>IF(A53="","",VLOOKUP(A53,BD!$A$3:$G$85,6,FALSE)*B53)</f>
        <v/>
      </c>
      <c r="W53" s="76" t="str">
        <f>IF(A53="","",VLOOKUP(A53,BD!$A$3:$G$85,7,FALSE)*B53)</f>
        <v/>
      </c>
      <c r="X53" s="76">
        <f t="shared" si="21"/>
        <v>0</v>
      </c>
      <c r="Y53" s="76">
        <f t="shared" si="22"/>
        <v>0</v>
      </c>
      <c r="Z53" s="76">
        <f t="shared" si="25"/>
        <v>0</v>
      </c>
      <c r="AA53" s="76">
        <f t="shared" si="26"/>
        <v>0</v>
      </c>
      <c r="AB53" s="76"/>
      <c r="AC53" s="76"/>
      <c r="AD53" s="76"/>
      <c r="AE53" s="76"/>
      <c r="AF53" s="76"/>
      <c r="AG53" s="76"/>
    </row>
    <row r="54" spans="1:33" x14ac:dyDescent="0.25">
      <c r="A54" s="8"/>
      <c r="B54" s="9"/>
      <c r="C54" s="10"/>
      <c r="D54" s="3">
        <f t="shared" si="23"/>
        <v>0</v>
      </c>
      <c r="E54" s="11">
        <f t="shared" si="17"/>
        <v>0</v>
      </c>
      <c r="F54" s="3" t="str">
        <f>IF(A54="","",VLOOKUP(A54,BD!$A$3:$H$85,8,FALSE))</f>
        <v/>
      </c>
      <c r="G54" s="3">
        <f t="shared" si="24"/>
        <v>0</v>
      </c>
      <c r="H54" t="str">
        <f>IF(A54="","",VLOOKUP(A54,BD!$A$3:$B$85,2,FALSE)*B54)</f>
        <v/>
      </c>
      <c r="I54" s="3">
        <f t="shared" si="18"/>
        <v>0</v>
      </c>
      <c r="K54">
        <v>21</v>
      </c>
      <c r="L54" s="3">
        <f>SUM(N49)</f>
        <v>498.26999999999992</v>
      </c>
      <c r="M54" s="12">
        <f>SUM(AE29)</f>
        <v>20.150000000000002</v>
      </c>
      <c r="N54" s="3">
        <f>SUM(L54:M54)</f>
        <v>518.41999999999996</v>
      </c>
      <c r="O54" s="3">
        <f>SUM(N54*1.21-$N$54)</f>
        <v>108.8682</v>
      </c>
      <c r="R54" s="75">
        <f t="shared" si="19"/>
        <v>0</v>
      </c>
      <c r="S54" s="75">
        <f t="shared" si="20"/>
        <v>0</v>
      </c>
      <c r="T54" s="76" t="str">
        <f>IFERROR(ROUNDDOWN(VLOOKUP(A54,BD!$A$1:$C$73,3,FALSE),2)," ")</f>
        <v xml:space="preserve"> </v>
      </c>
      <c r="U54" s="75" t="str">
        <f>IF(A54="","",VLOOKUP(A54,BD!$A$3:$E$85,5,FALSE)*B54)</f>
        <v/>
      </c>
      <c r="V54" s="75" t="str">
        <f>IF(A54="","",VLOOKUP(A54,BD!$A$3:$G$85,6,FALSE)*B54)</f>
        <v/>
      </c>
      <c r="W54" s="76" t="str">
        <f>IF(A54="","",VLOOKUP(A54,BD!$A$3:$G$85,7,FALSE)*B54)</f>
        <v/>
      </c>
      <c r="X54" s="76">
        <f t="shared" si="21"/>
        <v>0</v>
      </c>
      <c r="Y54" s="76">
        <f t="shared" si="22"/>
        <v>0</v>
      </c>
      <c r="Z54" s="76">
        <f t="shared" si="25"/>
        <v>0</v>
      </c>
      <c r="AA54" s="76">
        <f t="shared" si="26"/>
        <v>0</v>
      </c>
      <c r="AB54" s="76"/>
      <c r="AC54" s="76"/>
      <c r="AD54" s="76"/>
      <c r="AE54" s="76"/>
      <c r="AF54" s="76"/>
      <c r="AG54" s="76"/>
    </row>
    <row r="55" spans="1:33" x14ac:dyDescent="0.25">
      <c r="A55" s="8"/>
      <c r="B55" s="9"/>
      <c r="C55" s="10"/>
      <c r="D55" s="3">
        <f t="shared" si="23"/>
        <v>0</v>
      </c>
      <c r="E55" s="11">
        <f t="shared" si="17"/>
        <v>0</v>
      </c>
      <c r="F55" s="3" t="str">
        <f>IF(A55="","",VLOOKUP(A55,BD!$A$3:$H$85,8,FALSE))</f>
        <v/>
      </c>
      <c r="G55" s="3">
        <f t="shared" si="24"/>
        <v>0</v>
      </c>
      <c r="H55" t="str">
        <f>IF(A55="","",VLOOKUP(A55,BD!$A$3:$B$85,2,FALSE)*B55)</f>
        <v/>
      </c>
      <c r="I55" s="3">
        <f t="shared" si="18"/>
        <v>0</v>
      </c>
      <c r="R55" s="75">
        <f t="shared" si="19"/>
        <v>0</v>
      </c>
      <c r="S55" s="75">
        <f t="shared" si="20"/>
        <v>0</v>
      </c>
      <c r="T55" s="76" t="str">
        <f>IFERROR(ROUNDDOWN(VLOOKUP(A55,BD!$A$1:$C$73,3,FALSE),2)," ")</f>
        <v xml:space="preserve"> </v>
      </c>
      <c r="U55" s="75" t="str">
        <f>IF(A55="","",VLOOKUP(A55,BD!$A$3:$E$85,5,FALSE)*B55)</f>
        <v/>
      </c>
      <c r="V55" s="75" t="str">
        <f>IF(A55="","",VLOOKUP(A55,BD!$A$3:$G$85,6,FALSE)*B55)</f>
        <v/>
      </c>
      <c r="W55" s="76" t="str">
        <f>IF(A55="","",VLOOKUP(A55,BD!$A$3:$G$85,7,FALSE)*B55)</f>
        <v/>
      </c>
      <c r="X55" s="76">
        <f t="shared" si="21"/>
        <v>0</v>
      </c>
      <c r="Y55" s="76">
        <f t="shared" si="22"/>
        <v>0</v>
      </c>
      <c r="Z55" s="76">
        <f t="shared" si="25"/>
        <v>0</v>
      </c>
      <c r="AA55" s="76">
        <f t="shared" si="26"/>
        <v>0</v>
      </c>
      <c r="AB55" s="76"/>
      <c r="AC55" s="76"/>
      <c r="AD55" s="76"/>
      <c r="AE55" s="76"/>
      <c r="AF55" s="76"/>
      <c r="AG55" s="76"/>
    </row>
    <row r="56" spans="1:33" x14ac:dyDescent="0.25">
      <c r="A56" s="8"/>
      <c r="B56" s="9"/>
      <c r="C56" s="10"/>
      <c r="D56" s="3">
        <f t="shared" si="23"/>
        <v>0</v>
      </c>
      <c r="E56" s="11">
        <f t="shared" si="17"/>
        <v>0</v>
      </c>
      <c r="F56" s="3" t="str">
        <f>IF(A56="","",VLOOKUP(A56,BD!$A$3:$H$85,8,FALSE))</f>
        <v/>
      </c>
      <c r="G56" s="3">
        <f t="shared" si="24"/>
        <v>0</v>
      </c>
      <c r="H56" t="str">
        <f>IF(A56="","",VLOOKUP(A56,BD!$A$3:$B$85,2,FALSE)*B56)</f>
        <v/>
      </c>
      <c r="I56" s="3">
        <f t="shared" si="18"/>
        <v>0</v>
      </c>
      <c r="L56" s="3">
        <f>SUM(L53:L54)</f>
        <v>817.12999999999988</v>
      </c>
      <c r="M56" s="3">
        <f>SUM(M53:M54)</f>
        <v>34.39</v>
      </c>
      <c r="N56" s="3">
        <f>SUM(N53:N54)</f>
        <v>851.52</v>
      </c>
      <c r="O56" s="3">
        <f>SUM(O53:O54)</f>
        <v>128.85419999999999</v>
      </c>
      <c r="P56" s="3"/>
      <c r="R56" s="75">
        <f t="shared" si="19"/>
        <v>0</v>
      </c>
      <c r="S56" s="75">
        <f t="shared" si="20"/>
        <v>0</v>
      </c>
      <c r="T56" s="76" t="str">
        <f>IFERROR(ROUNDDOWN(VLOOKUP(A56,BD!$A$1:$C$73,3,FALSE),2)," ")</f>
        <v xml:space="preserve"> </v>
      </c>
      <c r="U56" s="75" t="str">
        <f>IF(A56="","",VLOOKUP(A56,BD!$A$3:$E$85,5,FALSE)*B56)</f>
        <v/>
      </c>
      <c r="V56" s="75" t="str">
        <f>IF(A56="","",VLOOKUP(A56,BD!$A$3:$G$85,6,FALSE)*B56)</f>
        <v/>
      </c>
      <c r="W56" s="76" t="str">
        <f>IF(A56="","",VLOOKUP(A56,BD!$A$3:$G$85,7,FALSE)*B56)</f>
        <v/>
      </c>
      <c r="X56" s="76">
        <f t="shared" si="21"/>
        <v>0</v>
      </c>
      <c r="Y56" s="76">
        <f t="shared" si="22"/>
        <v>0</v>
      </c>
      <c r="Z56" s="76">
        <f t="shared" si="25"/>
        <v>0</v>
      </c>
      <c r="AA56" s="76">
        <f t="shared" si="26"/>
        <v>0</v>
      </c>
      <c r="AB56" s="76"/>
      <c r="AC56" s="76"/>
      <c r="AD56" s="76"/>
      <c r="AE56" s="76"/>
      <c r="AF56" s="76"/>
      <c r="AG56" s="76"/>
    </row>
    <row r="57" spans="1:33" x14ac:dyDescent="0.25">
      <c r="A57" s="8"/>
      <c r="B57" s="9"/>
      <c r="C57" s="10"/>
      <c r="D57" s="3">
        <f t="shared" si="23"/>
        <v>0</v>
      </c>
      <c r="E57" s="11">
        <f t="shared" si="17"/>
        <v>0</v>
      </c>
      <c r="F57" s="3" t="str">
        <f>IF(A57="","",VLOOKUP(A57,BD!$A$3:$H$85,8,FALSE))</f>
        <v/>
      </c>
      <c r="G57" s="3">
        <f t="shared" si="24"/>
        <v>0</v>
      </c>
      <c r="H57" t="str">
        <f>IF(A57="","",VLOOKUP(A57,BD!$A$3:$B$85,2,FALSE)*B57)</f>
        <v/>
      </c>
      <c r="I57" s="3">
        <f t="shared" si="18"/>
        <v>0</v>
      </c>
      <c r="R57" s="75">
        <f t="shared" si="19"/>
        <v>0</v>
      </c>
      <c r="S57" s="75">
        <f t="shared" si="20"/>
        <v>0</v>
      </c>
      <c r="T57" s="76" t="str">
        <f>IFERROR(ROUNDDOWN(VLOOKUP(A57,BD!$A$1:$C$73,3,FALSE),2)," ")</f>
        <v xml:space="preserve"> </v>
      </c>
      <c r="U57" s="75" t="str">
        <f>IF(A57="","",VLOOKUP(A57,BD!$A$3:$E$85,5,FALSE)*B57)</f>
        <v/>
      </c>
      <c r="V57" s="75" t="str">
        <f>IF(A57="","",VLOOKUP(A57,BD!$A$3:$G$85,6,FALSE)*B57)</f>
        <v/>
      </c>
      <c r="W57" s="76" t="str">
        <f>IF(A57="","",VLOOKUP(A57,BD!$A$3:$G$85,7,FALSE)*B57)</f>
        <v/>
      </c>
      <c r="X57" s="76">
        <f t="shared" si="21"/>
        <v>0</v>
      </c>
      <c r="Y57" s="76">
        <f t="shared" si="22"/>
        <v>0</v>
      </c>
      <c r="Z57" s="76">
        <f t="shared" si="25"/>
        <v>0</v>
      </c>
      <c r="AA57" s="76">
        <f t="shared" si="26"/>
        <v>0</v>
      </c>
      <c r="AB57" s="76"/>
      <c r="AC57" s="76"/>
      <c r="AD57" s="76"/>
      <c r="AE57" s="76"/>
      <c r="AF57" s="76"/>
      <c r="AG57" s="76"/>
    </row>
    <row r="58" spans="1:33" x14ac:dyDescent="0.25">
      <c r="A58" s="8"/>
      <c r="B58" s="9"/>
      <c r="C58" s="10"/>
      <c r="D58" s="3">
        <f t="shared" si="23"/>
        <v>0</v>
      </c>
      <c r="E58" s="11">
        <f t="shared" si="17"/>
        <v>0</v>
      </c>
      <c r="F58" s="3" t="str">
        <f>IF(A58="","",VLOOKUP(A58,BD!$A$3:$H$85,8,FALSE))</f>
        <v/>
      </c>
      <c r="G58" s="3">
        <f t="shared" si="24"/>
        <v>0</v>
      </c>
      <c r="H58" t="str">
        <f>IF(A58="","",VLOOKUP(A58,BD!$A$3:$B$85,2,FALSE)*B58)</f>
        <v/>
      </c>
      <c r="I58" s="3">
        <f t="shared" si="18"/>
        <v>0</v>
      </c>
      <c r="K58" t="s">
        <v>70</v>
      </c>
      <c r="L58" s="3">
        <f>SUM(N56+O56)</f>
        <v>980.37419999999997</v>
      </c>
      <c r="O58" s="22"/>
      <c r="P58" s="23">
        <f>SUM(L58:M58)</f>
        <v>980.37419999999997</v>
      </c>
      <c r="R58" s="75">
        <f t="shared" si="19"/>
        <v>0</v>
      </c>
      <c r="S58" s="75">
        <f t="shared" si="20"/>
        <v>0</v>
      </c>
      <c r="T58" s="76" t="str">
        <f>IFERROR(ROUNDDOWN(VLOOKUP(A58,BD!$A$1:$C$73,3,FALSE),2)," ")</f>
        <v xml:space="preserve"> </v>
      </c>
      <c r="U58" s="75" t="str">
        <f>IF(A58="","",VLOOKUP(A58,BD!$A$3:$E$85,5,FALSE)*B58)</f>
        <v/>
      </c>
      <c r="V58" s="75" t="str">
        <f>IF(A58="","",VLOOKUP(A58,BD!$A$3:$G$85,6,FALSE)*B58)</f>
        <v/>
      </c>
      <c r="W58" s="76" t="str">
        <f>IF(A58="","",VLOOKUP(A58,BD!$A$3:$G$85,7,FALSE)*B58)</f>
        <v/>
      </c>
      <c r="X58" s="76">
        <f t="shared" si="21"/>
        <v>0</v>
      </c>
      <c r="Y58" s="76">
        <f t="shared" si="22"/>
        <v>0</v>
      </c>
      <c r="Z58" s="76">
        <f t="shared" si="25"/>
        <v>0</v>
      </c>
      <c r="AA58" s="76">
        <f t="shared" si="26"/>
        <v>0</v>
      </c>
      <c r="AB58" s="76"/>
      <c r="AC58" s="76"/>
      <c r="AD58" s="76"/>
      <c r="AE58" s="76"/>
      <c r="AF58" s="76"/>
      <c r="AG58" s="76"/>
    </row>
    <row r="59" spans="1:33" x14ac:dyDescent="0.25">
      <c r="A59" s="8"/>
      <c r="B59" s="9"/>
      <c r="C59" s="10"/>
      <c r="D59" s="3">
        <f t="shared" si="23"/>
        <v>0</v>
      </c>
      <c r="E59" s="11">
        <f t="shared" si="17"/>
        <v>0</v>
      </c>
      <c r="F59" s="3" t="str">
        <f>IF(A59="","",VLOOKUP(A59,BD!$A$3:$H$85,8,FALSE))</f>
        <v/>
      </c>
      <c r="G59" s="3">
        <f t="shared" si="24"/>
        <v>0</v>
      </c>
      <c r="H59" t="str">
        <f>IF(A59="","",VLOOKUP(A59,BD!$A$3:$B$85,2,FALSE)*B59)</f>
        <v/>
      </c>
      <c r="I59" s="3">
        <f t="shared" si="18"/>
        <v>0</v>
      </c>
      <c r="K59" t="s">
        <v>52</v>
      </c>
      <c r="L59" s="3">
        <f>SUM(P6+P15)</f>
        <v>796.5</v>
      </c>
      <c r="P59" s="3">
        <f>SUM(L59-M59)</f>
        <v>796.5</v>
      </c>
      <c r="R59" s="75">
        <f t="shared" si="19"/>
        <v>0</v>
      </c>
      <c r="S59" s="75">
        <f t="shared" si="20"/>
        <v>0</v>
      </c>
      <c r="T59" s="76" t="str">
        <f>IFERROR(ROUNDDOWN(VLOOKUP(A59,BD!$A$1:$C$73,3,FALSE),2)," ")</f>
        <v xml:space="preserve"> </v>
      </c>
      <c r="U59" s="75" t="str">
        <f>IF(A59="","",VLOOKUP(A59,BD!$A$3:$E$85,5,FALSE)*B59)</f>
        <v/>
      </c>
      <c r="V59" s="75" t="str">
        <f>IF(A59="","",VLOOKUP(A59,BD!$A$3:$G$85,6,FALSE)*B59)</f>
        <v/>
      </c>
      <c r="W59" s="76" t="str">
        <f>IF(A59="","",VLOOKUP(A59,BD!$A$3:$G$85,7,FALSE)*B59)</f>
        <v/>
      </c>
      <c r="X59" s="76">
        <f t="shared" si="21"/>
        <v>0</v>
      </c>
      <c r="Y59" s="76">
        <f t="shared" si="22"/>
        <v>0</v>
      </c>
      <c r="Z59" s="76">
        <f t="shared" si="25"/>
        <v>0</v>
      </c>
      <c r="AA59" s="76">
        <f t="shared" si="26"/>
        <v>0</v>
      </c>
      <c r="AB59" s="76"/>
      <c r="AC59" s="76"/>
      <c r="AD59" s="76"/>
      <c r="AE59" s="76"/>
      <c r="AF59" s="76"/>
      <c r="AG59" s="76"/>
    </row>
    <row r="60" spans="1:33" x14ac:dyDescent="0.25">
      <c r="A60" s="8"/>
      <c r="B60" s="9"/>
      <c r="C60" s="10"/>
      <c r="D60" s="3">
        <f t="shared" si="23"/>
        <v>0</v>
      </c>
      <c r="E60" s="11">
        <f t="shared" si="17"/>
        <v>0</v>
      </c>
      <c r="F60" s="3" t="str">
        <f>IF(A60="","",VLOOKUP(A60,BD!$A$3:$H$85,8,FALSE))</f>
        <v/>
      </c>
      <c r="G60" s="3">
        <f t="shared" si="24"/>
        <v>0</v>
      </c>
      <c r="H60" t="str">
        <f>IF(A60="","",VLOOKUP(A60,BD!$A$3:$B$85,2,FALSE)*B60)</f>
        <v/>
      </c>
      <c r="I60" s="3">
        <f t="shared" si="18"/>
        <v>0</v>
      </c>
      <c r="K60" t="s">
        <v>71</v>
      </c>
      <c r="P60" s="3">
        <f>SUM(P58:P59)</f>
        <v>1776.8742</v>
      </c>
      <c r="R60" s="75">
        <f t="shared" si="19"/>
        <v>0</v>
      </c>
      <c r="S60" s="75">
        <f t="shared" si="20"/>
        <v>0</v>
      </c>
      <c r="T60" s="76" t="str">
        <f>IFERROR(ROUNDDOWN(VLOOKUP(A60,BD!$A$1:$C$73,3,FALSE),2)," ")</f>
        <v xml:space="preserve"> </v>
      </c>
      <c r="U60" s="75" t="str">
        <f>IF(A60="","",VLOOKUP(A60,BD!$A$3:$E$85,5,FALSE)*B60)</f>
        <v/>
      </c>
      <c r="V60" s="75" t="str">
        <f>IF(A60="","",VLOOKUP(A60,BD!$A$3:$G$85,6,FALSE)*B60)</f>
        <v/>
      </c>
      <c r="W60" s="76" t="str">
        <f>IF(A60="","",VLOOKUP(A60,BD!$A$3:$G$85,7,FALSE)*B60)</f>
        <v/>
      </c>
      <c r="X60" s="76">
        <f t="shared" si="21"/>
        <v>0</v>
      </c>
      <c r="Y60" s="76">
        <f t="shared" si="22"/>
        <v>0</v>
      </c>
      <c r="Z60" s="76">
        <f t="shared" si="25"/>
        <v>0</v>
      </c>
      <c r="AA60" s="76">
        <f t="shared" si="26"/>
        <v>0</v>
      </c>
      <c r="AB60" s="76"/>
      <c r="AC60" s="76"/>
      <c r="AD60" s="76"/>
      <c r="AE60" s="76"/>
      <c r="AF60" s="76"/>
      <c r="AG60" s="76"/>
    </row>
    <row r="61" spans="1:33" x14ac:dyDescent="0.25">
      <c r="A61" s="8"/>
      <c r="C61" s="20"/>
      <c r="E61" s="57"/>
      <c r="R61" s="75"/>
      <c r="S61" s="75"/>
      <c r="T61" s="76"/>
      <c r="U61" s="75"/>
      <c r="V61" s="75"/>
      <c r="W61" s="76"/>
      <c r="X61" s="76"/>
      <c r="Y61" s="84"/>
      <c r="Z61" s="76"/>
      <c r="AA61" s="76"/>
      <c r="AB61" s="76"/>
      <c r="AC61" s="76"/>
      <c r="AD61" s="76"/>
      <c r="AE61" s="76"/>
      <c r="AF61" s="76"/>
      <c r="AG61" s="76"/>
    </row>
    <row r="62" spans="1:33" x14ac:dyDescent="0.25">
      <c r="A62" s="27"/>
      <c r="B62" s="27"/>
      <c r="C62" s="73"/>
      <c r="D62" s="42">
        <f>SUM(D44:D59)</f>
        <v>405.31</v>
      </c>
      <c r="E62" s="92"/>
      <c r="F62" s="42"/>
      <c r="G62" s="42"/>
      <c r="H62" s="27">
        <f>SUM(H44:H60)</f>
        <v>1194</v>
      </c>
      <c r="I62" s="42">
        <f>SUM(I44:I59)</f>
        <v>1560.9944</v>
      </c>
      <c r="K62" t="s">
        <v>72</v>
      </c>
      <c r="P62" s="3">
        <f>SUM(P19-P60)</f>
        <v>3330.1412</v>
      </c>
      <c r="R62" s="75"/>
      <c r="S62" s="75"/>
      <c r="T62" s="76"/>
      <c r="U62" s="75">
        <f>SUM(U44:U59)</f>
        <v>147.5</v>
      </c>
      <c r="V62" s="75">
        <f>SUM(V44:V59)</f>
        <v>13.120000000000001</v>
      </c>
      <c r="W62" s="76">
        <f>SUM(W44:W60)</f>
        <v>7.22</v>
      </c>
      <c r="X62" s="76">
        <f>SUM(X44:X60)</f>
        <v>89.18</v>
      </c>
      <c r="Y62" s="76">
        <f>SUM(Y44:Y60)</f>
        <v>316.13</v>
      </c>
      <c r="Z62" s="76"/>
      <c r="AA62" s="76"/>
      <c r="AB62" s="76"/>
      <c r="AC62" s="76"/>
      <c r="AD62" s="76"/>
      <c r="AE62" s="76"/>
      <c r="AF62" s="76"/>
      <c r="AG62" s="76"/>
    </row>
    <row r="63" spans="1:33" x14ac:dyDescent="0.25">
      <c r="K63" s="96"/>
      <c r="L63" s="96"/>
      <c r="M63" s="96"/>
      <c r="N63" s="96"/>
      <c r="O63" s="96"/>
      <c r="P63" s="96"/>
      <c r="R63" s="76"/>
      <c r="S63" s="76"/>
      <c r="T63" s="76"/>
      <c r="U63" s="76"/>
      <c r="V63" s="76"/>
      <c r="W63" s="76"/>
      <c r="X63" s="76"/>
      <c r="Y63" s="76"/>
      <c r="Z63" s="76"/>
      <c r="AA63" s="76"/>
      <c r="AB63" s="76"/>
      <c r="AC63" s="76"/>
      <c r="AD63" s="76"/>
      <c r="AE63" s="76"/>
      <c r="AF63" s="76"/>
      <c r="AG63" s="76"/>
    </row>
    <row r="64" spans="1:33" x14ac:dyDescent="0.25">
      <c r="A64" s="62" t="s">
        <v>110</v>
      </c>
      <c r="B64" s="3"/>
      <c r="C64"/>
      <c r="E64" s="102" t="s">
        <v>119</v>
      </c>
      <c r="F64" s="102"/>
      <c r="G64"/>
      <c r="H64" s="3"/>
      <c r="K64" s="94" t="s">
        <v>73</v>
      </c>
      <c r="L64" s="94"/>
      <c r="M64" s="94"/>
      <c r="N64" s="94"/>
      <c r="O64" s="94"/>
      <c r="P64" s="94"/>
      <c r="R64" s="76" t="s">
        <v>84</v>
      </c>
      <c r="S64" s="76" t="s">
        <v>50</v>
      </c>
      <c r="T64" s="76" t="s">
        <v>83</v>
      </c>
      <c r="U64" s="76" t="s">
        <v>51</v>
      </c>
      <c r="V64" s="76" t="s">
        <v>85</v>
      </c>
      <c r="W64" s="76"/>
      <c r="X64" s="76"/>
      <c r="Y64" s="76"/>
      <c r="Z64" s="105" t="s">
        <v>78</v>
      </c>
      <c r="AA64" s="106"/>
      <c r="AB64" s="77" t="s">
        <v>58</v>
      </c>
      <c r="AC64" s="78" t="s">
        <v>59</v>
      </c>
      <c r="AD64" s="76" t="s">
        <v>86</v>
      </c>
      <c r="AE64" s="76" t="s">
        <v>87</v>
      </c>
      <c r="AF64" s="76"/>
      <c r="AG64" s="76"/>
    </row>
    <row r="65" spans="1:33" x14ac:dyDescent="0.25">
      <c r="A65" s="49" t="s">
        <v>111</v>
      </c>
      <c r="B65" s="3">
        <f>SUM(P8)</f>
        <v>4493.8664000000008</v>
      </c>
      <c r="C65" s="104">
        <f>SUM(B65+B66)</f>
        <v>5107.0154000000011</v>
      </c>
      <c r="E65" s="49" t="s">
        <v>118</v>
      </c>
      <c r="F65" s="3">
        <f>SUM(P111)</f>
        <v>244.56174999999999</v>
      </c>
      <c r="G65"/>
      <c r="H65" s="103">
        <f>SUM(F65+F66)</f>
        <v>267.06174999999996</v>
      </c>
      <c r="K65" s="96" t="s">
        <v>26</v>
      </c>
      <c r="L65" s="96"/>
      <c r="M65" s="51">
        <v>1</v>
      </c>
      <c r="N65" s="3">
        <f t="shared" ref="N65:N76" si="27">IF(K65="","",VLOOKUP(K65,$A$2:$Z$60,26,FALSE)*M65)</f>
        <v>0</v>
      </c>
      <c r="O65" s="3">
        <f t="shared" ref="O65:O76" si="28">IF(K65="","",VLOOKUP(K65,$A$2:$AA$60,27,FALSE)*M65)</f>
        <v>8.66</v>
      </c>
      <c r="P65" s="51">
        <v>6</v>
      </c>
      <c r="R65" s="75">
        <f t="shared" ref="R65:R76" si="29">IFERROR(((N65/X65)*P65),0)</f>
        <v>0</v>
      </c>
      <c r="S65" s="75">
        <f t="shared" ref="S65:S76" si="30">IFERROR((R65*V65),0)</f>
        <v>0</v>
      </c>
      <c r="T65" s="75">
        <f t="shared" ref="T65:T76" si="31">IFERROR(((O65/X65)*P65),0)</f>
        <v>4.33</v>
      </c>
      <c r="U65" s="75">
        <f t="shared" ref="U65:U76" si="32">IFERROR((T65*V65),0)</f>
        <v>0.25979999999999998</v>
      </c>
      <c r="V65" s="76">
        <f>IFERROR(ROUNDDOWN(VLOOKUP(K65,BD!$A$1:$C$73,3,FALSE),2)," ")</f>
        <v>0.06</v>
      </c>
      <c r="W65" s="76"/>
      <c r="X65" s="76">
        <f>IF(K65="","",VLOOKUP(K65,BD!$A$2:$D$82,4,FALSE)*M65)</f>
        <v>12</v>
      </c>
      <c r="Y65" s="76">
        <f t="shared" ref="Y65:Y76" si="33">IFERROR((X65-P65),0)</f>
        <v>6</v>
      </c>
      <c r="Z65" s="79">
        <f t="shared" ref="Z65:Z76" si="34">IF(P65,1,0)</f>
        <v>1</v>
      </c>
      <c r="AA65" s="76">
        <f>IF(K65="","",VLOOKUP(K65,BD!$A$2:$E$82,5,FALSE)*Z65)</f>
        <v>4.5</v>
      </c>
      <c r="AB65" s="76">
        <f>IF(K65="","",VLOOKUP(K65,BD!$A$3:$J$85,10,FALSE)*M65)</f>
        <v>1.4166666666666668E-2</v>
      </c>
      <c r="AC65" s="87">
        <f>IF(K65="","",VLOOKUP(K65,BD!$A$3:$K$85,11,FALSE)*Y65)</f>
        <v>0</v>
      </c>
      <c r="AD65" s="76">
        <f>IF(K65="","",VLOOKUP(K65,BD!$A$3:$I$85,9,FALSE)*Y65)</f>
        <v>1.2000000000000002</v>
      </c>
      <c r="AE65" s="76">
        <f>IFERROR((AA65-AD65),0)</f>
        <v>3.3</v>
      </c>
      <c r="AF65" s="76"/>
      <c r="AG65" s="76"/>
    </row>
    <row r="66" spans="1:33" x14ac:dyDescent="0.25">
      <c r="A66" s="49" t="s">
        <v>112</v>
      </c>
      <c r="B66" s="3">
        <f>SUM(P17)</f>
        <v>613.149</v>
      </c>
      <c r="C66" s="104"/>
      <c r="E66" s="49" t="s">
        <v>52</v>
      </c>
      <c r="F66" s="3">
        <f>SUM(P112)</f>
        <v>22.5</v>
      </c>
      <c r="G66"/>
      <c r="H66" s="103"/>
      <c r="K66" s="96"/>
      <c r="L66" s="96"/>
      <c r="M66" s="51">
        <v>1</v>
      </c>
      <c r="N66" s="3" t="str">
        <f t="shared" si="27"/>
        <v/>
      </c>
      <c r="O66" s="3" t="str">
        <f t="shared" si="28"/>
        <v/>
      </c>
      <c r="P66" s="51"/>
      <c r="R66" s="75">
        <f t="shared" si="29"/>
        <v>0</v>
      </c>
      <c r="S66" s="75">
        <f t="shared" si="30"/>
        <v>0</v>
      </c>
      <c r="T66" s="75">
        <f t="shared" si="31"/>
        <v>0</v>
      </c>
      <c r="U66" s="75">
        <f t="shared" si="32"/>
        <v>0</v>
      </c>
      <c r="V66" s="76" t="str">
        <f>IFERROR(ROUNDDOWN(VLOOKUP(K66,BD!$A$1:$C$73,3,FALSE),2)," ")</f>
        <v xml:space="preserve"> </v>
      </c>
      <c r="W66" s="76"/>
      <c r="X66" s="76" t="str">
        <f>IF(K66="","",VLOOKUP(K66,BD!$A$2:$D$82,4,FALSE)*M66)</f>
        <v/>
      </c>
      <c r="Y66" s="76">
        <f t="shared" si="33"/>
        <v>0</v>
      </c>
      <c r="Z66" s="79">
        <f t="shared" si="34"/>
        <v>0</v>
      </c>
      <c r="AA66" s="76" t="str">
        <f>IF(K66="","",VLOOKUP(K66,BD!$A$2:$E$82,5,FALSE)*Z66)</f>
        <v/>
      </c>
      <c r="AB66" s="76" t="str">
        <f>IF(K66="","",VLOOKUP(K66,BD!$A$3:$J$85,10,FALSE)*M66)</f>
        <v/>
      </c>
      <c r="AC66" s="87" t="str">
        <f>IF(K66="","",VLOOKUP(K66,BD!$A$3:$K$85,11,FALSE)*Y66)</f>
        <v/>
      </c>
      <c r="AD66" s="76" t="str">
        <f>IF(K66="","",VLOOKUP(K66,BD!$A$3:$I$85,9,FALSE)*Y66)</f>
        <v/>
      </c>
      <c r="AE66" s="76">
        <f t="shared" ref="AE66:AE76" si="35">IFERROR((AA66-AD66),0)</f>
        <v>0</v>
      </c>
      <c r="AF66" s="76"/>
      <c r="AG66" s="76"/>
    </row>
    <row r="67" spans="1:33" x14ac:dyDescent="0.25">
      <c r="A67" s="49" t="s">
        <v>109</v>
      </c>
      <c r="B67" s="3">
        <f>SUM(P58)</f>
        <v>980.37419999999997</v>
      </c>
      <c r="C67"/>
      <c r="D67" s="52">
        <f>SUM(C65-C68-B67-B70-B71+B72)</f>
        <v>3326.1412000000009</v>
      </c>
      <c r="E67" s="49"/>
      <c r="G67"/>
      <c r="H67" s="3"/>
      <c r="K67" s="96"/>
      <c r="L67" s="96"/>
      <c r="M67" s="51">
        <v>1</v>
      </c>
      <c r="N67" s="3" t="str">
        <f t="shared" si="27"/>
        <v/>
      </c>
      <c r="O67" s="3" t="str">
        <f t="shared" si="28"/>
        <v/>
      </c>
      <c r="P67" s="51"/>
      <c r="R67" s="75">
        <f t="shared" si="29"/>
        <v>0</v>
      </c>
      <c r="S67" s="75">
        <f t="shared" si="30"/>
        <v>0</v>
      </c>
      <c r="T67" s="75">
        <f t="shared" si="31"/>
        <v>0</v>
      </c>
      <c r="U67" s="75">
        <f t="shared" si="32"/>
        <v>0</v>
      </c>
      <c r="V67" s="76" t="str">
        <f>IFERROR(ROUNDDOWN(VLOOKUP(K67,BD!$A$1:$C$73,3,FALSE),2)," ")</f>
        <v xml:space="preserve"> </v>
      </c>
      <c r="W67" s="76"/>
      <c r="X67" s="76" t="str">
        <f>IF(K67="","",VLOOKUP(K67,BD!$A$2:$D$82,4,FALSE)*M67)</f>
        <v/>
      </c>
      <c r="Y67" s="76">
        <f t="shared" si="33"/>
        <v>0</v>
      </c>
      <c r="Z67" s="79">
        <f t="shared" si="34"/>
        <v>0</v>
      </c>
      <c r="AA67" s="76" t="str">
        <f>IF(K67="","",VLOOKUP(K67,BD!$A$2:$E$82,5,FALSE)*Z67)</f>
        <v/>
      </c>
      <c r="AB67" s="76" t="str">
        <f>IF(K67="","",VLOOKUP(K67,BD!$A$3:$J$85,10,FALSE)*M67)</f>
        <v/>
      </c>
      <c r="AC67" s="80" t="str">
        <f>IF(K67="","",VLOOKUP(K67,BD!$A$3:$G$85,7,FALSE)*M67)</f>
        <v/>
      </c>
      <c r="AD67" s="76" t="str">
        <f>IF(K67="","",VLOOKUP(K67,BD!$A$3:$I$85,9,FALSE)*Y67)</f>
        <v/>
      </c>
      <c r="AE67" s="76">
        <f t="shared" si="35"/>
        <v>0</v>
      </c>
      <c r="AF67" s="76"/>
      <c r="AG67" s="76"/>
    </row>
    <row r="68" spans="1:33" x14ac:dyDescent="0.25">
      <c r="A68" s="49" t="s">
        <v>115</v>
      </c>
      <c r="B68" s="3">
        <f>SUM(M19)</f>
        <v>796.5</v>
      </c>
      <c r="C68" s="101">
        <f>SUM(B68-B69)</f>
        <v>796.5</v>
      </c>
      <c r="E68" s="49" t="s">
        <v>120</v>
      </c>
      <c r="G68"/>
      <c r="H68" s="3">
        <f>SUM(D67-H65)</f>
        <v>3059.0794500000011</v>
      </c>
      <c r="K68" s="96"/>
      <c r="L68" s="96"/>
      <c r="M68" s="51">
        <v>1</v>
      </c>
      <c r="N68" s="3" t="str">
        <f t="shared" si="27"/>
        <v/>
      </c>
      <c r="O68" s="3" t="str">
        <f t="shared" si="28"/>
        <v/>
      </c>
      <c r="P68" s="51"/>
      <c r="R68" s="75">
        <f t="shared" si="29"/>
        <v>0</v>
      </c>
      <c r="S68" s="75">
        <f t="shared" si="30"/>
        <v>0</v>
      </c>
      <c r="T68" s="75">
        <f t="shared" si="31"/>
        <v>0</v>
      </c>
      <c r="U68" s="75">
        <f t="shared" si="32"/>
        <v>0</v>
      </c>
      <c r="V68" s="76" t="str">
        <f>IFERROR(ROUNDDOWN(VLOOKUP(K68,BD!$A$1:$C$73,3,FALSE),2)," ")</f>
        <v xml:space="preserve"> </v>
      </c>
      <c r="W68" s="76"/>
      <c r="X68" s="76" t="str">
        <f>IF(K68="","",VLOOKUP(K68,BD!$A$2:$D$82,4,FALSE)*M68)</f>
        <v/>
      </c>
      <c r="Y68" s="76">
        <f t="shared" si="33"/>
        <v>0</v>
      </c>
      <c r="Z68" s="79">
        <f t="shared" si="34"/>
        <v>0</v>
      </c>
      <c r="AA68" s="76" t="str">
        <f>IF(K68="","",VLOOKUP(K68,BD!$A$2:$E$82,5,FALSE)*Z68)</f>
        <v/>
      </c>
      <c r="AB68" s="76" t="str">
        <f>IF(K68="","",VLOOKUP(K68,BD!$A$3:$J$85,10,FALSE)*M68)</f>
        <v/>
      </c>
      <c r="AC68" s="80" t="str">
        <f>IF(K68="","",VLOOKUP(K68,BD!$A$3:$G$85,7,FALSE)*M68)</f>
        <v/>
      </c>
      <c r="AD68" s="76" t="str">
        <f>IF(K68="","",VLOOKUP(K68,BD!$A$3:$I$85,9,FALSE)*Y68)</f>
        <v/>
      </c>
      <c r="AE68" s="76">
        <f t="shared" si="35"/>
        <v>0</v>
      </c>
      <c r="AF68" s="76"/>
      <c r="AG68" s="76"/>
    </row>
    <row r="69" spans="1:33" x14ac:dyDescent="0.25">
      <c r="A69" s="49" t="s">
        <v>114</v>
      </c>
      <c r="B69" s="3">
        <f>SUM(Q112)</f>
        <v>0</v>
      </c>
      <c r="C69" s="101"/>
      <c r="K69" s="96"/>
      <c r="L69" s="96"/>
      <c r="M69" s="51">
        <v>1</v>
      </c>
      <c r="N69" s="3" t="str">
        <f t="shared" si="27"/>
        <v/>
      </c>
      <c r="O69" s="3" t="str">
        <f t="shared" si="28"/>
        <v/>
      </c>
      <c r="P69" s="51"/>
      <c r="R69" s="75">
        <f t="shared" si="29"/>
        <v>0</v>
      </c>
      <c r="S69" s="75">
        <f t="shared" si="30"/>
        <v>0</v>
      </c>
      <c r="T69" s="75">
        <f t="shared" si="31"/>
        <v>0</v>
      </c>
      <c r="U69" s="75">
        <f t="shared" si="32"/>
        <v>0</v>
      </c>
      <c r="V69" s="76" t="str">
        <f>IFERROR(ROUNDDOWN(VLOOKUP(K69,BD!$A$1:$C$73,3,FALSE),2)," ")</f>
        <v xml:space="preserve"> </v>
      </c>
      <c r="W69" s="76"/>
      <c r="X69" s="76" t="str">
        <f>IF(K69="","",VLOOKUP(K69,BD!$A$2:$D$82,4,FALSE)*M69)</f>
        <v/>
      </c>
      <c r="Y69" s="76">
        <f t="shared" si="33"/>
        <v>0</v>
      </c>
      <c r="Z69" s="79">
        <f t="shared" si="34"/>
        <v>0</v>
      </c>
      <c r="AA69" s="76" t="str">
        <f>IF(K69="","",VLOOKUP(K69,BD!$A$2:$E$82,5,FALSE)*Z69)</f>
        <v/>
      </c>
      <c r="AB69" s="76" t="str">
        <f>IF(K69="","",VLOOKUP(K69,BD!$A$3:$J$85,10,FALSE)*M69)</f>
        <v/>
      </c>
      <c r="AC69" s="80" t="str">
        <f>IF(K69="","",VLOOKUP(K69,BD!$A$3:$G$85,7,FALSE)*M69)</f>
        <v/>
      </c>
      <c r="AD69" s="76" t="str">
        <f>IF(K69="","",VLOOKUP(K69,BD!$A$3:$I$85,9,FALSE)*Y69)</f>
        <v/>
      </c>
      <c r="AE69" s="76">
        <f t="shared" si="35"/>
        <v>0</v>
      </c>
      <c r="AF69" s="76"/>
      <c r="AG69" s="76"/>
    </row>
    <row r="70" spans="1:33" x14ac:dyDescent="0.25">
      <c r="A70" s="49" t="s">
        <v>113</v>
      </c>
      <c r="B70" s="50">
        <v>4</v>
      </c>
      <c r="C70"/>
      <c r="E70" s="49" t="s">
        <v>95</v>
      </c>
      <c r="H70" s="3">
        <f>SUM(F107)</f>
        <v>7235</v>
      </c>
      <c r="K70" s="96"/>
      <c r="L70" s="96"/>
      <c r="M70" s="51">
        <v>1</v>
      </c>
      <c r="N70" s="3" t="str">
        <f t="shared" si="27"/>
        <v/>
      </c>
      <c r="O70" s="3" t="str">
        <f t="shared" si="28"/>
        <v/>
      </c>
      <c r="P70" s="51"/>
      <c r="R70" s="75">
        <f t="shared" si="29"/>
        <v>0</v>
      </c>
      <c r="S70" s="75">
        <f t="shared" si="30"/>
        <v>0</v>
      </c>
      <c r="T70" s="75">
        <f t="shared" si="31"/>
        <v>0</v>
      </c>
      <c r="U70" s="75">
        <f t="shared" si="32"/>
        <v>0</v>
      </c>
      <c r="V70" s="76" t="str">
        <f>IFERROR(ROUNDDOWN(VLOOKUP(K70,BD!$A$1:$C$73,3,FALSE),2)," ")</f>
        <v xml:space="preserve"> </v>
      </c>
      <c r="W70" s="76"/>
      <c r="X70" s="76" t="str">
        <f>IF(K70="","",VLOOKUP(K70,BD!$A$2:$D$82,4,FALSE)*M70)</f>
        <v/>
      </c>
      <c r="Y70" s="76">
        <f t="shared" si="33"/>
        <v>0</v>
      </c>
      <c r="Z70" s="79">
        <f t="shared" si="34"/>
        <v>0</v>
      </c>
      <c r="AA70" s="76" t="str">
        <f>IF(K70="","",VLOOKUP(K70,BD!$A$2:$E$82,5,FALSE)*Z70)</f>
        <v/>
      </c>
      <c r="AB70" s="76" t="str">
        <f>IF(K70="","",VLOOKUP(K70,BD!$A$3:$J$85,10,FALSE)*M70)</f>
        <v/>
      </c>
      <c r="AC70" s="80" t="str">
        <f>IF(K70="","",VLOOKUP(K70,BD!$A$3:$G$85,7,FALSE)*M70)</f>
        <v/>
      </c>
      <c r="AD70" s="76" t="str">
        <f>IF(K70="","",VLOOKUP(K70,BD!$A$3:$I$85,9,FALSE)*Y70)</f>
        <v/>
      </c>
      <c r="AE70" s="76">
        <f t="shared" si="35"/>
        <v>0</v>
      </c>
      <c r="AF70" s="76"/>
      <c r="AG70" s="76"/>
    </row>
    <row r="71" spans="1:33" x14ac:dyDescent="0.25">
      <c r="A71" s="49" t="s">
        <v>116</v>
      </c>
      <c r="B71" s="50"/>
      <c r="C71"/>
      <c r="K71" s="96"/>
      <c r="L71" s="96"/>
      <c r="M71" s="51">
        <v>1</v>
      </c>
      <c r="N71" s="3" t="str">
        <f t="shared" si="27"/>
        <v/>
      </c>
      <c r="O71" s="3" t="str">
        <f t="shared" si="28"/>
        <v/>
      </c>
      <c r="P71" s="51"/>
      <c r="R71" s="75">
        <f t="shared" si="29"/>
        <v>0</v>
      </c>
      <c r="S71" s="75">
        <f t="shared" si="30"/>
        <v>0</v>
      </c>
      <c r="T71" s="75">
        <f t="shared" si="31"/>
        <v>0</v>
      </c>
      <c r="U71" s="75">
        <f t="shared" si="32"/>
        <v>0</v>
      </c>
      <c r="V71" s="76" t="str">
        <f>IFERROR(ROUNDDOWN(VLOOKUP(K71,BD!$A$1:$C$73,3,FALSE),2)," ")</f>
        <v xml:space="preserve"> </v>
      </c>
      <c r="W71" s="76"/>
      <c r="X71" s="76" t="str">
        <f>IF(K71="","",VLOOKUP(K71,BD!$A$2:$D$82,4,FALSE)*M71)</f>
        <v/>
      </c>
      <c r="Y71" s="76">
        <f t="shared" si="33"/>
        <v>0</v>
      </c>
      <c r="Z71" s="79">
        <f t="shared" si="34"/>
        <v>0</v>
      </c>
      <c r="AA71" s="76" t="str">
        <f>IF(K71="","",VLOOKUP(K71,BD!$A$2:$E$82,5,FALSE)*Z71)</f>
        <v/>
      </c>
      <c r="AB71" s="76" t="str">
        <f>IF(K71="","",VLOOKUP(K71,BD!$A$3:$J$85,10,FALSE)*M71)</f>
        <v/>
      </c>
      <c r="AC71" s="80" t="str">
        <f>IF(K71="","",VLOOKUP(K71,BD!$A$3:$G$85,7,FALSE)*M71)</f>
        <v/>
      </c>
      <c r="AD71" s="76" t="str">
        <f>IF(K71="","",VLOOKUP(K71,BD!$A$3:$I$85,9,FALSE)*Y71)</f>
        <v/>
      </c>
      <c r="AE71" s="76">
        <f t="shared" si="35"/>
        <v>0</v>
      </c>
      <c r="AF71" s="76"/>
      <c r="AG71" s="76"/>
    </row>
    <row r="72" spans="1:33" x14ac:dyDescent="0.25">
      <c r="A72" s="49" t="s">
        <v>117</v>
      </c>
      <c r="B72" s="50"/>
      <c r="C72"/>
      <c r="E72" s="96" t="s">
        <v>135</v>
      </c>
      <c r="F72" s="96"/>
      <c r="H72" s="3">
        <f>SUM(H70-D67)</f>
        <v>3908.8587999999991</v>
      </c>
      <c r="K72" s="96"/>
      <c r="L72" s="96"/>
      <c r="M72" s="51">
        <v>1</v>
      </c>
      <c r="N72" s="3" t="str">
        <f t="shared" si="27"/>
        <v/>
      </c>
      <c r="O72" s="3" t="str">
        <f t="shared" si="28"/>
        <v/>
      </c>
      <c r="P72" s="51"/>
      <c r="R72" s="75">
        <f t="shared" si="29"/>
        <v>0</v>
      </c>
      <c r="S72" s="75">
        <f t="shared" si="30"/>
        <v>0</v>
      </c>
      <c r="T72" s="75">
        <f t="shared" si="31"/>
        <v>0</v>
      </c>
      <c r="U72" s="75">
        <f t="shared" si="32"/>
        <v>0</v>
      </c>
      <c r="V72" s="76" t="str">
        <f>IFERROR(ROUNDDOWN(VLOOKUP(K72,BD!$A$1:$C$73,3,FALSE),2)," ")</f>
        <v xml:space="preserve"> </v>
      </c>
      <c r="W72" s="76"/>
      <c r="X72" s="76" t="str">
        <f>IF(K72="","",VLOOKUP(K72,BD!$A$2:$D$82,4,FALSE)*M72)</f>
        <v/>
      </c>
      <c r="Y72" s="76">
        <f t="shared" si="33"/>
        <v>0</v>
      </c>
      <c r="Z72" s="79">
        <f t="shared" si="34"/>
        <v>0</v>
      </c>
      <c r="AA72" s="76" t="str">
        <f>IF(K72="","",VLOOKUP(K72,BD!$A$2:$E$82,5,FALSE)*Z72)</f>
        <v/>
      </c>
      <c r="AB72" s="76" t="str">
        <f>IF(K72="","",VLOOKUP(K72,BD!$A$3:$J$85,10,FALSE)*M72)</f>
        <v/>
      </c>
      <c r="AC72" s="80" t="str">
        <f>IF(K72="","",VLOOKUP(K72,BD!$A$3:$G$85,7,FALSE)*M72)</f>
        <v/>
      </c>
      <c r="AD72" s="76" t="str">
        <f>IF(K72="","",VLOOKUP(K72,BD!$A$3:$I$85,9,FALSE)*Y72)</f>
        <v/>
      </c>
      <c r="AE72" s="76">
        <f t="shared" si="35"/>
        <v>0</v>
      </c>
      <c r="AF72" s="76"/>
      <c r="AG72" s="76"/>
    </row>
    <row r="73" spans="1:33" x14ac:dyDescent="0.25">
      <c r="E73" s="95" t="s">
        <v>136</v>
      </c>
      <c r="F73" s="95"/>
      <c r="H73" s="3">
        <f>SUM(H65)</f>
        <v>267.06174999999996</v>
      </c>
      <c r="K73" s="96"/>
      <c r="L73" s="96"/>
      <c r="M73" s="51">
        <v>1</v>
      </c>
      <c r="N73" s="3" t="str">
        <f t="shared" si="27"/>
        <v/>
      </c>
      <c r="O73" s="3" t="str">
        <f t="shared" si="28"/>
        <v/>
      </c>
      <c r="P73" s="51"/>
      <c r="R73" s="75">
        <f t="shared" si="29"/>
        <v>0</v>
      </c>
      <c r="S73" s="75">
        <f t="shared" si="30"/>
        <v>0</v>
      </c>
      <c r="T73" s="75">
        <f t="shared" si="31"/>
        <v>0</v>
      </c>
      <c r="U73" s="75">
        <f t="shared" si="32"/>
        <v>0</v>
      </c>
      <c r="V73" s="76" t="str">
        <f>IFERROR(ROUNDDOWN(VLOOKUP(K73,BD!$A$1:$C$73,3,FALSE),2)," ")</f>
        <v xml:space="preserve"> </v>
      </c>
      <c r="W73" s="76"/>
      <c r="X73" s="76" t="str">
        <f>IF(K73="","",VLOOKUP(K73,BD!$A$2:$D$82,4,FALSE)*M73)</f>
        <v/>
      </c>
      <c r="Y73" s="76">
        <f t="shared" si="33"/>
        <v>0</v>
      </c>
      <c r="Z73" s="79">
        <f t="shared" si="34"/>
        <v>0</v>
      </c>
      <c r="AA73" s="76" t="str">
        <f>IF(K73="","",VLOOKUP(K73,BD!$A$2:$E$82,5,FALSE)*Z73)</f>
        <v/>
      </c>
      <c r="AB73" s="76" t="str">
        <f>IF(K73="","",VLOOKUP(K73,BD!$A$3:$J$85,10,FALSE)*M73)</f>
        <v/>
      </c>
      <c r="AC73" s="80" t="str">
        <f>IF(K73="","",VLOOKUP(K73,BD!$A$3:$G$85,7,FALSE)*M73)</f>
        <v/>
      </c>
      <c r="AD73" s="76" t="str">
        <f>IF(K73="","",VLOOKUP(K73,BD!$A$3:$I$85,9,FALSE)*Y73)</f>
        <v/>
      </c>
      <c r="AE73" s="76">
        <f t="shared" si="35"/>
        <v>0</v>
      </c>
      <c r="AF73" s="76"/>
      <c r="AG73" s="76"/>
    </row>
    <row r="74" spans="1:33" x14ac:dyDescent="0.25">
      <c r="K74" s="96"/>
      <c r="L74" s="96"/>
      <c r="M74" s="51">
        <v>1</v>
      </c>
      <c r="N74" s="3" t="str">
        <f t="shared" si="27"/>
        <v/>
      </c>
      <c r="O74" s="3" t="str">
        <f t="shared" si="28"/>
        <v/>
      </c>
      <c r="P74" s="51"/>
      <c r="R74" s="75">
        <f t="shared" si="29"/>
        <v>0</v>
      </c>
      <c r="S74" s="75">
        <f t="shared" si="30"/>
        <v>0</v>
      </c>
      <c r="T74" s="75">
        <f t="shared" si="31"/>
        <v>0</v>
      </c>
      <c r="U74" s="75">
        <f t="shared" si="32"/>
        <v>0</v>
      </c>
      <c r="V74" s="76" t="str">
        <f>IFERROR(ROUNDDOWN(VLOOKUP(K74,BD!$A$1:$C$73,3,FALSE),2)," ")</f>
        <v xml:space="preserve"> </v>
      </c>
      <c r="W74" s="76"/>
      <c r="X74" s="76" t="str">
        <f>IF(K74="","",VLOOKUP(K74,BD!$A$2:$D$82,4,FALSE)*M74)</f>
        <v/>
      </c>
      <c r="Y74" s="76">
        <f t="shared" si="33"/>
        <v>0</v>
      </c>
      <c r="Z74" s="79">
        <f t="shared" si="34"/>
        <v>0</v>
      </c>
      <c r="AA74" s="76" t="str">
        <f>IF(K74="","",VLOOKUP(K74,BD!$A$2:$E$82,5,FALSE)*Z74)</f>
        <v/>
      </c>
      <c r="AB74" s="76" t="str">
        <f>IF(K74="","",VLOOKUP(K74,BD!$A$3:$J$85,10,FALSE)*M74)</f>
        <v/>
      </c>
      <c r="AC74" s="80" t="str">
        <f>IF(K74="","",VLOOKUP(K74,BD!$A$3:$G$85,7,FALSE)*M74)</f>
        <v/>
      </c>
      <c r="AD74" s="76" t="str">
        <f>IF(K74="","",VLOOKUP(K74,BD!$A$3:$I$85,9,FALSE)*Y74)</f>
        <v/>
      </c>
      <c r="AE74" s="76">
        <f t="shared" si="35"/>
        <v>0</v>
      </c>
      <c r="AF74" s="76"/>
      <c r="AG74" s="76"/>
    </row>
    <row r="75" spans="1:33" x14ac:dyDescent="0.25">
      <c r="K75" s="96"/>
      <c r="L75" s="96"/>
      <c r="M75" s="51">
        <v>1</v>
      </c>
      <c r="N75" s="3" t="str">
        <f t="shared" si="27"/>
        <v/>
      </c>
      <c r="O75" s="3" t="str">
        <f t="shared" si="28"/>
        <v/>
      </c>
      <c r="P75" s="51"/>
      <c r="R75" s="75">
        <f t="shared" si="29"/>
        <v>0</v>
      </c>
      <c r="S75" s="75">
        <f t="shared" si="30"/>
        <v>0</v>
      </c>
      <c r="T75" s="75">
        <f t="shared" si="31"/>
        <v>0</v>
      </c>
      <c r="U75" s="75">
        <f t="shared" si="32"/>
        <v>0</v>
      </c>
      <c r="V75" s="76" t="str">
        <f>IFERROR(ROUNDDOWN(VLOOKUP(K75,BD!$A$1:$C$73,3,FALSE),2)," ")</f>
        <v xml:space="preserve"> </v>
      </c>
      <c r="W75" s="76"/>
      <c r="X75" s="76" t="str">
        <f>IF(K75="","",VLOOKUP(K75,BD!$A$2:$D$82,4,FALSE)*M75)</f>
        <v/>
      </c>
      <c r="Y75" s="76">
        <f t="shared" si="33"/>
        <v>0</v>
      </c>
      <c r="Z75" s="79">
        <f t="shared" si="34"/>
        <v>0</v>
      </c>
      <c r="AA75" s="76" t="str">
        <f>IF(K75="","",VLOOKUP(K75,BD!$A$2:$E$82,5,FALSE)*Z75)</f>
        <v/>
      </c>
      <c r="AB75" s="76" t="str">
        <f>IF(K75="","",VLOOKUP(K75,BD!$A$3:$J$85,10,FALSE)*M75)</f>
        <v/>
      </c>
      <c r="AC75" s="80" t="str">
        <f>IF(K75="","",VLOOKUP(K75,BD!$A$3:$G$85,7,FALSE)*M75)</f>
        <v/>
      </c>
      <c r="AD75" s="76" t="str">
        <f>IF(K75="","",VLOOKUP(K75,BD!$A$3:$I$85,9,FALSE)*Y75)</f>
        <v/>
      </c>
      <c r="AE75" s="76">
        <f t="shared" si="35"/>
        <v>0</v>
      </c>
      <c r="AF75" s="76"/>
      <c r="AG75" s="76"/>
    </row>
    <row r="76" spans="1:33" x14ac:dyDescent="0.25">
      <c r="K76" s="96"/>
      <c r="L76" s="96"/>
      <c r="M76" s="51">
        <v>1</v>
      </c>
      <c r="N76" s="3" t="str">
        <f t="shared" si="27"/>
        <v/>
      </c>
      <c r="O76" s="3" t="str">
        <f t="shared" si="28"/>
        <v/>
      </c>
      <c r="P76" s="51"/>
      <c r="R76" s="75">
        <f t="shared" si="29"/>
        <v>0</v>
      </c>
      <c r="S76" s="75">
        <f t="shared" si="30"/>
        <v>0</v>
      </c>
      <c r="T76" s="75">
        <f t="shared" si="31"/>
        <v>0</v>
      </c>
      <c r="U76" s="75">
        <f t="shared" si="32"/>
        <v>0</v>
      </c>
      <c r="V76" s="76" t="str">
        <f>IFERROR(ROUNDDOWN(VLOOKUP(K76,BD!$A$1:$C$73,3,FALSE),2)," ")</f>
        <v xml:space="preserve"> </v>
      </c>
      <c r="W76" s="76"/>
      <c r="X76" s="76" t="str">
        <f>IF(K76="","",VLOOKUP(K76,BD!$A$2:$D$82,4,FALSE)*M76)</f>
        <v/>
      </c>
      <c r="Y76" s="76">
        <f t="shared" si="33"/>
        <v>0</v>
      </c>
      <c r="Z76" s="79">
        <f t="shared" si="34"/>
        <v>0</v>
      </c>
      <c r="AA76" s="76" t="str">
        <f>IF(K76="","",VLOOKUP(K76,BD!$A$2:$E$82,5,FALSE)*Z76)</f>
        <v/>
      </c>
      <c r="AB76" s="76" t="str">
        <f>IF(K76="","",VLOOKUP(K76,BD!$A$3:$J$85,10,FALSE)*M76)</f>
        <v/>
      </c>
      <c r="AC76" s="80" t="str">
        <f>IF(K76="","",VLOOKUP(K76,BD!$A$3:$G$85,7,FALSE)*M76)</f>
        <v/>
      </c>
      <c r="AD76" s="76" t="str">
        <f>IF(K76="","",VLOOKUP(K76,BD!$A$3:$I$85,9,FALSE)*Y76)</f>
        <v/>
      </c>
      <c r="AE76" s="76">
        <f t="shared" si="35"/>
        <v>0</v>
      </c>
      <c r="AF76" s="76"/>
      <c r="AG76" s="76"/>
    </row>
    <row r="77" spans="1:33" x14ac:dyDescent="0.25">
      <c r="K77" s="96"/>
      <c r="L77" s="96"/>
      <c r="M77"/>
      <c r="N77" s="3">
        <f>SUM(N65:N76)</f>
        <v>0</v>
      </c>
      <c r="O77" s="3">
        <f>SUM(O65:O76)</f>
        <v>8.66</v>
      </c>
      <c r="R77" s="75">
        <f>SUM(R65:R76)</f>
        <v>0</v>
      </c>
      <c r="S77" s="75">
        <f>SUM(S65:S76)</f>
        <v>0</v>
      </c>
      <c r="T77" s="75">
        <f t="shared" ref="T77:U77" si="36">SUM(T65:T76)</f>
        <v>4.33</v>
      </c>
      <c r="U77" s="75">
        <f t="shared" si="36"/>
        <v>0.25979999999999998</v>
      </c>
      <c r="V77" s="76"/>
      <c r="W77" s="76"/>
      <c r="X77" s="76">
        <f>SUM(X65:X76)</f>
        <v>12</v>
      </c>
      <c r="Y77" s="76">
        <f>SUM(Y65:Y76)</f>
        <v>6</v>
      </c>
      <c r="Z77" s="81"/>
      <c r="AA77" s="82">
        <f>SUM(AA65:AA76)</f>
        <v>4.5</v>
      </c>
      <c r="AB77" s="88">
        <f>SUM(AB65:AB76)</f>
        <v>1.4166666666666668E-2</v>
      </c>
      <c r="AC77" s="89">
        <f>SUM(AC65:AC76)</f>
        <v>0</v>
      </c>
      <c r="AD77" s="76">
        <f>SUM(AD65:AD76)</f>
        <v>1.2000000000000002</v>
      </c>
      <c r="AE77" s="76">
        <f>SUM(AE65:AE76)</f>
        <v>3.3</v>
      </c>
      <c r="AF77" s="76"/>
      <c r="AG77" s="76"/>
    </row>
    <row r="78" spans="1:33" x14ac:dyDescent="0.25">
      <c r="K78" t="s">
        <v>47</v>
      </c>
      <c r="L78" s="3" t="s">
        <v>64</v>
      </c>
      <c r="M78" t="s">
        <v>65</v>
      </c>
      <c r="N78" s="3" t="s">
        <v>49</v>
      </c>
      <c r="O78" t="s">
        <v>47</v>
      </c>
      <c r="R78" s="76"/>
      <c r="S78" s="76"/>
      <c r="T78" s="76"/>
      <c r="U78" s="76"/>
      <c r="V78" s="76"/>
      <c r="W78" s="76"/>
      <c r="X78" s="76"/>
      <c r="Y78" s="76"/>
      <c r="Z78" s="76"/>
      <c r="AA78" s="76"/>
      <c r="AB78" s="76"/>
      <c r="AC78" s="76"/>
      <c r="AD78" s="76"/>
      <c r="AE78" s="76"/>
      <c r="AF78" s="76"/>
      <c r="AG78" s="76"/>
    </row>
    <row r="79" spans="1:33" x14ac:dyDescent="0.25">
      <c r="K79">
        <v>6</v>
      </c>
      <c r="L79" s="3">
        <f>SUM(O77)</f>
        <v>8.66</v>
      </c>
      <c r="M79" s="12">
        <f>SUM(AB77)</f>
        <v>1.4166666666666668E-2</v>
      </c>
      <c r="N79" s="3">
        <f>SUM(L79:M79)</f>
        <v>8.6741666666666664</v>
      </c>
      <c r="O79" s="3">
        <f>SUM(N79*1.06-$N$79)</f>
        <v>0.5204500000000003</v>
      </c>
      <c r="P79" s="12"/>
      <c r="R79" s="99">
        <f>SUM(R77+S77)</f>
        <v>0</v>
      </c>
      <c r="S79" s="100"/>
      <c r="T79" s="99">
        <f>SUM(T77+U77)</f>
        <v>4.5898000000000003</v>
      </c>
      <c r="U79" s="100"/>
      <c r="V79" s="76"/>
      <c r="W79" s="76"/>
      <c r="X79" s="76"/>
      <c r="Y79" s="76"/>
      <c r="Z79" s="76"/>
      <c r="AA79" s="76"/>
      <c r="AB79" s="76"/>
      <c r="AC79" s="76"/>
      <c r="AD79" s="76"/>
      <c r="AE79" s="76"/>
      <c r="AF79" s="76"/>
      <c r="AG79" s="76"/>
    </row>
    <row r="80" spans="1:33" x14ac:dyDescent="0.25">
      <c r="K80">
        <v>21</v>
      </c>
      <c r="L80" s="3">
        <f>SUM(N77)</f>
        <v>0</v>
      </c>
      <c r="M80" s="12">
        <f>SUM(AC77)</f>
        <v>0</v>
      </c>
      <c r="N80" s="3">
        <f>SUM(L80:M80)</f>
        <v>0</v>
      </c>
      <c r="O80" s="3">
        <f>SUM(N80*1.21-$N$80)</f>
        <v>0</v>
      </c>
      <c r="R80" s="76"/>
      <c r="S80" s="76"/>
      <c r="T80" s="76"/>
      <c r="U80" s="76"/>
      <c r="V80" s="76"/>
      <c r="W80" s="76"/>
      <c r="X80" s="76"/>
      <c r="Y80" s="76"/>
      <c r="Z80" s="76"/>
      <c r="AA80" s="76"/>
      <c r="AB80" s="76"/>
      <c r="AC80" s="76"/>
      <c r="AD80" s="76"/>
      <c r="AE80" s="76"/>
      <c r="AF80" s="76"/>
      <c r="AG80" s="76"/>
    </row>
    <row r="81" spans="3:33" x14ac:dyDescent="0.25">
      <c r="R81" s="76"/>
      <c r="S81" s="76"/>
      <c r="T81" s="76"/>
      <c r="U81" s="76"/>
      <c r="V81" s="76"/>
      <c r="W81" s="76"/>
      <c r="X81" s="76"/>
      <c r="Y81" s="76"/>
      <c r="Z81" s="76"/>
      <c r="AA81" s="76"/>
      <c r="AB81" s="76"/>
      <c r="AC81" s="76"/>
      <c r="AD81" s="76"/>
      <c r="AE81" s="76"/>
      <c r="AF81" s="76"/>
      <c r="AG81" s="76"/>
    </row>
    <row r="82" spans="3:33" x14ac:dyDescent="0.25">
      <c r="L82" s="3">
        <f>SUM(L79:L80)</f>
        <v>8.66</v>
      </c>
      <c r="M82" s="3">
        <f>SUM(M79:M80)</f>
        <v>1.4166666666666668E-2</v>
      </c>
      <c r="N82" s="3">
        <f>SUM(N79:N80)</f>
        <v>8.6741666666666664</v>
      </c>
      <c r="O82" s="3">
        <f>SUM(O79:O80)</f>
        <v>0.5204500000000003</v>
      </c>
      <c r="P82" s="3"/>
      <c r="R82" s="76"/>
      <c r="S82" s="76"/>
      <c r="T82" s="76"/>
      <c r="U82" s="76"/>
      <c r="V82" s="76"/>
      <c r="W82" s="76"/>
      <c r="X82" s="76"/>
      <c r="Y82" s="76"/>
      <c r="Z82" s="76"/>
      <c r="AA82" s="76"/>
      <c r="AB82" s="76"/>
      <c r="AC82" s="76"/>
      <c r="AD82" s="76"/>
      <c r="AE82" s="76"/>
      <c r="AF82" s="76"/>
      <c r="AG82" s="76"/>
    </row>
    <row r="83" spans="3:33" x14ac:dyDescent="0.25">
      <c r="R83" s="76"/>
      <c r="S83" s="76"/>
      <c r="T83" s="76"/>
      <c r="U83" s="76"/>
      <c r="V83" s="76"/>
      <c r="W83" s="76"/>
      <c r="X83" s="76"/>
      <c r="Y83" s="76"/>
      <c r="Z83" s="76"/>
      <c r="AA83" s="76"/>
      <c r="AB83" s="76"/>
      <c r="AC83" s="76"/>
      <c r="AD83" s="76"/>
      <c r="AE83" s="76"/>
      <c r="AF83" s="76"/>
      <c r="AG83" s="76"/>
    </row>
    <row r="84" spans="3:33" x14ac:dyDescent="0.25">
      <c r="K84" t="s">
        <v>88</v>
      </c>
      <c r="L84" s="3">
        <f>SUM(N82+O82)</f>
        <v>9.1946166666666667</v>
      </c>
      <c r="O84" s="22"/>
      <c r="P84" s="23">
        <f>SUM(L84:M84)</f>
        <v>9.1946166666666667</v>
      </c>
      <c r="R84" s="76"/>
      <c r="S84" s="76"/>
      <c r="T84" s="76"/>
      <c r="U84" s="76"/>
      <c r="V84" s="76"/>
      <c r="W84" s="76"/>
      <c r="X84" s="76"/>
      <c r="Y84" s="76"/>
      <c r="Z84" s="76"/>
      <c r="AA84" s="76"/>
      <c r="AB84" s="76"/>
      <c r="AC84" s="76"/>
      <c r="AD84" s="76"/>
      <c r="AE84" s="76"/>
      <c r="AF84" s="76"/>
      <c r="AG84" s="76"/>
    </row>
    <row r="85" spans="3:33" x14ac:dyDescent="0.25">
      <c r="K85" t="s">
        <v>89</v>
      </c>
      <c r="L85" s="3">
        <f>SUM(R79+T79)</f>
        <v>4.5898000000000003</v>
      </c>
      <c r="P85" s="3">
        <f>SUM(L85-M85)</f>
        <v>4.5898000000000003</v>
      </c>
      <c r="R85" s="76"/>
      <c r="S85" s="76"/>
      <c r="T85" s="76"/>
      <c r="U85" s="76"/>
      <c r="V85" s="76"/>
      <c r="W85" s="76"/>
      <c r="X85" s="76"/>
      <c r="Y85" s="76"/>
      <c r="Z85" s="76"/>
      <c r="AA85" s="76"/>
      <c r="AB85" s="76"/>
      <c r="AC85" s="76"/>
      <c r="AD85" s="76"/>
      <c r="AE85" s="76"/>
      <c r="AF85" s="76"/>
      <c r="AG85" s="76"/>
    </row>
    <row r="86" spans="3:33" x14ac:dyDescent="0.25">
      <c r="P86" s="3"/>
      <c r="R86" s="76"/>
      <c r="S86" s="76"/>
      <c r="T86" s="76"/>
      <c r="U86" s="76"/>
      <c r="V86" s="76"/>
      <c r="W86" s="76"/>
      <c r="X86" s="76"/>
      <c r="Y86" s="76"/>
      <c r="Z86" s="76"/>
      <c r="AA86" s="76"/>
      <c r="AB86" s="76"/>
      <c r="AC86" s="76"/>
      <c r="AD86" s="76"/>
      <c r="AE86" s="76"/>
      <c r="AF86" s="76"/>
      <c r="AG86" s="76"/>
    </row>
    <row r="87" spans="3:33" x14ac:dyDescent="0.25">
      <c r="K87" t="s">
        <v>71</v>
      </c>
      <c r="P87" s="3">
        <f>SUM(P84-P85)</f>
        <v>4.6048166666666663</v>
      </c>
      <c r="R87" s="76"/>
      <c r="S87" s="76"/>
      <c r="T87" s="76"/>
      <c r="U87" s="76"/>
      <c r="V87" s="76"/>
      <c r="W87" s="76"/>
      <c r="X87" s="76"/>
      <c r="Y87" s="76"/>
      <c r="Z87" s="76"/>
      <c r="AA87" s="76"/>
      <c r="AB87" s="76"/>
      <c r="AC87" s="76"/>
      <c r="AD87" s="76"/>
      <c r="AE87" s="76"/>
      <c r="AF87" s="76"/>
      <c r="AG87" s="76"/>
    </row>
    <row r="88" spans="3:33" x14ac:dyDescent="0.25">
      <c r="K88" t="s">
        <v>72</v>
      </c>
      <c r="P88" s="3">
        <f>SUM(P62)</f>
        <v>3330.1412</v>
      </c>
      <c r="R88" s="76"/>
      <c r="S88" s="76"/>
      <c r="T88" s="76"/>
      <c r="U88" s="76"/>
      <c r="V88" s="76"/>
      <c r="W88" s="76"/>
      <c r="X88" s="76"/>
      <c r="Y88" s="76"/>
      <c r="Z88" s="76"/>
      <c r="AA88" s="76"/>
      <c r="AB88" s="76"/>
      <c r="AC88" s="76"/>
      <c r="AD88" s="76"/>
      <c r="AE88" s="76"/>
      <c r="AF88" s="76"/>
      <c r="AG88" s="76"/>
    </row>
    <row r="89" spans="3:33" x14ac:dyDescent="0.25">
      <c r="K89" t="s">
        <v>91</v>
      </c>
      <c r="P89" s="29">
        <f>SUM(P88-P87)</f>
        <v>3325.5363833333336</v>
      </c>
      <c r="R89" s="76"/>
      <c r="S89" s="76"/>
      <c r="T89" s="76"/>
      <c r="U89" s="76"/>
      <c r="V89" s="76"/>
      <c r="W89" s="76"/>
      <c r="X89" s="76"/>
      <c r="Y89" s="76"/>
      <c r="Z89" s="76"/>
      <c r="AA89" s="76"/>
      <c r="AB89" s="76"/>
      <c r="AC89" s="76"/>
      <c r="AD89" s="76"/>
      <c r="AE89" s="76"/>
      <c r="AF89" s="76"/>
      <c r="AG89" s="76"/>
    </row>
    <row r="90" spans="3:33" x14ac:dyDescent="0.25">
      <c r="R90" s="76"/>
      <c r="S90" s="76"/>
      <c r="T90" s="76"/>
      <c r="U90" s="76"/>
      <c r="V90" s="76"/>
      <c r="W90" s="76"/>
      <c r="X90" s="76"/>
      <c r="Y90" s="76"/>
      <c r="Z90" s="76"/>
      <c r="AA90" s="76"/>
      <c r="AB90" s="76"/>
      <c r="AC90" s="76"/>
      <c r="AD90" s="76"/>
      <c r="AE90" s="76"/>
      <c r="AF90" s="76"/>
      <c r="AG90" s="76"/>
    </row>
    <row r="91" spans="3:33" x14ac:dyDescent="0.25">
      <c r="K91" s="94" t="s">
        <v>76</v>
      </c>
      <c r="L91" s="94"/>
      <c r="M91" s="94"/>
      <c r="N91" s="94"/>
      <c r="O91" s="94"/>
      <c r="P91" s="94"/>
      <c r="R91" s="76" t="s">
        <v>84</v>
      </c>
      <c r="S91" s="76" t="s">
        <v>50</v>
      </c>
      <c r="T91" s="76" t="s">
        <v>83</v>
      </c>
      <c r="U91" s="76" t="s">
        <v>51</v>
      </c>
      <c r="V91" s="76" t="s">
        <v>85</v>
      </c>
      <c r="W91" s="76"/>
      <c r="X91" s="76"/>
      <c r="Y91" s="76"/>
      <c r="Z91" s="90" t="s">
        <v>131</v>
      </c>
      <c r="AA91" s="91"/>
      <c r="AB91" s="85" t="s">
        <v>78</v>
      </c>
      <c r="AC91" s="86"/>
      <c r="AD91" s="77" t="s">
        <v>58</v>
      </c>
      <c r="AE91" s="78" t="s">
        <v>59</v>
      </c>
      <c r="AF91" s="76" t="s">
        <v>86</v>
      </c>
      <c r="AG91" s="76" t="s">
        <v>87</v>
      </c>
    </row>
    <row r="92" spans="3:33" x14ac:dyDescent="0.25">
      <c r="K92" s="96" t="s">
        <v>14</v>
      </c>
      <c r="L92" s="96"/>
      <c r="M92" s="51">
        <v>1</v>
      </c>
      <c r="N92" s="3">
        <f t="shared" ref="N92:N101" si="37">IF(K92="","",VLOOKUP(K92,$A$2:$Z$60,26,FALSE)*M92)</f>
        <v>35.58</v>
      </c>
      <c r="O92" s="3">
        <f t="shared" ref="O92:O101" si="38">IF(K92="","",VLOOKUP(K92,$A$2:$AA$60,27,FALSE)*M92)</f>
        <v>0</v>
      </c>
      <c r="P92" s="51">
        <v>19</v>
      </c>
      <c r="R92" s="75">
        <f t="shared" ref="R92:R103" si="39">IFERROR(((N92/X92)*P92),0)</f>
        <v>28.167499999999997</v>
      </c>
      <c r="S92" s="75">
        <f t="shared" ref="S92:S103" si="40">IFERROR((R92*V92),0)</f>
        <v>5.9151749999999987</v>
      </c>
      <c r="T92" s="75">
        <f t="shared" ref="T92:T103" si="41">IFERROR(((O92/X92)*P92),0)</f>
        <v>0</v>
      </c>
      <c r="U92" s="75">
        <f t="shared" ref="U92:U103" si="42">IFERROR((T92*V92),0)</f>
        <v>0</v>
      </c>
      <c r="V92" s="76">
        <f>IFERROR(ROUNDDOWN(VLOOKUP(K92,BD!$A$1:$C$73,3,FALSE),2)," ")</f>
        <v>0.21</v>
      </c>
      <c r="W92" s="75">
        <f>SUM(R92+S92)</f>
        <v>34.082674999999995</v>
      </c>
      <c r="X92" s="76">
        <f>IF(K92="","",VLOOKUP(K92,BD!$A$2:$D$82,4,FALSE)*M92)</f>
        <v>24</v>
      </c>
      <c r="Y92" s="76">
        <f t="shared" ref="Y92:Y103" si="43">IFERROR((X92-P92),0)</f>
        <v>5</v>
      </c>
      <c r="Z92" s="75">
        <f t="shared" ref="Z92:Z103" si="44">IFERROR((N92-R92),0)</f>
        <v>7.4125000000000014</v>
      </c>
      <c r="AA92" s="76">
        <f>IFERROR((O92-T92),0)</f>
        <v>0</v>
      </c>
      <c r="AB92" s="79">
        <f t="shared" ref="AB92:AB103" si="45">IF(P92,1,0)</f>
        <v>1</v>
      </c>
      <c r="AC92" s="76">
        <f>IF(K92="","",VLOOKUP(K92,BD!$A$2:$E$82,5,FALSE)*AB92)</f>
        <v>4.5</v>
      </c>
      <c r="AD92" s="76">
        <f>IF(K92="","",VLOOKUP(K92,BD!$A$3:$J$85,10,FALSE)*M92)</f>
        <v>0</v>
      </c>
      <c r="AE92" s="87">
        <f>IF(K92="","",VLOOKUP(K92,BD!$A$3:$K$85,11,FALSE)*Y92)</f>
        <v>0.52916666666666667</v>
      </c>
      <c r="AF92" s="76">
        <f>IF(K92="","",VLOOKUP(K92,BD!$A$3:$I$85,9,FALSE)*Y92)</f>
        <v>0.5</v>
      </c>
      <c r="AG92" s="76">
        <f t="shared" ref="AG92:AG103" si="46">IFERROR((AC92-AF92),0)</f>
        <v>4</v>
      </c>
    </row>
    <row r="93" spans="3:33" x14ac:dyDescent="0.25">
      <c r="K93" s="96" t="s">
        <v>15</v>
      </c>
      <c r="L93" s="96"/>
      <c r="M93" s="51">
        <v>1</v>
      </c>
      <c r="N93" s="3">
        <f t="shared" si="37"/>
        <v>35.57</v>
      </c>
      <c r="O93" s="3">
        <f t="shared" si="38"/>
        <v>0</v>
      </c>
      <c r="P93" s="51">
        <v>15</v>
      </c>
      <c r="R93" s="75">
        <f t="shared" si="39"/>
        <v>22.231250000000003</v>
      </c>
      <c r="S93" s="75">
        <f t="shared" si="40"/>
        <v>4.6685625000000002</v>
      </c>
      <c r="T93" s="75">
        <f t="shared" si="41"/>
        <v>0</v>
      </c>
      <c r="U93" s="75">
        <f t="shared" si="42"/>
        <v>0</v>
      </c>
      <c r="V93" s="76">
        <f>IFERROR(ROUNDDOWN(VLOOKUP(K93,BD!$A$1:$C$73,3,FALSE),2)," ")</f>
        <v>0.21</v>
      </c>
      <c r="W93" s="75">
        <f t="shared" ref="W93:W103" si="47">SUM(R93+S93)</f>
        <v>26.899812500000003</v>
      </c>
      <c r="X93" s="76">
        <f>IF(K93="","",VLOOKUP(K93,BD!$A$2:$D$82,4,FALSE)*M93)</f>
        <v>24</v>
      </c>
      <c r="Y93" s="76">
        <f t="shared" si="43"/>
        <v>9</v>
      </c>
      <c r="Z93" s="75">
        <f t="shared" si="44"/>
        <v>13.338749999999997</v>
      </c>
      <c r="AA93" s="76">
        <f t="shared" ref="AA93:AA103" si="48">IFERROR((O93-T93),0)</f>
        <v>0</v>
      </c>
      <c r="AB93" s="79">
        <f t="shared" si="45"/>
        <v>1</v>
      </c>
      <c r="AC93" s="76">
        <f>IF(K93="","",VLOOKUP(K93,BD!$A$2:$E$82,5,FALSE)*AB93)</f>
        <v>4.5</v>
      </c>
      <c r="AD93" s="76">
        <f>IF(K93="","",VLOOKUP(K93,BD!$A$3:$J$85,10,FALSE)*M93)</f>
        <v>0</v>
      </c>
      <c r="AE93" s="87">
        <f>IF(K93="","",VLOOKUP(K93,BD!$A$3:$K$85,11,FALSE)*Y93)</f>
        <v>1.0649999999999999</v>
      </c>
      <c r="AF93" s="76">
        <f>IF(K93="","",VLOOKUP(K93,BD!$A$3:$I$85,9,FALSE)*Y93)</f>
        <v>0.9</v>
      </c>
      <c r="AG93" s="76">
        <f t="shared" si="46"/>
        <v>3.6</v>
      </c>
    </row>
    <row r="94" spans="3:33" x14ac:dyDescent="0.25">
      <c r="K94" s="96" t="s">
        <v>17</v>
      </c>
      <c r="L94" s="96"/>
      <c r="M94" s="51">
        <v>1</v>
      </c>
      <c r="N94" s="3">
        <f t="shared" si="37"/>
        <v>37.090000000000003</v>
      </c>
      <c r="O94" s="3">
        <f t="shared" si="38"/>
        <v>0</v>
      </c>
      <c r="P94" s="51">
        <v>15</v>
      </c>
      <c r="R94" s="75">
        <f t="shared" si="39"/>
        <v>23.181250000000002</v>
      </c>
      <c r="S94" s="75">
        <f t="shared" si="40"/>
        <v>4.8680625000000006</v>
      </c>
      <c r="T94" s="75">
        <f t="shared" si="41"/>
        <v>0</v>
      </c>
      <c r="U94" s="75">
        <f t="shared" si="42"/>
        <v>0</v>
      </c>
      <c r="V94" s="76">
        <f>IFERROR(ROUNDDOWN(VLOOKUP(K94,BD!$A$1:$C$73,3,FALSE),2)," ")</f>
        <v>0.21</v>
      </c>
      <c r="W94" s="75">
        <f t="shared" si="47"/>
        <v>28.049312500000003</v>
      </c>
      <c r="X94" s="76">
        <f>IF(K94="","",VLOOKUP(K94,BD!$A$2:$D$82,4,FALSE)*M94)</f>
        <v>24</v>
      </c>
      <c r="Y94" s="76">
        <f t="shared" si="43"/>
        <v>9</v>
      </c>
      <c r="Z94" s="75">
        <f t="shared" si="44"/>
        <v>13.908750000000001</v>
      </c>
      <c r="AA94" s="76">
        <f t="shared" si="48"/>
        <v>0</v>
      </c>
      <c r="AB94" s="79">
        <f t="shared" si="45"/>
        <v>1</v>
      </c>
      <c r="AC94" s="76">
        <f>IF(K94="","",VLOOKUP(K94,BD!$A$2:$E$82,5,FALSE)*AB94)</f>
        <v>4.5</v>
      </c>
      <c r="AD94" s="76">
        <f>IF(K94="","",VLOOKUP(K94,BD!$A$3:$J$85,10,FALSE)*M94)</f>
        <v>0</v>
      </c>
      <c r="AE94" s="80">
        <f>IF(K94="","",VLOOKUP(K94,BD!$A$3:$G$85,7,FALSE)*M94)</f>
        <v>3.29</v>
      </c>
      <c r="AF94" s="76">
        <f>IF(K94="","",VLOOKUP(K94,BD!$A$3:$I$85,9,FALSE)*Y94)</f>
        <v>0.9</v>
      </c>
      <c r="AG94" s="76">
        <f t="shared" si="46"/>
        <v>3.6</v>
      </c>
    </row>
    <row r="95" spans="3:33" x14ac:dyDescent="0.25">
      <c r="C95" s="62"/>
      <c r="K95" s="96" t="s">
        <v>16</v>
      </c>
      <c r="L95" s="96"/>
      <c r="M95" s="51">
        <v>1</v>
      </c>
      <c r="N95" s="3">
        <f t="shared" si="37"/>
        <v>35.590000000000003</v>
      </c>
      <c r="O95" s="3">
        <f t="shared" si="38"/>
        <v>0</v>
      </c>
      <c r="P95" s="51">
        <v>12</v>
      </c>
      <c r="R95" s="75">
        <f t="shared" si="39"/>
        <v>17.795000000000002</v>
      </c>
      <c r="S95" s="75">
        <f t="shared" si="40"/>
        <v>3.7369500000000002</v>
      </c>
      <c r="T95" s="75">
        <f t="shared" si="41"/>
        <v>0</v>
      </c>
      <c r="U95" s="75">
        <f t="shared" si="42"/>
        <v>0</v>
      </c>
      <c r="V95" s="76">
        <f>IFERROR(ROUNDDOWN(VLOOKUP(K95,BD!$A$1:$C$73,3,FALSE),2)," ")</f>
        <v>0.21</v>
      </c>
      <c r="W95" s="75">
        <f t="shared" si="47"/>
        <v>21.531950000000002</v>
      </c>
      <c r="X95" s="76">
        <f>IF(K95="","",VLOOKUP(K95,BD!$A$2:$D$82,4,FALSE)*M95)</f>
        <v>24</v>
      </c>
      <c r="Y95" s="76">
        <f t="shared" si="43"/>
        <v>12</v>
      </c>
      <c r="Z95" s="75">
        <f t="shared" si="44"/>
        <v>17.795000000000002</v>
      </c>
      <c r="AA95" s="76">
        <f t="shared" si="48"/>
        <v>0</v>
      </c>
      <c r="AB95" s="79">
        <f t="shared" si="45"/>
        <v>1</v>
      </c>
      <c r="AC95" s="76">
        <f>IF(K95="","",VLOOKUP(K95,BD!$A$2:$E$82,5,FALSE)*AB95)</f>
        <v>4.5</v>
      </c>
      <c r="AD95" s="76">
        <f>IF(K95="","",VLOOKUP(K95,BD!$A$3:$J$85,10,FALSE)*M95)</f>
        <v>0</v>
      </c>
      <c r="AE95" s="80">
        <f>IF(K95="","",VLOOKUP(K95,BD!$A$3:$G$85,7,FALSE)*M95)</f>
        <v>3.24</v>
      </c>
      <c r="AF95" s="76">
        <f>IF(K95="","",VLOOKUP(K95,BD!$A$3:$I$85,9,FALSE)*Y95)</f>
        <v>1.2000000000000002</v>
      </c>
      <c r="AG95" s="76">
        <f t="shared" si="46"/>
        <v>3.3</v>
      </c>
    </row>
    <row r="96" spans="3:33" x14ac:dyDescent="0.25">
      <c r="C96" s="62"/>
      <c r="K96" s="96" t="s">
        <v>18</v>
      </c>
      <c r="L96" s="96"/>
      <c r="M96" s="51">
        <v>2</v>
      </c>
      <c r="N96" s="3">
        <f t="shared" si="37"/>
        <v>76.44</v>
      </c>
      <c r="O96" s="3">
        <f t="shared" si="38"/>
        <v>0</v>
      </c>
      <c r="P96" s="51">
        <v>9</v>
      </c>
      <c r="R96" s="75">
        <f t="shared" si="39"/>
        <v>57.33</v>
      </c>
      <c r="S96" s="75">
        <f t="shared" si="40"/>
        <v>12.039299999999999</v>
      </c>
      <c r="T96" s="75">
        <f t="shared" si="41"/>
        <v>0</v>
      </c>
      <c r="U96" s="75">
        <f t="shared" si="42"/>
        <v>0</v>
      </c>
      <c r="V96" s="76">
        <f>IFERROR(ROUNDDOWN(VLOOKUP(K96,BD!$A$1:$C$73,3,FALSE),2)," ")</f>
        <v>0.21</v>
      </c>
      <c r="W96" s="75">
        <f t="shared" si="47"/>
        <v>69.369299999999996</v>
      </c>
      <c r="X96" s="76">
        <f>IF(K96="","",VLOOKUP(K96,BD!$A$2:$D$82,4,FALSE)*M96)</f>
        <v>12</v>
      </c>
      <c r="Y96" s="76">
        <f t="shared" si="43"/>
        <v>3</v>
      </c>
      <c r="Z96" s="75">
        <f t="shared" si="44"/>
        <v>19.11</v>
      </c>
      <c r="AA96" s="76">
        <f t="shared" si="48"/>
        <v>0</v>
      </c>
      <c r="AB96" s="79">
        <f t="shared" si="45"/>
        <v>1</v>
      </c>
      <c r="AC96" s="76">
        <f>IF(K96="","",VLOOKUP(K96,BD!$A$2:$E$82,5,FALSE)*AB96)</f>
        <v>0</v>
      </c>
      <c r="AD96" s="76">
        <f>IF(K96="","",VLOOKUP(K96,BD!$A$3:$J$85,10,FALSE)*M96)</f>
        <v>0</v>
      </c>
      <c r="AE96" s="80">
        <f>IF(K96="","",VLOOKUP(K96,BD!$A$3:$G$85,7,FALSE)*M96)</f>
        <v>0.84</v>
      </c>
      <c r="AF96" s="76">
        <f>IF(K96="","",VLOOKUP(K96,BD!$A$3:$I$85,9,FALSE)*Y96)</f>
        <v>0</v>
      </c>
      <c r="AG96" s="76">
        <f t="shared" si="46"/>
        <v>0</v>
      </c>
    </row>
    <row r="97" spans="1:33" x14ac:dyDescent="0.25">
      <c r="C97" s="62"/>
      <c r="K97" s="96" t="s">
        <v>19</v>
      </c>
      <c r="L97" s="96"/>
      <c r="M97" s="51">
        <v>1</v>
      </c>
      <c r="N97" s="3">
        <f t="shared" si="37"/>
        <v>35.64</v>
      </c>
      <c r="O97" s="3">
        <f t="shared" si="38"/>
        <v>0</v>
      </c>
      <c r="P97" s="51">
        <v>3</v>
      </c>
      <c r="R97" s="75">
        <f t="shared" si="39"/>
        <v>17.82</v>
      </c>
      <c r="S97" s="75">
        <f t="shared" si="40"/>
        <v>3.7422</v>
      </c>
      <c r="T97" s="75">
        <f t="shared" si="41"/>
        <v>0</v>
      </c>
      <c r="U97" s="75">
        <f t="shared" si="42"/>
        <v>0</v>
      </c>
      <c r="V97" s="76">
        <f>IFERROR(ROUNDDOWN(VLOOKUP(K97,BD!$A$1:$C$73,3,FALSE),2)," ")</f>
        <v>0.21</v>
      </c>
      <c r="W97" s="75">
        <f t="shared" si="47"/>
        <v>21.562200000000001</v>
      </c>
      <c r="X97" s="76">
        <f>IF(K97="","",VLOOKUP(K97,BD!$A$2:$D$82,4,FALSE)*M97)</f>
        <v>6</v>
      </c>
      <c r="Y97" s="76">
        <f t="shared" si="43"/>
        <v>3</v>
      </c>
      <c r="Z97" s="75">
        <f t="shared" si="44"/>
        <v>17.82</v>
      </c>
      <c r="AA97" s="76">
        <f t="shared" si="48"/>
        <v>0</v>
      </c>
      <c r="AB97" s="79">
        <f t="shared" si="45"/>
        <v>1</v>
      </c>
      <c r="AC97" s="76">
        <f>IF(K97="","",VLOOKUP(K97,BD!$A$2:$E$82,5,FALSE)*AB97)</f>
        <v>0</v>
      </c>
      <c r="AD97" s="76">
        <f>IF(K97="","",VLOOKUP(K97,BD!$A$3:$J$85,10,FALSE)*M97)</f>
        <v>0</v>
      </c>
      <c r="AE97" s="80">
        <f>IF(K97="","",VLOOKUP(K97,BD!$A$3:$G$85,7,FALSE)*M97)</f>
        <v>0.42</v>
      </c>
      <c r="AF97" s="76">
        <f>IF(K97="","",VLOOKUP(K97,BD!$A$3:$I$85,9,FALSE)*Y97)</f>
        <v>0</v>
      </c>
      <c r="AG97" s="76">
        <f t="shared" si="46"/>
        <v>0</v>
      </c>
    </row>
    <row r="98" spans="1:33" x14ac:dyDescent="0.25">
      <c r="K98" s="96" t="s">
        <v>20</v>
      </c>
      <c r="L98" s="96"/>
      <c r="M98" s="51">
        <v>1</v>
      </c>
      <c r="N98" s="3">
        <f t="shared" si="37"/>
        <v>36.119999999999997</v>
      </c>
      <c r="O98" s="3">
        <f t="shared" si="38"/>
        <v>0</v>
      </c>
      <c r="P98" s="51">
        <v>3</v>
      </c>
      <c r="R98" s="75">
        <f t="shared" si="39"/>
        <v>18.059999999999999</v>
      </c>
      <c r="S98" s="75">
        <f t="shared" si="40"/>
        <v>3.7925999999999997</v>
      </c>
      <c r="T98" s="75">
        <f t="shared" si="41"/>
        <v>0</v>
      </c>
      <c r="U98" s="75">
        <f t="shared" si="42"/>
        <v>0</v>
      </c>
      <c r="V98" s="76">
        <f>IFERROR(ROUNDDOWN(VLOOKUP(K98,BD!$A$1:$C$73,3,FALSE),2)," ")</f>
        <v>0.21</v>
      </c>
      <c r="W98" s="75">
        <f t="shared" si="47"/>
        <v>21.852599999999999</v>
      </c>
      <c r="X98" s="76">
        <f>IF(K98="","",VLOOKUP(K98,BD!$A$2:$D$82,4,FALSE)*M98)</f>
        <v>6</v>
      </c>
      <c r="Y98" s="76">
        <f t="shared" si="43"/>
        <v>3</v>
      </c>
      <c r="Z98" s="75">
        <f t="shared" si="44"/>
        <v>18.059999999999999</v>
      </c>
      <c r="AA98" s="76">
        <f t="shared" si="48"/>
        <v>0</v>
      </c>
      <c r="AB98" s="79">
        <f t="shared" si="45"/>
        <v>1</v>
      </c>
      <c r="AC98" s="76">
        <f>IF(K98="","",VLOOKUP(K98,BD!$A$2:$E$82,5,FALSE)*AB98)</f>
        <v>0</v>
      </c>
      <c r="AD98" s="76">
        <f>IF(K98="","",VLOOKUP(K98,BD!$A$3:$J$85,10,FALSE)*M98)</f>
        <v>0</v>
      </c>
      <c r="AE98" s="80">
        <f>IF(K98="","",VLOOKUP(K98,BD!$A$3:$G$85,7,FALSE)*M98)</f>
        <v>0.42</v>
      </c>
      <c r="AF98" s="76">
        <f>IF(K98="","",VLOOKUP(K98,BD!$A$3:$I$85,9,FALSE)*Y98)</f>
        <v>0</v>
      </c>
      <c r="AG98" s="76">
        <f t="shared" si="46"/>
        <v>0</v>
      </c>
    </row>
    <row r="99" spans="1:33" x14ac:dyDescent="0.25">
      <c r="K99" s="96" t="s">
        <v>26</v>
      </c>
      <c r="L99" s="96"/>
      <c r="M99" s="51">
        <v>1</v>
      </c>
      <c r="N99" s="3">
        <f t="shared" si="37"/>
        <v>0</v>
      </c>
      <c r="O99" s="3">
        <f t="shared" si="38"/>
        <v>8.66</v>
      </c>
      <c r="P99" s="51">
        <v>6</v>
      </c>
      <c r="R99" s="75">
        <f t="shared" si="39"/>
        <v>0</v>
      </c>
      <c r="S99" s="75">
        <f t="shared" si="40"/>
        <v>0</v>
      </c>
      <c r="T99" s="75">
        <f t="shared" si="41"/>
        <v>4.33</v>
      </c>
      <c r="U99" s="75">
        <f t="shared" si="42"/>
        <v>0.25979999999999998</v>
      </c>
      <c r="V99" s="76">
        <f>IFERROR(ROUNDDOWN(VLOOKUP(K99,BD!$A$1:$C$73,3,FALSE),2)," ")</f>
        <v>0.06</v>
      </c>
      <c r="W99" s="75">
        <f t="shared" si="47"/>
        <v>0</v>
      </c>
      <c r="X99" s="76">
        <f>IF(K99="","",VLOOKUP(K99,BD!$A$2:$D$82,4,FALSE)*M99)</f>
        <v>12</v>
      </c>
      <c r="Y99" s="76">
        <f t="shared" si="43"/>
        <v>6</v>
      </c>
      <c r="Z99" s="75">
        <f t="shared" si="44"/>
        <v>0</v>
      </c>
      <c r="AA99" s="76">
        <f t="shared" si="48"/>
        <v>4.33</v>
      </c>
      <c r="AB99" s="79">
        <f t="shared" si="45"/>
        <v>1</v>
      </c>
      <c r="AC99" s="76">
        <f>IF(K99="","",VLOOKUP(K99,BD!$A$2:$E$82,5,FALSE)*AB99)</f>
        <v>4.5</v>
      </c>
      <c r="AD99" s="76">
        <f>IF(K99="","",VLOOKUP(K99,BD!$A$3:$J$85,10,FALSE)*M99)</f>
        <v>1.4166666666666668E-2</v>
      </c>
      <c r="AE99" s="80">
        <f>IF(K99="","",VLOOKUP(K99,BD!$A$3:$G$85,7,FALSE)*M99)</f>
        <v>0</v>
      </c>
      <c r="AF99" s="76">
        <f>IF(K99="","",VLOOKUP(K99,BD!$A$3:$I$85,9,FALSE)*Y99)</f>
        <v>1.2000000000000002</v>
      </c>
      <c r="AG99" s="76">
        <f t="shared" si="46"/>
        <v>3.3</v>
      </c>
    </row>
    <row r="100" spans="1:33" x14ac:dyDescent="0.25">
      <c r="K100" s="96"/>
      <c r="L100" s="96"/>
      <c r="M100" s="51">
        <v>1</v>
      </c>
      <c r="N100" s="3" t="str">
        <f t="shared" si="37"/>
        <v/>
      </c>
      <c r="O100" s="3" t="str">
        <f t="shared" si="38"/>
        <v/>
      </c>
      <c r="P100" s="51"/>
      <c r="R100" s="75">
        <f t="shared" si="39"/>
        <v>0</v>
      </c>
      <c r="S100" s="75">
        <f t="shared" si="40"/>
        <v>0</v>
      </c>
      <c r="T100" s="75">
        <f t="shared" si="41"/>
        <v>0</v>
      </c>
      <c r="U100" s="75">
        <f t="shared" si="42"/>
        <v>0</v>
      </c>
      <c r="V100" s="76" t="str">
        <f>IFERROR(ROUNDDOWN(VLOOKUP(K100,BD!$A$1:$C$73,3,FALSE),2)," ")</f>
        <v xml:space="preserve"> </v>
      </c>
      <c r="W100" s="75">
        <f t="shared" si="47"/>
        <v>0</v>
      </c>
      <c r="X100" s="76" t="str">
        <f>IF(K100="","",VLOOKUP(K100,BD!$A$2:$D$82,4,FALSE)*M100)</f>
        <v/>
      </c>
      <c r="Y100" s="76">
        <f t="shared" si="43"/>
        <v>0</v>
      </c>
      <c r="Z100" s="75">
        <f>IFERROR((N100-R100),0)</f>
        <v>0</v>
      </c>
      <c r="AA100" s="76">
        <f t="shared" si="48"/>
        <v>0</v>
      </c>
      <c r="AB100" s="79">
        <f t="shared" si="45"/>
        <v>0</v>
      </c>
      <c r="AC100" s="76" t="str">
        <f>IF(K100="","",VLOOKUP(K100,BD!$A$2:$E$82,5,FALSE)*AB100)</f>
        <v/>
      </c>
      <c r="AD100" s="76" t="str">
        <f>IF(K100="","",VLOOKUP(K100,BD!$A$3:$J$85,10,FALSE)*M100)</f>
        <v/>
      </c>
      <c r="AE100" s="80" t="str">
        <f>IF(K100="","",VLOOKUP(K100,BD!$A$3:$G$85,7,FALSE)*M100)</f>
        <v/>
      </c>
      <c r="AF100" s="76" t="str">
        <f>IF(K100="","",VLOOKUP(K100,BD!$A$3:$I$85,9,FALSE)*Y100)</f>
        <v/>
      </c>
      <c r="AG100" s="76">
        <f t="shared" si="46"/>
        <v>0</v>
      </c>
    </row>
    <row r="101" spans="1:33" x14ac:dyDescent="0.25">
      <c r="K101" s="96"/>
      <c r="L101" s="96"/>
      <c r="M101" s="51">
        <v>1</v>
      </c>
      <c r="N101" s="3" t="str">
        <f t="shared" si="37"/>
        <v/>
      </c>
      <c r="O101" s="3" t="str">
        <f t="shared" si="38"/>
        <v/>
      </c>
      <c r="P101" s="51"/>
      <c r="R101" s="75">
        <f t="shared" si="39"/>
        <v>0</v>
      </c>
      <c r="S101" s="75">
        <f t="shared" si="40"/>
        <v>0</v>
      </c>
      <c r="T101" s="75">
        <f t="shared" si="41"/>
        <v>0</v>
      </c>
      <c r="U101" s="75">
        <f t="shared" si="42"/>
        <v>0</v>
      </c>
      <c r="V101" s="76" t="str">
        <f>IFERROR(ROUNDDOWN(VLOOKUP(K101,BD!$A$1:$C$73,3,FALSE),2)," ")</f>
        <v xml:space="preserve"> </v>
      </c>
      <c r="W101" s="75">
        <f t="shared" si="47"/>
        <v>0</v>
      </c>
      <c r="X101" s="76" t="str">
        <f>IF(K101="","",VLOOKUP(K101,BD!$A$2:$D$82,4,FALSE)*M101)</f>
        <v/>
      </c>
      <c r="Y101" s="76">
        <f t="shared" si="43"/>
        <v>0</v>
      </c>
      <c r="Z101" s="75">
        <f t="shared" si="44"/>
        <v>0</v>
      </c>
      <c r="AA101" s="76">
        <f t="shared" si="48"/>
        <v>0</v>
      </c>
      <c r="AB101" s="79">
        <f t="shared" si="45"/>
        <v>0</v>
      </c>
      <c r="AC101" s="76" t="str">
        <f>IF(K101="","",VLOOKUP(K101,BD!$A$2:$E$82,5,FALSE)*AB101)</f>
        <v/>
      </c>
      <c r="AD101" s="76" t="str">
        <f>IF(K101="","",VLOOKUP(K101,BD!$A$3:$J$85,10,FALSE)*M101)</f>
        <v/>
      </c>
      <c r="AE101" s="80" t="str">
        <f>IF(K101="","",VLOOKUP(K101,BD!$A$3:$G$85,7,FALSE)*M101)</f>
        <v/>
      </c>
      <c r="AF101" s="76" t="str">
        <f>IF(K101="","",VLOOKUP(K101,BD!$A$3:$I$85,9,FALSE)*Y101)</f>
        <v/>
      </c>
      <c r="AG101" s="76">
        <f t="shared" si="46"/>
        <v>0</v>
      </c>
    </row>
    <row r="102" spans="1:33" x14ac:dyDescent="0.25">
      <c r="K102" s="96"/>
      <c r="L102" s="96"/>
      <c r="M102" s="51">
        <v>1</v>
      </c>
      <c r="N102" s="3" t="str">
        <f>IF(K102="","",VLOOKUP(K102,$A$2:$Z$60,26,FALSE)*M102)</f>
        <v/>
      </c>
      <c r="O102" s="3" t="str">
        <f>IF(K102="","",VLOOKUP(K102,$A$2:$AA$60,27,FALSE)*M102)</f>
        <v/>
      </c>
      <c r="P102" s="51"/>
      <c r="R102" s="75">
        <f t="shared" si="39"/>
        <v>0</v>
      </c>
      <c r="S102" s="75">
        <f t="shared" si="40"/>
        <v>0</v>
      </c>
      <c r="T102" s="75">
        <f t="shared" si="41"/>
        <v>0</v>
      </c>
      <c r="U102" s="75">
        <f t="shared" si="42"/>
        <v>0</v>
      </c>
      <c r="V102" s="76" t="str">
        <f>IFERROR(ROUNDDOWN(VLOOKUP(K102,BD!$A$1:$C$73,3,FALSE),2)," ")</f>
        <v xml:space="preserve"> </v>
      </c>
      <c r="W102" s="75">
        <f t="shared" si="47"/>
        <v>0</v>
      </c>
      <c r="X102" s="76" t="str">
        <f>IF(K102="","",VLOOKUP(K102,BD!$A$2:$D$82,4,FALSE)*M102)</f>
        <v/>
      </c>
      <c r="Y102" s="76">
        <f t="shared" si="43"/>
        <v>0</v>
      </c>
      <c r="Z102" s="75">
        <f t="shared" si="44"/>
        <v>0</v>
      </c>
      <c r="AA102" s="76">
        <f t="shared" si="48"/>
        <v>0</v>
      </c>
      <c r="AB102" s="79">
        <f t="shared" si="45"/>
        <v>0</v>
      </c>
      <c r="AC102" s="76" t="str">
        <f>IF(K102="","",VLOOKUP(K102,BD!$A$2:$E$82,5,FALSE)*AB102)</f>
        <v/>
      </c>
      <c r="AD102" s="76" t="str">
        <f>IF(K102="","",VLOOKUP(K102,BD!$A$3:$J$85,10,FALSE)*M102)</f>
        <v/>
      </c>
      <c r="AE102" s="80" t="str">
        <f>IF(K102="","",VLOOKUP(K102,BD!$A$3:$G$85,7,FALSE)*M102)</f>
        <v/>
      </c>
      <c r="AF102" s="76" t="str">
        <f>IF(K102="","",VLOOKUP(K102,BD!$A$3:$I$85,9,FALSE)*Y102)</f>
        <v/>
      </c>
      <c r="AG102" s="76">
        <f t="shared" si="46"/>
        <v>0</v>
      </c>
    </row>
    <row r="103" spans="1:33" x14ac:dyDescent="0.25">
      <c r="K103" s="96"/>
      <c r="L103" s="96"/>
      <c r="M103" s="51">
        <v>1</v>
      </c>
      <c r="N103" s="3" t="str">
        <f>IF(K103="","",VLOOKUP(K103,$A$2:$Z$60,26,FALSE)*M103)</f>
        <v/>
      </c>
      <c r="O103" s="3" t="str">
        <f>IF(K103="","",VLOOKUP(K103,$A$2:$AA$60,27,FALSE)*M103)</f>
        <v/>
      </c>
      <c r="P103" s="51"/>
      <c r="R103" s="75">
        <f t="shared" si="39"/>
        <v>0</v>
      </c>
      <c r="S103" s="75">
        <f t="shared" si="40"/>
        <v>0</v>
      </c>
      <c r="T103" s="75">
        <f t="shared" si="41"/>
        <v>0</v>
      </c>
      <c r="U103" s="75">
        <f t="shared" si="42"/>
        <v>0</v>
      </c>
      <c r="V103" s="76" t="str">
        <f>IFERROR(ROUNDDOWN(VLOOKUP(K103,BD!$A$1:$C$73,3,FALSE),2)," ")</f>
        <v xml:space="preserve"> </v>
      </c>
      <c r="W103" s="75">
        <f t="shared" si="47"/>
        <v>0</v>
      </c>
      <c r="X103" s="76" t="str">
        <f>IF(K103="","",VLOOKUP(K103,BD!$A$2:$D$82,4,FALSE)*M103)</f>
        <v/>
      </c>
      <c r="Y103" s="76">
        <f t="shared" si="43"/>
        <v>0</v>
      </c>
      <c r="Z103" s="75">
        <f t="shared" si="44"/>
        <v>0</v>
      </c>
      <c r="AA103" s="76">
        <f t="shared" si="48"/>
        <v>0</v>
      </c>
      <c r="AB103" s="79">
        <f t="shared" si="45"/>
        <v>0</v>
      </c>
      <c r="AC103" s="76" t="str">
        <f>IF(K103="","",VLOOKUP(K103,BD!$A$2:$E$82,5,FALSE)*AB103)</f>
        <v/>
      </c>
      <c r="AD103" s="76" t="str">
        <f>IF(K103="","",VLOOKUP(K103,BD!$A$3:$J$85,10,FALSE)*M103)</f>
        <v/>
      </c>
      <c r="AE103" s="80" t="str">
        <f>IF(K103="","",VLOOKUP(K103,BD!$A$3:$G$85,7,FALSE)*M103)</f>
        <v/>
      </c>
      <c r="AF103" s="76" t="str">
        <f>IF(K103="","",VLOOKUP(K103,BD!$A$3:$I$85,9,FALSE)*Y103)</f>
        <v/>
      </c>
      <c r="AG103" s="76">
        <f t="shared" si="46"/>
        <v>0</v>
      </c>
    </row>
    <row r="104" spans="1:33" x14ac:dyDescent="0.25">
      <c r="L104"/>
      <c r="M104"/>
      <c r="N104" s="3">
        <f>SUM(N92:N103)</f>
        <v>292.03000000000003</v>
      </c>
      <c r="O104" s="3">
        <f>SUM(O92:O103)</f>
        <v>8.66</v>
      </c>
      <c r="P104">
        <f>SUM(P92:P103)</f>
        <v>82</v>
      </c>
      <c r="R104" s="75">
        <f>SUM(R92:R103)</f>
        <v>184.58499999999998</v>
      </c>
      <c r="S104" s="75">
        <f>SUM(S92:S103)</f>
        <v>38.762849999999993</v>
      </c>
      <c r="T104" s="75">
        <f t="shared" ref="T104:U104" si="49">SUM(T92:T103)</f>
        <v>4.33</v>
      </c>
      <c r="U104" s="75">
        <f t="shared" si="49"/>
        <v>0.25979999999999998</v>
      </c>
      <c r="V104" s="76"/>
      <c r="W104" s="76"/>
      <c r="X104" s="76"/>
      <c r="Y104" s="76"/>
      <c r="Z104" s="76"/>
      <c r="AA104" s="76"/>
      <c r="AB104" s="81"/>
      <c r="AC104" s="82">
        <f>SUM(AC92:AC103)</f>
        <v>22.5</v>
      </c>
      <c r="AD104" s="88">
        <f>SUM(AD92:AD103)</f>
        <v>1.4166666666666668E-2</v>
      </c>
      <c r="AE104" s="89">
        <f>SUM(AE92:AE103)</f>
        <v>9.8041666666666671</v>
      </c>
      <c r="AF104" s="76">
        <f>SUM(AF92:AF103)</f>
        <v>4.7</v>
      </c>
      <c r="AG104" s="76">
        <f>SUM(AG92:AG103)</f>
        <v>17.8</v>
      </c>
    </row>
    <row r="105" spans="1:33" x14ac:dyDescent="0.25">
      <c r="K105" t="s">
        <v>47</v>
      </c>
      <c r="L105" s="3" t="s">
        <v>64</v>
      </c>
      <c r="M105" t="s">
        <v>65</v>
      </c>
      <c r="N105" s="3" t="s">
        <v>49</v>
      </c>
      <c r="O105" t="s">
        <v>47</v>
      </c>
      <c r="R105" s="76"/>
      <c r="S105" s="76"/>
      <c r="T105" s="76"/>
      <c r="U105" s="76"/>
      <c r="V105" s="76"/>
      <c r="W105" s="76"/>
      <c r="X105" s="76"/>
      <c r="Y105" s="76"/>
      <c r="Z105" s="76"/>
      <c r="AA105" s="76"/>
      <c r="AB105" s="76"/>
      <c r="AC105" s="76"/>
      <c r="AD105" s="76"/>
      <c r="AE105" s="76"/>
      <c r="AF105" s="76"/>
      <c r="AG105" s="76"/>
    </row>
    <row r="106" spans="1:33" x14ac:dyDescent="0.25">
      <c r="K106">
        <v>6</v>
      </c>
      <c r="L106" s="3">
        <f>SUM(O104)</f>
        <v>8.66</v>
      </c>
      <c r="M106" s="12">
        <f>SUM(AL14)</f>
        <v>0.17</v>
      </c>
      <c r="N106" s="3">
        <f>SUM(L106:M106)</f>
        <v>8.83</v>
      </c>
      <c r="O106" s="3">
        <f>SUM(N106*1.06-$N$106)</f>
        <v>0.52979999999999983</v>
      </c>
      <c r="P106" s="12"/>
      <c r="R106" s="97">
        <f>SUM(R104+S104)</f>
        <v>223.34784999999997</v>
      </c>
      <c r="S106" s="98"/>
      <c r="T106" s="99">
        <f>SUM(T104+U104)</f>
        <v>4.5898000000000003</v>
      </c>
      <c r="U106" s="100"/>
      <c r="V106" s="76"/>
      <c r="W106" s="75">
        <f>SUM(W92:W103)</f>
        <v>223.34784999999997</v>
      </c>
      <c r="X106" s="76">
        <f>SUM(X92:X103)</f>
        <v>132</v>
      </c>
      <c r="Y106" s="76">
        <f>SUM(Y92:Y103)</f>
        <v>50</v>
      </c>
      <c r="Z106" s="75">
        <f>SUM(Z92:Z103)</f>
        <v>107.44499999999999</v>
      </c>
      <c r="AA106" s="76">
        <f>SUM(AA92:AA103)</f>
        <v>4.33</v>
      </c>
      <c r="AB106" s="76"/>
      <c r="AC106" s="76"/>
      <c r="AD106" s="76"/>
      <c r="AE106" s="76"/>
      <c r="AF106" s="76"/>
      <c r="AG106" s="76"/>
    </row>
    <row r="107" spans="1:33" x14ac:dyDescent="0.25">
      <c r="A107" s="3" t="s">
        <v>95</v>
      </c>
      <c r="B107">
        <f>SUM(B110:B168)</f>
        <v>4532</v>
      </c>
      <c r="C107" s="62">
        <f>SUM(C110:C147)</f>
        <v>978</v>
      </c>
      <c r="D107" s="62">
        <f>SUM(D110:D147)</f>
        <v>82</v>
      </c>
      <c r="E107">
        <f>SUM(E110:E168)</f>
        <v>3472</v>
      </c>
      <c r="F107" s="3">
        <f>SUM(F110:F168)</f>
        <v>7235</v>
      </c>
      <c r="I107"/>
      <c r="K107">
        <v>21</v>
      </c>
      <c r="L107" s="3">
        <f>SUM(N104)</f>
        <v>292.03000000000003</v>
      </c>
      <c r="M107" s="12">
        <f>SUM(AM14)</f>
        <v>13.59</v>
      </c>
      <c r="N107" s="3">
        <f>SUM(L107:M107)</f>
        <v>305.62</v>
      </c>
      <c r="O107" s="3">
        <f>SUM(N107*1.21-$N$107)</f>
        <v>64.180200000000013</v>
      </c>
      <c r="R107" s="76"/>
      <c r="S107" s="76"/>
      <c r="T107" s="76"/>
      <c r="U107" s="76"/>
      <c r="V107" s="76"/>
      <c r="W107" s="76"/>
      <c r="X107" s="76"/>
      <c r="Y107" s="76" t="s">
        <v>47</v>
      </c>
      <c r="Z107" s="75">
        <f>SUM(Z106*0.21)</f>
        <v>22.563449999999996</v>
      </c>
      <c r="AA107" s="76">
        <f>SUM(AA106*0.06)</f>
        <v>0.25979999999999998</v>
      </c>
      <c r="AB107" s="75">
        <f>SUM(Z107+AA107)</f>
        <v>22.823249999999994</v>
      </c>
      <c r="AC107" s="76"/>
      <c r="AD107" s="76"/>
      <c r="AE107" s="76"/>
      <c r="AF107" s="76"/>
      <c r="AG107" s="76"/>
    </row>
    <row r="108" spans="1:33" x14ac:dyDescent="0.25">
      <c r="B108" s="49" t="s">
        <v>8</v>
      </c>
      <c r="C108" s="49" t="s">
        <v>109</v>
      </c>
      <c r="D108" s="62" t="s">
        <v>118</v>
      </c>
      <c r="E108" s="49" t="s">
        <v>124</v>
      </c>
      <c r="H108" s="49" t="s">
        <v>127</v>
      </c>
      <c r="I108" s="3" t="s">
        <v>128</v>
      </c>
      <c r="J108" s="3"/>
    </row>
    <row r="109" spans="1:33" x14ac:dyDescent="0.25">
      <c r="D109" s="62"/>
      <c r="E109" s="3"/>
      <c r="F109"/>
      <c r="H109" s="3"/>
      <c r="I109"/>
      <c r="J109" s="3"/>
      <c r="L109" s="3">
        <f>SUM(L106:L107)</f>
        <v>300.69000000000005</v>
      </c>
      <c r="M109" s="3">
        <f>SUM(M106:M107)</f>
        <v>13.76</v>
      </c>
      <c r="N109" s="3">
        <f>SUM(N106:N107)</f>
        <v>314.45</v>
      </c>
      <c r="O109" s="3">
        <f>SUM(O106:O107)</f>
        <v>64.710000000000008</v>
      </c>
      <c r="P109" s="3">
        <f>SUM(N109+O109)</f>
        <v>379.15999999999997</v>
      </c>
      <c r="Q109" s="3"/>
    </row>
    <row r="110" spans="1:33" x14ac:dyDescent="0.25">
      <c r="A110" t="str">
        <f t="shared" ref="A110:A111" si="50">_xlfn.CONCAT(A2)</f>
        <v>Fut Jupiler (1X50 L)</v>
      </c>
      <c r="B110">
        <f>SUM(H2)</f>
        <v>570</v>
      </c>
      <c r="C110" s="62" t="str">
        <f>IFERROR(VLOOKUP(A110,$K$22:$P$48,6,FALSE),"0")</f>
        <v>0</v>
      </c>
      <c r="D110" s="62" t="str">
        <f t="shared" ref="D110:D147" si="51">IFERROR(VLOOKUP(A110,$K$92:$P$103,6,FALSE),"0")</f>
        <v>0</v>
      </c>
      <c r="E110">
        <f>IFERROR((B110-C110-D110),0)</f>
        <v>570</v>
      </c>
      <c r="F110" s="3">
        <f>IFERROR((E110*F2),0)</f>
        <v>1140</v>
      </c>
      <c r="H110" s="3"/>
      <c r="I110"/>
      <c r="J110" s="3"/>
      <c r="K110" t="s">
        <v>130</v>
      </c>
      <c r="L110" s="3">
        <f>SUM(Z106+AA106)</f>
        <v>111.77499999999999</v>
      </c>
      <c r="N110" s="3">
        <f>SUM(L110+M110)</f>
        <v>111.77499999999999</v>
      </c>
      <c r="O110" s="3">
        <f>SUM(AB107)</f>
        <v>22.823249999999994</v>
      </c>
      <c r="P110" s="3">
        <f>SUM(N110+O110)</f>
        <v>134.59824999999998</v>
      </c>
    </row>
    <row r="111" spans="1:33" x14ac:dyDescent="0.25">
      <c r="A111" t="str">
        <f t="shared" si="50"/>
        <v>Fut Jupiler  (1X30 L)</v>
      </c>
      <c r="B111">
        <f t="shared" ref="B111:B168" si="52">SUM(H3)</f>
        <v>114</v>
      </c>
      <c r="C111" s="62">
        <f t="shared" ref="C111:C147" si="53">IFERROR(VLOOKUP(A111,$K$22:$P$48,6,FALSE),"0")</f>
        <v>114</v>
      </c>
      <c r="D111" s="62" t="str">
        <f t="shared" si="51"/>
        <v>0</v>
      </c>
      <c r="E111">
        <f>IFERROR((B111-C111-D111),0)</f>
        <v>0</v>
      </c>
      <c r="F111" s="3">
        <f t="shared" ref="F111:F168" si="54">IFERROR((E111*F3),0)</f>
        <v>0</v>
      </c>
      <c r="H111" s="3"/>
      <c r="I111"/>
      <c r="J111" s="3"/>
      <c r="K111" t="s">
        <v>129</v>
      </c>
      <c r="O111" s="3"/>
      <c r="P111" s="3">
        <f>SUM(P109-P110)</f>
        <v>244.56174999999999</v>
      </c>
      <c r="Q111" s="45"/>
    </row>
    <row r="112" spans="1:33" x14ac:dyDescent="0.25">
      <c r="A112" t="str">
        <f t="shared" ref="A112:A143" si="55">_xlfn.CONCAT(A4)</f>
        <v>Fut Kriek  (1X20 L)</v>
      </c>
      <c r="B112">
        <f t="shared" si="52"/>
        <v>152</v>
      </c>
      <c r="C112" s="62" t="str">
        <f t="shared" si="53"/>
        <v>0</v>
      </c>
      <c r="D112" s="62" t="str">
        <f t="shared" si="51"/>
        <v>0</v>
      </c>
      <c r="E112">
        <f t="shared" ref="E112:E168" si="56">IFERROR((B112-C112-D112),0)</f>
        <v>152</v>
      </c>
      <c r="F112" s="3">
        <f t="shared" si="54"/>
        <v>456</v>
      </c>
      <c r="H112" s="3"/>
      <c r="I112"/>
      <c r="J112" s="3"/>
      <c r="K112" t="s">
        <v>52</v>
      </c>
      <c r="O112" s="3"/>
      <c r="P112" s="3">
        <f>SUM(AC104)</f>
        <v>22.5</v>
      </c>
      <c r="Q112" s="3"/>
    </row>
    <row r="113" spans="1:17" x14ac:dyDescent="0.25">
      <c r="A113" t="str">
        <f t="shared" si="55"/>
        <v>Coca-Cola Normal (1X6) 1L</v>
      </c>
      <c r="B113">
        <f t="shared" si="52"/>
        <v>360</v>
      </c>
      <c r="C113" s="62">
        <f t="shared" si="53"/>
        <v>72</v>
      </c>
      <c r="D113" s="62" t="str">
        <f t="shared" si="51"/>
        <v>0</v>
      </c>
      <c r="E113">
        <f t="shared" si="56"/>
        <v>288</v>
      </c>
      <c r="F113" s="3">
        <f t="shared" si="54"/>
        <v>576</v>
      </c>
      <c r="H113" s="3"/>
      <c r="I113"/>
      <c r="J113" s="3"/>
      <c r="O113" s="3"/>
      <c r="Q113" s="3"/>
    </row>
    <row r="114" spans="1:17" x14ac:dyDescent="0.25">
      <c r="A114" t="str">
        <f t="shared" si="55"/>
        <v>Eau plate (1X12) 1L</v>
      </c>
      <c r="B114">
        <f t="shared" si="52"/>
        <v>240</v>
      </c>
      <c r="C114" s="62" t="str">
        <f t="shared" si="53"/>
        <v>0</v>
      </c>
      <c r="D114" s="62">
        <f t="shared" si="51"/>
        <v>6</v>
      </c>
      <c r="E114">
        <f t="shared" si="56"/>
        <v>234</v>
      </c>
      <c r="F114" s="3">
        <f t="shared" si="54"/>
        <v>234</v>
      </c>
      <c r="H114" s="3"/>
      <c r="I114"/>
      <c r="J114" s="3"/>
      <c r="K114" t="s">
        <v>132</v>
      </c>
      <c r="O114" s="3"/>
      <c r="P114" s="3">
        <f>SUM(P111+P112)</f>
        <v>267.06174999999996</v>
      </c>
    </row>
    <row r="115" spans="1:17" x14ac:dyDescent="0.25">
      <c r="A115" t="str">
        <f t="shared" si="55"/>
        <v>Eau Gazeuse (1X12) 1L</v>
      </c>
      <c r="B115">
        <f t="shared" si="52"/>
        <v>240</v>
      </c>
      <c r="C115" s="62">
        <f t="shared" si="53"/>
        <v>144</v>
      </c>
      <c r="D115" s="62" t="str">
        <f t="shared" si="51"/>
        <v>0</v>
      </c>
      <c r="E115">
        <f t="shared" si="56"/>
        <v>96</v>
      </c>
      <c r="F115" s="3">
        <f t="shared" si="54"/>
        <v>192</v>
      </c>
      <c r="H115" s="3"/>
      <c r="I115"/>
      <c r="J115" s="3"/>
    </row>
    <row r="116" spans="1:17" x14ac:dyDescent="0.25">
      <c r="A116" t="str">
        <f t="shared" si="55"/>
        <v>Karmeliet Triple (1X24) 33 cl</v>
      </c>
      <c r="B116">
        <f t="shared" si="52"/>
        <v>96</v>
      </c>
      <c r="C116" s="62" t="str">
        <f t="shared" si="53"/>
        <v>0</v>
      </c>
      <c r="D116" s="62">
        <f t="shared" si="51"/>
        <v>15</v>
      </c>
      <c r="E116">
        <f t="shared" si="56"/>
        <v>81</v>
      </c>
      <c r="F116" s="3">
        <f t="shared" si="54"/>
        <v>324</v>
      </c>
      <c r="H116" s="3"/>
      <c r="I116"/>
      <c r="J116" s="3"/>
    </row>
    <row r="117" spans="1:17" x14ac:dyDescent="0.25">
      <c r="A117" t="str">
        <f t="shared" si="55"/>
        <v>Coca-Cola Zéro (1X6) 1L</v>
      </c>
      <c r="B117">
        <f t="shared" si="52"/>
        <v>288</v>
      </c>
      <c r="C117" s="62">
        <f t="shared" si="53"/>
        <v>168</v>
      </c>
      <c r="D117" s="62" t="str">
        <f t="shared" si="51"/>
        <v>0</v>
      </c>
      <c r="E117">
        <f t="shared" si="56"/>
        <v>120</v>
      </c>
      <c r="F117" s="3">
        <f t="shared" si="54"/>
        <v>240</v>
      </c>
      <c r="H117" s="3"/>
      <c r="I117"/>
      <c r="J117" s="3"/>
    </row>
    <row r="118" spans="1:17" x14ac:dyDescent="0.25">
      <c r="A118" t="str">
        <f t="shared" si="55"/>
        <v>Jupiler Zéro  (1X24) 25 cl</v>
      </c>
      <c r="B118">
        <f t="shared" si="52"/>
        <v>120</v>
      </c>
      <c r="C118" s="62">
        <f t="shared" si="53"/>
        <v>72</v>
      </c>
      <c r="D118" s="62" t="str">
        <f t="shared" si="51"/>
        <v>0</v>
      </c>
      <c r="E118">
        <f t="shared" si="56"/>
        <v>48</v>
      </c>
      <c r="F118" s="3">
        <f t="shared" si="54"/>
        <v>96</v>
      </c>
      <c r="H118" s="3"/>
      <c r="I118"/>
      <c r="J118" s="3"/>
    </row>
    <row r="119" spans="1:17" x14ac:dyDescent="0.25">
      <c r="A119" t="str">
        <f t="shared" si="55"/>
        <v>Blanche (1X24) 25 cl</v>
      </c>
      <c r="B119">
        <f t="shared" si="52"/>
        <v>72</v>
      </c>
      <c r="C119" s="62">
        <f t="shared" si="53"/>
        <v>72</v>
      </c>
      <c r="D119" s="62" t="str">
        <f t="shared" si="51"/>
        <v>0</v>
      </c>
      <c r="E119">
        <f t="shared" si="56"/>
        <v>0</v>
      </c>
      <c r="F119" s="3">
        <f t="shared" si="54"/>
        <v>0</v>
      </c>
      <c r="H119" s="3"/>
      <c r="I119"/>
      <c r="J119" s="3"/>
    </row>
    <row r="120" spans="1:17" x14ac:dyDescent="0.25">
      <c r="A120" t="str">
        <f t="shared" si="55"/>
        <v>Jus d’orange (1x6) 1L</v>
      </c>
      <c r="B120">
        <f t="shared" si="52"/>
        <v>48</v>
      </c>
      <c r="C120" s="62" t="str">
        <f t="shared" si="53"/>
        <v>0</v>
      </c>
      <c r="D120" s="62" t="str">
        <f t="shared" si="51"/>
        <v>0</v>
      </c>
      <c r="E120">
        <f t="shared" si="56"/>
        <v>48</v>
      </c>
      <c r="F120" s="3">
        <f t="shared" si="54"/>
        <v>96</v>
      </c>
      <c r="H120" s="3"/>
      <c r="I120"/>
      <c r="J120" s="3"/>
    </row>
    <row r="121" spans="1:17" x14ac:dyDescent="0.25">
      <c r="A121" t="str">
        <f t="shared" si="55"/>
        <v>Pomme-Cerise (1X24) 20 cl</v>
      </c>
      <c r="B121">
        <f t="shared" si="52"/>
        <v>48</v>
      </c>
      <c r="C121" s="62" t="str">
        <f t="shared" si="53"/>
        <v>0</v>
      </c>
      <c r="D121" s="62" t="str">
        <f t="shared" si="51"/>
        <v>0</v>
      </c>
      <c r="E121">
        <f t="shared" si="56"/>
        <v>48</v>
      </c>
      <c r="F121" s="3">
        <f t="shared" si="54"/>
        <v>96</v>
      </c>
      <c r="H121" s="3"/>
      <c r="I121"/>
      <c r="J121" s="3"/>
    </row>
    <row r="122" spans="1:17" x14ac:dyDescent="0.25">
      <c r="A122" t="str">
        <f t="shared" si="55"/>
        <v>Westmalle Triple (1x24) 33 cl</v>
      </c>
      <c r="B122">
        <f t="shared" si="52"/>
        <v>48</v>
      </c>
      <c r="C122" s="62" t="str">
        <f t="shared" si="53"/>
        <v>0</v>
      </c>
      <c r="D122" s="62">
        <f t="shared" si="51"/>
        <v>12</v>
      </c>
      <c r="E122">
        <f t="shared" si="56"/>
        <v>36</v>
      </c>
      <c r="F122" s="3">
        <f t="shared" si="54"/>
        <v>144</v>
      </c>
      <c r="H122" s="3"/>
      <c r="I122"/>
      <c r="J122" s="3"/>
    </row>
    <row r="123" spans="1:17" x14ac:dyDescent="0.25">
      <c r="A123" t="str">
        <f t="shared" si="55"/>
        <v>Fanta (1X6) 1L</v>
      </c>
      <c r="B123">
        <f t="shared" si="52"/>
        <v>168</v>
      </c>
      <c r="C123" s="62" t="str">
        <f t="shared" si="53"/>
        <v>0</v>
      </c>
      <c r="D123" s="62" t="str">
        <f t="shared" si="51"/>
        <v>0</v>
      </c>
      <c r="E123">
        <f t="shared" si="56"/>
        <v>168</v>
      </c>
      <c r="F123" s="3">
        <f t="shared" si="54"/>
        <v>336</v>
      </c>
      <c r="H123" s="3"/>
      <c r="I123"/>
      <c r="J123" s="3"/>
    </row>
    <row r="124" spans="1:17" x14ac:dyDescent="0.25">
      <c r="A124" t="str">
        <f t="shared" si="55"/>
        <v>Kriek (1X24) 25 cl</v>
      </c>
      <c r="B124">
        <f t="shared" si="52"/>
        <v>24</v>
      </c>
      <c r="C124" s="62">
        <f t="shared" si="53"/>
        <v>24</v>
      </c>
      <c r="D124" s="62" t="str">
        <f t="shared" si="51"/>
        <v>0</v>
      </c>
      <c r="E124">
        <f t="shared" si="56"/>
        <v>0</v>
      </c>
      <c r="F124" s="3">
        <f t="shared" si="54"/>
        <v>0</v>
      </c>
      <c r="H124" s="3"/>
      <c r="I124"/>
      <c r="J124" s="3"/>
    </row>
    <row r="125" spans="1:17" x14ac:dyDescent="0.25">
      <c r="A125" t="str">
        <f t="shared" si="55"/>
        <v>Ice-Tea Lipton (1X6) 1L</v>
      </c>
      <c r="B125">
        <f t="shared" si="52"/>
        <v>144</v>
      </c>
      <c r="C125" s="62">
        <f t="shared" si="53"/>
        <v>144</v>
      </c>
      <c r="D125" s="62" t="str">
        <f t="shared" si="51"/>
        <v>0</v>
      </c>
      <c r="E125">
        <f t="shared" si="56"/>
        <v>0</v>
      </c>
      <c r="F125" s="3">
        <f t="shared" si="54"/>
        <v>0</v>
      </c>
      <c r="H125" s="3"/>
      <c r="I125"/>
      <c r="J125" s="3"/>
    </row>
    <row r="126" spans="1:17" x14ac:dyDescent="0.25">
      <c r="A126" t="str">
        <f t="shared" si="55"/>
        <v>St Feullien Blonde (1X24) 33 cl</v>
      </c>
      <c r="B126">
        <f t="shared" si="52"/>
        <v>168</v>
      </c>
      <c r="C126" s="62">
        <f t="shared" si="53"/>
        <v>24</v>
      </c>
      <c r="D126" s="62">
        <f t="shared" si="51"/>
        <v>19</v>
      </c>
      <c r="E126">
        <f t="shared" si="56"/>
        <v>125</v>
      </c>
      <c r="F126" s="3">
        <f t="shared" si="54"/>
        <v>500</v>
      </c>
      <c r="H126" s="3"/>
      <c r="I126"/>
      <c r="J126" s="3"/>
    </row>
    <row r="127" spans="1:17" x14ac:dyDescent="0.25">
      <c r="A127" t="str">
        <f t="shared" si="55"/>
        <v>St Feullien Brune  (1X24) 33 cl</v>
      </c>
      <c r="B127">
        <f t="shared" si="52"/>
        <v>48</v>
      </c>
      <c r="C127" s="62">
        <f t="shared" si="53"/>
        <v>24</v>
      </c>
      <c r="D127" s="62">
        <f t="shared" si="51"/>
        <v>15</v>
      </c>
      <c r="E127">
        <f t="shared" si="56"/>
        <v>9</v>
      </c>
      <c r="F127" s="3">
        <f t="shared" si="54"/>
        <v>36</v>
      </c>
      <c r="H127" s="3"/>
      <c r="I127"/>
      <c r="J127" s="3"/>
    </row>
    <row r="128" spans="1:17" x14ac:dyDescent="0.25">
      <c r="A128" t="str">
        <f t="shared" si="55"/>
        <v>Vin Blanc (1X6) 75 cl</v>
      </c>
      <c r="B128">
        <f t="shared" si="52"/>
        <v>150</v>
      </c>
      <c r="C128" s="62">
        <f t="shared" si="53"/>
        <v>30</v>
      </c>
      <c r="D128" s="62">
        <f t="shared" si="51"/>
        <v>9</v>
      </c>
      <c r="E128">
        <f t="shared" si="56"/>
        <v>111</v>
      </c>
      <c r="F128" s="3">
        <f t="shared" si="54"/>
        <v>333</v>
      </c>
      <c r="H128" s="3"/>
      <c r="I128"/>
      <c r="J128" s="3"/>
    </row>
    <row r="129" spans="1:15" x14ac:dyDescent="0.25">
      <c r="A129" t="str">
        <f t="shared" si="55"/>
        <v>Vin rosé (1X6) 75 cl</v>
      </c>
      <c r="B129">
        <f t="shared" si="52"/>
        <v>150</v>
      </c>
      <c r="C129" s="62">
        <f t="shared" si="53"/>
        <v>30</v>
      </c>
      <c r="D129" s="62">
        <f t="shared" si="51"/>
        <v>3</v>
      </c>
      <c r="E129">
        <f t="shared" si="56"/>
        <v>117</v>
      </c>
      <c r="F129" s="3">
        <f t="shared" si="54"/>
        <v>351</v>
      </c>
      <c r="H129" s="3"/>
      <c r="I129"/>
      <c r="J129" s="3"/>
    </row>
    <row r="130" spans="1:15" x14ac:dyDescent="0.25">
      <c r="A130" t="str">
        <f t="shared" si="55"/>
        <v>Vin rouge (1X6) 75 cl</v>
      </c>
      <c r="B130">
        <f t="shared" si="52"/>
        <v>90</v>
      </c>
      <c r="C130" s="62">
        <f t="shared" si="53"/>
        <v>60</v>
      </c>
      <c r="D130" s="62">
        <f t="shared" si="51"/>
        <v>3</v>
      </c>
      <c r="E130">
        <f t="shared" si="56"/>
        <v>27</v>
      </c>
      <c r="F130" s="3">
        <f t="shared" si="54"/>
        <v>81</v>
      </c>
      <c r="H130" s="3"/>
      <c r="I130"/>
      <c r="J130" s="3"/>
    </row>
    <row r="131" spans="1:15" x14ac:dyDescent="0.25">
      <c r="A131" t="str">
        <f t="shared" si="55"/>
        <v>Gaz Carbonique</v>
      </c>
      <c r="B131">
        <f t="shared" si="52"/>
        <v>0</v>
      </c>
      <c r="C131" s="62">
        <f t="shared" si="53"/>
        <v>0</v>
      </c>
      <c r="D131" s="62" t="str">
        <f t="shared" si="51"/>
        <v>0</v>
      </c>
      <c r="E131">
        <f t="shared" si="56"/>
        <v>0</v>
      </c>
      <c r="F131" s="3">
        <f t="shared" si="54"/>
        <v>0</v>
      </c>
      <c r="H131" s="3"/>
      <c r="I131"/>
      <c r="J131" s="3"/>
    </row>
    <row r="132" spans="1:15" x14ac:dyDescent="0.25">
      <c r="A132" t="str">
        <f t="shared" si="55"/>
        <v>Pompes 2 Têtes</v>
      </c>
      <c r="B132">
        <f t="shared" si="52"/>
        <v>0</v>
      </c>
      <c r="C132" s="62" t="str">
        <f t="shared" si="53"/>
        <v>0</v>
      </c>
      <c r="D132" s="62" t="str">
        <f t="shared" si="51"/>
        <v>0</v>
      </c>
      <c r="E132">
        <f t="shared" si="56"/>
        <v>0</v>
      </c>
      <c r="F132" s="3">
        <f t="shared" si="54"/>
        <v>0</v>
      </c>
      <c r="H132" s="3"/>
      <c r="I132"/>
      <c r="J132" s="3"/>
    </row>
    <row r="133" spans="1:15" x14ac:dyDescent="0.25">
      <c r="A133" t="str">
        <f t="shared" si="55"/>
        <v>Transport</v>
      </c>
      <c r="B133">
        <f t="shared" si="52"/>
        <v>0</v>
      </c>
      <c r="C133" s="62" t="str">
        <f t="shared" si="53"/>
        <v>0</v>
      </c>
      <c r="D133" s="62" t="str">
        <f t="shared" si="51"/>
        <v>0</v>
      </c>
      <c r="E133">
        <f t="shared" si="56"/>
        <v>0</v>
      </c>
      <c r="F133" s="3">
        <f t="shared" si="54"/>
        <v>0</v>
      </c>
      <c r="H133" s="3"/>
      <c r="I133"/>
      <c r="J133" s="3"/>
    </row>
    <row r="134" spans="1:15" x14ac:dyDescent="0.25">
      <c r="A134" t="str">
        <f t="shared" si="55"/>
        <v>Verres Pils (1X36)</v>
      </c>
      <c r="B134">
        <f t="shared" si="52"/>
        <v>0</v>
      </c>
      <c r="C134" s="62" t="str">
        <f t="shared" si="53"/>
        <v>0</v>
      </c>
      <c r="D134" s="62" t="str">
        <f t="shared" si="51"/>
        <v>0</v>
      </c>
      <c r="E134">
        <f t="shared" si="56"/>
        <v>0</v>
      </c>
      <c r="F134" s="3">
        <f t="shared" si="54"/>
        <v>0</v>
      </c>
      <c r="H134" s="3"/>
      <c r="I134"/>
      <c r="J134" s="3"/>
    </row>
    <row r="135" spans="1:15" x14ac:dyDescent="0.25">
      <c r="A135" t="str">
        <f t="shared" si="55"/>
        <v>Verres Spécial (1X20)</v>
      </c>
      <c r="B135">
        <f t="shared" si="52"/>
        <v>0</v>
      </c>
      <c r="C135" s="62" t="str">
        <f t="shared" si="53"/>
        <v>0</v>
      </c>
      <c r="D135" s="62" t="str">
        <f t="shared" si="51"/>
        <v>0</v>
      </c>
      <c r="E135">
        <f t="shared" si="56"/>
        <v>0</v>
      </c>
      <c r="F135" s="3">
        <f t="shared" si="54"/>
        <v>0</v>
      </c>
      <c r="H135" s="3"/>
      <c r="I135"/>
      <c r="J135" s="3"/>
    </row>
    <row r="136" spans="1:15" x14ac:dyDescent="0.25">
      <c r="A136" t="str">
        <f t="shared" si="55"/>
        <v>Verres Fruitées (1X30)</v>
      </c>
      <c r="B136">
        <f t="shared" si="52"/>
        <v>0</v>
      </c>
      <c r="C136" s="62" t="str">
        <f t="shared" si="53"/>
        <v>0</v>
      </c>
      <c r="D136" s="62" t="str">
        <f t="shared" si="51"/>
        <v>0</v>
      </c>
      <c r="E136">
        <f t="shared" si="56"/>
        <v>0</v>
      </c>
      <c r="F136" s="3">
        <f t="shared" si="54"/>
        <v>0</v>
      </c>
      <c r="H136" s="3"/>
      <c r="I136"/>
      <c r="J136" s="3"/>
    </row>
    <row r="137" spans="1:15" x14ac:dyDescent="0.25">
      <c r="A137" t="str">
        <f t="shared" si="55"/>
        <v>Tables</v>
      </c>
      <c r="B137">
        <f t="shared" si="52"/>
        <v>0</v>
      </c>
      <c r="C137" s="62" t="str">
        <f t="shared" si="53"/>
        <v>0</v>
      </c>
      <c r="D137" s="62" t="str">
        <f t="shared" si="51"/>
        <v>0</v>
      </c>
      <c r="E137">
        <f t="shared" si="56"/>
        <v>0</v>
      </c>
      <c r="F137" s="3">
        <f t="shared" si="54"/>
        <v>0</v>
      </c>
      <c r="H137" s="3"/>
      <c r="I137"/>
      <c r="J137" s="3"/>
    </row>
    <row r="138" spans="1:15" x14ac:dyDescent="0.25">
      <c r="A138" t="str">
        <f t="shared" si="55"/>
        <v>Bancs</v>
      </c>
      <c r="B138">
        <f t="shared" si="52"/>
        <v>0</v>
      </c>
      <c r="C138" s="62" t="str">
        <f t="shared" si="53"/>
        <v>0</v>
      </c>
      <c r="D138" s="62" t="str">
        <f t="shared" si="51"/>
        <v>0</v>
      </c>
      <c r="E138">
        <f t="shared" si="56"/>
        <v>0</v>
      </c>
      <c r="F138" s="3">
        <f t="shared" si="54"/>
        <v>0</v>
      </c>
      <c r="H138" s="3"/>
      <c r="I138"/>
      <c r="J138" s="3"/>
      <c r="L138"/>
      <c r="O138" s="3"/>
    </row>
    <row r="139" spans="1:15" x14ac:dyDescent="0.25">
      <c r="A139" t="str">
        <f t="shared" si="55"/>
        <v>Frigos</v>
      </c>
      <c r="B139">
        <f t="shared" si="52"/>
        <v>0</v>
      </c>
      <c r="C139" s="62" t="str">
        <f t="shared" si="53"/>
        <v>0</v>
      </c>
      <c r="D139" s="62" t="str">
        <f t="shared" si="51"/>
        <v>0</v>
      </c>
      <c r="E139">
        <f t="shared" si="56"/>
        <v>0</v>
      </c>
      <c r="F139" s="3">
        <f t="shared" si="54"/>
        <v>0</v>
      </c>
      <c r="H139" s="3"/>
      <c r="I139"/>
      <c r="J139" s="3"/>
      <c r="L139"/>
      <c r="O139" s="3"/>
    </row>
    <row r="140" spans="1:15" x14ac:dyDescent="0.25">
      <c r="A140" t="str">
        <f t="shared" si="55"/>
        <v/>
      </c>
      <c r="B140">
        <f t="shared" si="52"/>
        <v>0</v>
      </c>
      <c r="C140" s="62" t="str">
        <f t="shared" si="53"/>
        <v>0</v>
      </c>
      <c r="D140" s="62" t="str">
        <f t="shared" si="51"/>
        <v>0</v>
      </c>
      <c r="E140">
        <f t="shared" si="56"/>
        <v>0</v>
      </c>
      <c r="F140" s="3">
        <f t="shared" si="54"/>
        <v>0</v>
      </c>
      <c r="H140" s="3"/>
      <c r="I140"/>
      <c r="J140" s="3"/>
      <c r="L140"/>
      <c r="O140" s="3"/>
    </row>
    <row r="141" spans="1:15" x14ac:dyDescent="0.25">
      <c r="A141" t="str">
        <f t="shared" si="55"/>
        <v/>
      </c>
      <c r="B141">
        <f t="shared" si="52"/>
        <v>0</v>
      </c>
      <c r="C141" s="62" t="str">
        <f t="shared" si="53"/>
        <v>0</v>
      </c>
      <c r="D141" s="62" t="str">
        <f t="shared" si="51"/>
        <v>0</v>
      </c>
      <c r="E141">
        <f t="shared" si="56"/>
        <v>0</v>
      </c>
      <c r="F141" s="3">
        <f t="shared" si="54"/>
        <v>0</v>
      </c>
      <c r="H141" s="3"/>
      <c r="I141"/>
      <c r="J141" s="3"/>
      <c r="L141"/>
      <c r="O141" s="3"/>
    </row>
    <row r="142" spans="1:15" x14ac:dyDescent="0.25">
      <c r="A142" t="str">
        <f t="shared" si="55"/>
        <v/>
      </c>
      <c r="B142">
        <f t="shared" si="52"/>
        <v>0</v>
      </c>
      <c r="C142" s="62" t="str">
        <f t="shared" si="53"/>
        <v>0</v>
      </c>
      <c r="D142" s="62" t="str">
        <f t="shared" si="51"/>
        <v>0</v>
      </c>
      <c r="E142">
        <f t="shared" si="56"/>
        <v>0</v>
      </c>
      <c r="F142" s="3">
        <f t="shared" si="54"/>
        <v>0</v>
      </c>
      <c r="H142" s="3"/>
      <c r="I142"/>
      <c r="J142" s="3"/>
      <c r="L142"/>
      <c r="O142" s="3"/>
    </row>
    <row r="143" spans="1:15" x14ac:dyDescent="0.25">
      <c r="A143" t="str">
        <f t="shared" si="55"/>
        <v/>
      </c>
      <c r="B143">
        <f t="shared" si="52"/>
        <v>0</v>
      </c>
      <c r="C143" s="62" t="str">
        <f t="shared" si="53"/>
        <v>0</v>
      </c>
      <c r="D143" s="62" t="str">
        <f t="shared" si="51"/>
        <v>0</v>
      </c>
      <c r="E143">
        <f t="shared" si="56"/>
        <v>0</v>
      </c>
      <c r="F143" s="3">
        <f t="shared" si="54"/>
        <v>0</v>
      </c>
      <c r="H143" s="3"/>
      <c r="I143"/>
      <c r="J143" s="3"/>
      <c r="L143"/>
      <c r="O143" s="3"/>
    </row>
    <row r="144" spans="1:15" x14ac:dyDescent="0.25">
      <c r="A144" t="str">
        <f t="shared" ref="A144:A168" si="57">_xlfn.CONCAT(A36)</f>
        <v/>
      </c>
      <c r="B144">
        <f t="shared" si="52"/>
        <v>0</v>
      </c>
      <c r="C144" s="62" t="str">
        <f t="shared" si="53"/>
        <v>0</v>
      </c>
      <c r="D144" s="62" t="str">
        <f t="shared" si="51"/>
        <v>0</v>
      </c>
      <c r="E144">
        <f t="shared" si="56"/>
        <v>0</v>
      </c>
      <c r="F144" s="3">
        <f t="shared" si="54"/>
        <v>0</v>
      </c>
      <c r="H144" s="3"/>
      <c r="I144"/>
      <c r="J144" s="3"/>
      <c r="L144"/>
      <c r="O144" s="3"/>
    </row>
    <row r="145" spans="1:15" x14ac:dyDescent="0.25">
      <c r="A145" t="str">
        <f t="shared" si="57"/>
        <v/>
      </c>
      <c r="B145">
        <f t="shared" si="52"/>
        <v>0</v>
      </c>
      <c r="C145" s="62" t="str">
        <f t="shared" si="53"/>
        <v>0</v>
      </c>
      <c r="D145" s="62" t="str">
        <f t="shared" si="51"/>
        <v>0</v>
      </c>
      <c r="E145">
        <f t="shared" si="56"/>
        <v>0</v>
      </c>
      <c r="F145" s="3">
        <f t="shared" si="54"/>
        <v>0</v>
      </c>
      <c r="H145" s="3"/>
      <c r="I145"/>
      <c r="J145" s="3"/>
      <c r="L145"/>
      <c r="O145" s="3"/>
    </row>
    <row r="146" spans="1:15" x14ac:dyDescent="0.25">
      <c r="A146" t="str">
        <f t="shared" si="57"/>
        <v/>
      </c>
      <c r="B146">
        <f t="shared" si="52"/>
        <v>0</v>
      </c>
      <c r="C146" s="62" t="str">
        <f t="shared" si="53"/>
        <v>0</v>
      </c>
      <c r="D146" s="62" t="str">
        <f t="shared" si="51"/>
        <v>0</v>
      </c>
      <c r="E146">
        <f t="shared" si="56"/>
        <v>0</v>
      </c>
      <c r="F146" s="3">
        <f t="shared" si="54"/>
        <v>0</v>
      </c>
      <c r="H146" s="3"/>
      <c r="I146"/>
      <c r="J146" s="3"/>
      <c r="L146"/>
      <c r="O146" s="3"/>
    </row>
    <row r="147" spans="1:15" x14ac:dyDescent="0.25">
      <c r="A147" t="str">
        <f t="shared" si="57"/>
        <v/>
      </c>
      <c r="B147">
        <f t="shared" si="52"/>
        <v>0</v>
      </c>
      <c r="C147" s="62" t="str">
        <f t="shared" si="53"/>
        <v>0</v>
      </c>
      <c r="D147" s="62" t="str">
        <f t="shared" si="51"/>
        <v>0</v>
      </c>
      <c r="E147">
        <f t="shared" si="56"/>
        <v>0</v>
      </c>
      <c r="F147" s="3">
        <f t="shared" si="54"/>
        <v>0</v>
      </c>
      <c r="H147" s="3"/>
      <c r="I147"/>
      <c r="J147" s="3"/>
      <c r="L147"/>
      <c r="O147" s="3"/>
    </row>
    <row r="148" spans="1:15" x14ac:dyDescent="0.25">
      <c r="C148" s="62"/>
      <c r="D148" s="62"/>
      <c r="H148" s="3"/>
      <c r="I148"/>
      <c r="J148" s="3"/>
      <c r="L148"/>
      <c r="O148" s="3"/>
    </row>
    <row r="149" spans="1:15" x14ac:dyDescent="0.25">
      <c r="C149" s="62"/>
      <c r="D149" s="62"/>
      <c r="H149" s="3"/>
      <c r="I149"/>
      <c r="J149" s="3"/>
      <c r="L149"/>
      <c r="O149" s="3"/>
    </row>
    <row r="150" spans="1:15" x14ac:dyDescent="0.25">
      <c r="C150" s="62"/>
      <c r="D150" s="62"/>
      <c r="H150" s="3"/>
      <c r="I150"/>
      <c r="J150" s="3"/>
      <c r="L150"/>
      <c r="O150" s="3"/>
    </row>
    <row r="151" spans="1:15" x14ac:dyDescent="0.25">
      <c r="C151" s="62"/>
      <c r="D151" s="62"/>
      <c r="H151" s="3"/>
      <c r="I151"/>
      <c r="J151" s="3"/>
      <c r="L151"/>
      <c r="O151" s="3"/>
    </row>
    <row r="152" spans="1:15" x14ac:dyDescent="0.25">
      <c r="A152" t="str">
        <f t="shared" si="57"/>
        <v>Fut Jupiler  (1X30 L)</v>
      </c>
      <c r="B152">
        <f t="shared" si="52"/>
        <v>114</v>
      </c>
      <c r="C152" s="62"/>
      <c r="D152" s="62"/>
      <c r="E152">
        <f t="shared" si="56"/>
        <v>114</v>
      </c>
      <c r="F152" s="3">
        <f t="shared" si="54"/>
        <v>228</v>
      </c>
      <c r="H152" s="3"/>
      <c r="I152"/>
      <c r="J152" s="3"/>
      <c r="L152"/>
      <c r="O152" s="3"/>
    </row>
    <row r="153" spans="1:15" x14ac:dyDescent="0.25">
      <c r="A153" t="str">
        <f t="shared" si="57"/>
        <v>Coca-Cola Normal (1X6) 1L</v>
      </c>
      <c r="B153">
        <f t="shared" si="52"/>
        <v>120</v>
      </c>
      <c r="C153" s="62"/>
      <c r="D153" s="62"/>
      <c r="E153">
        <f t="shared" si="56"/>
        <v>120</v>
      </c>
      <c r="F153" s="3">
        <f t="shared" si="54"/>
        <v>240</v>
      </c>
      <c r="H153" s="3"/>
      <c r="I153"/>
      <c r="J153" s="3"/>
      <c r="L153"/>
      <c r="O153" s="3"/>
    </row>
    <row r="154" spans="1:15" x14ac:dyDescent="0.25">
      <c r="A154" t="str">
        <f t="shared" si="57"/>
        <v>Eau plate (1X12) 1L</v>
      </c>
      <c r="B154">
        <f t="shared" si="52"/>
        <v>384</v>
      </c>
      <c r="C154" s="62"/>
      <c r="D154" s="62"/>
      <c r="E154">
        <f t="shared" si="56"/>
        <v>384</v>
      </c>
      <c r="F154" s="3">
        <f t="shared" si="54"/>
        <v>384</v>
      </c>
      <c r="H154" s="3"/>
      <c r="I154"/>
      <c r="J154" s="3"/>
      <c r="L154"/>
      <c r="O154" s="3"/>
    </row>
    <row r="155" spans="1:15" x14ac:dyDescent="0.25">
      <c r="A155" t="str">
        <f t="shared" si="57"/>
        <v>Eau Gazeuse (1X12) 1L</v>
      </c>
      <c r="B155">
        <f t="shared" si="52"/>
        <v>384</v>
      </c>
      <c r="C155" s="62"/>
      <c r="D155" s="62"/>
      <c r="E155">
        <f t="shared" si="56"/>
        <v>384</v>
      </c>
      <c r="F155" s="3">
        <f t="shared" si="54"/>
        <v>768</v>
      </c>
      <c r="H155" s="3"/>
      <c r="I155"/>
      <c r="J155" s="3"/>
      <c r="L155"/>
      <c r="O155" s="3"/>
    </row>
    <row r="156" spans="1:15" x14ac:dyDescent="0.25">
      <c r="A156" t="str">
        <f t="shared" si="57"/>
        <v>Coca-Cola Zéro (1X6) 1L</v>
      </c>
      <c r="B156">
        <f t="shared" si="52"/>
        <v>192</v>
      </c>
      <c r="C156" s="62"/>
      <c r="D156" s="62"/>
      <c r="E156">
        <f t="shared" si="56"/>
        <v>192</v>
      </c>
      <c r="F156" s="3">
        <f t="shared" si="54"/>
        <v>384</v>
      </c>
      <c r="H156" s="3"/>
      <c r="I156"/>
      <c r="J156" s="3"/>
      <c r="L156"/>
      <c r="O156" s="3"/>
    </row>
    <row r="157" spans="1:15" x14ac:dyDescent="0.25">
      <c r="A157" t="str">
        <f t="shared" si="57"/>
        <v/>
      </c>
      <c r="B157">
        <f t="shared" si="52"/>
        <v>0</v>
      </c>
      <c r="C157" s="62"/>
      <c r="D157" s="62"/>
      <c r="E157">
        <f t="shared" si="56"/>
        <v>0</v>
      </c>
      <c r="F157" s="3">
        <f t="shared" si="54"/>
        <v>0</v>
      </c>
      <c r="H157" s="3"/>
      <c r="I157"/>
      <c r="J157" s="3"/>
      <c r="L157"/>
      <c r="O157" s="3"/>
    </row>
    <row r="158" spans="1:15" x14ac:dyDescent="0.25">
      <c r="A158" t="str">
        <f t="shared" si="57"/>
        <v/>
      </c>
      <c r="B158">
        <f t="shared" si="52"/>
        <v>0</v>
      </c>
      <c r="C158" s="62"/>
      <c r="D158" s="62"/>
      <c r="E158">
        <f t="shared" si="56"/>
        <v>0</v>
      </c>
      <c r="F158" s="3">
        <f t="shared" si="54"/>
        <v>0</v>
      </c>
      <c r="H158" s="3"/>
      <c r="I158"/>
      <c r="J158" s="3"/>
      <c r="L158"/>
      <c r="O158" s="3"/>
    </row>
    <row r="159" spans="1:15" x14ac:dyDescent="0.25">
      <c r="A159" t="str">
        <f t="shared" si="57"/>
        <v/>
      </c>
      <c r="B159">
        <f t="shared" si="52"/>
        <v>0</v>
      </c>
      <c r="C159" s="62"/>
      <c r="D159" s="62"/>
      <c r="E159">
        <f t="shared" si="56"/>
        <v>0</v>
      </c>
      <c r="F159" s="3">
        <f t="shared" si="54"/>
        <v>0</v>
      </c>
      <c r="H159" s="3"/>
      <c r="I159"/>
      <c r="J159" s="3"/>
      <c r="L159"/>
      <c r="O159" s="3"/>
    </row>
    <row r="160" spans="1:15" x14ac:dyDescent="0.25">
      <c r="A160" t="str">
        <f t="shared" si="57"/>
        <v/>
      </c>
      <c r="B160">
        <f t="shared" si="52"/>
        <v>0</v>
      </c>
      <c r="C160" s="62"/>
      <c r="D160" s="62"/>
      <c r="E160">
        <f t="shared" si="56"/>
        <v>0</v>
      </c>
      <c r="F160" s="3">
        <f t="shared" si="54"/>
        <v>0</v>
      </c>
      <c r="H160" s="3"/>
      <c r="I160"/>
      <c r="J160" s="3"/>
      <c r="L160"/>
      <c r="O160" s="3"/>
    </row>
    <row r="161" spans="1:15" x14ac:dyDescent="0.25">
      <c r="A161" t="str">
        <f t="shared" si="57"/>
        <v/>
      </c>
      <c r="B161">
        <f t="shared" si="52"/>
        <v>0</v>
      </c>
      <c r="C161" s="62"/>
      <c r="D161" s="62"/>
      <c r="E161">
        <f t="shared" si="56"/>
        <v>0</v>
      </c>
      <c r="F161" s="3">
        <f t="shared" si="54"/>
        <v>0</v>
      </c>
      <c r="H161" s="3"/>
      <c r="I161"/>
      <c r="J161" s="3"/>
      <c r="L161"/>
      <c r="O161" s="3"/>
    </row>
    <row r="162" spans="1:15" x14ac:dyDescent="0.25">
      <c r="A162" t="str">
        <f t="shared" si="57"/>
        <v/>
      </c>
      <c r="B162">
        <f t="shared" si="52"/>
        <v>0</v>
      </c>
      <c r="C162" s="62"/>
      <c r="D162" s="62"/>
      <c r="E162">
        <f t="shared" si="56"/>
        <v>0</v>
      </c>
      <c r="F162" s="3">
        <f t="shared" si="54"/>
        <v>0</v>
      </c>
      <c r="H162" s="3"/>
      <c r="I162"/>
      <c r="J162" s="3"/>
      <c r="L162"/>
      <c r="O162" s="3"/>
    </row>
    <row r="163" spans="1:15" x14ac:dyDescent="0.25">
      <c r="A163" t="str">
        <f t="shared" si="57"/>
        <v/>
      </c>
      <c r="B163">
        <f t="shared" si="52"/>
        <v>0</v>
      </c>
      <c r="C163" s="62"/>
      <c r="D163" s="62"/>
      <c r="E163">
        <f t="shared" si="56"/>
        <v>0</v>
      </c>
      <c r="F163" s="3">
        <f t="shared" si="54"/>
        <v>0</v>
      </c>
      <c r="H163" s="3"/>
      <c r="I163"/>
      <c r="J163" s="3"/>
      <c r="L163"/>
      <c r="O163" s="3"/>
    </row>
    <row r="164" spans="1:15" x14ac:dyDescent="0.25">
      <c r="A164" t="str">
        <f t="shared" si="57"/>
        <v/>
      </c>
      <c r="B164">
        <f t="shared" si="52"/>
        <v>0</v>
      </c>
      <c r="C164" s="62"/>
      <c r="D164" s="62"/>
      <c r="E164">
        <f t="shared" si="56"/>
        <v>0</v>
      </c>
      <c r="F164" s="3">
        <f t="shared" si="54"/>
        <v>0</v>
      </c>
      <c r="H164" s="3"/>
      <c r="I164"/>
      <c r="J164" s="3"/>
      <c r="L164"/>
      <c r="O164" s="3"/>
    </row>
    <row r="165" spans="1:15" x14ac:dyDescent="0.25">
      <c r="A165" t="str">
        <f t="shared" si="57"/>
        <v/>
      </c>
      <c r="B165">
        <f t="shared" si="52"/>
        <v>0</v>
      </c>
      <c r="C165" s="62"/>
      <c r="D165" s="62"/>
      <c r="E165">
        <f t="shared" si="56"/>
        <v>0</v>
      </c>
      <c r="F165" s="3">
        <f t="shared" si="54"/>
        <v>0</v>
      </c>
      <c r="H165" s="3"/>
      <c r="I165"/>
      <c r="J165" s="3"/>
      <c r="L165"/>
      <c r="O165" s="3"/>
    </row>
    <row r="166" spans="1:15" x14ac:dyDescent="0.25">
      <c r="A166" t="str">
        <f t="shared" si="57"/>
        <v/>
      </c>
      <c r="B166">
        <f t="shared" si="52"/>
        <v>0</v>
      </c>
      <c r="C166" s="62"/>
      <c r="D166" s="62"/>
      <c r="E166">
        <f t="shared" si="56"/>
        <v>0</v>
      </c>
      <c r="F166" s="3">
        <f t="shared" si="54"/>
        <v>0</v>
      </c>
      <c r="H166" s="3"/>
      <c r="I166"/>
      <c r="J166" s="3"/>
      <c r="L166"/>
      <c r="O166" s="3"/>
    </row>
    <row r="167" spans="1:15" x14ac:dyDescent="0.25">
      <c r="A167" t="str">
        <f t="shared" si="57"/>
        <v/>
      </c>
      <c r="B167">
        <f t="shared" si="52"/>
        <v>0</v>
      </c>
      <c r="C167" s="62"/>
      <c r="D167" s="62"/>
      <c r="E167">
        <f t="shared" si="56"/>
        <v>0</v>
      </c>
      <c r="F167" s="3">
        <f t="shared" si="54"/>
        <v>0</v>
      </c>
      <c r="H167" s="3"/>
      <c r="I167"/>
      <c r="J167" s="3"/>
      <c r="L167"/>
      <c r="O167" s="3"/>
    </row>
    <row r="168" spans="1:15" x14ac:dyDescent="0.25">
      <c r="A168" t="str">
        <f t="shared" si="57"/>
        <v/>
      </c>
      <c r="B168">
        <f t="shared" si="52"/>
        <v>0</v>
      </c>
      <c r="C168" s="62"/>
      <c r="D168" s="62"/>
      <c r="E168">
        <f t="shared" si="56"/>
        <v>0</v>
      </c>
      <c r="F168" s="3">
        <f t="shared" si="54"/>
        <v>0</v>
      </c>
      <c r="H168" s="3"/>
      <c r="I168"/>
      <c r="J168" s="3"/>
      <c r="L168"/>
      <c r="O168" s="3"/>
    </row>
    <row r="170" spans="1:15" x14ac:dyDescent="0.25">
      <c r="B170">
        <f>SUM(B110:B168)</f>
        <v>4532</v>
      </c>
      <c r="C170" s="62">
        <f>SUM(C110:C147)</f>
        <v>978</v>
      </c>
      <c r="D170">
        <f>SUM(D110:D147)</f>
        <v>82</v>
      </c>
      <c r="E170">
        <f>SUM(E110:E168)</f>
        <v>3472</v>
      </c>
      <c r="F170" s="3">
        <f>SUM(F110:F168)</f>
        <v>7235</v>
      </c>
    </row>
  </sheetData>
  <mergeCells count="72">
    <mergeCell ref="K22:L22"/>
    <mergeCell ref="K1:P1"/>
    <mergeCell ref="AB1:AC1"/>
    <mergeCell ref="AJ1:AK1"/>
    <mergeCell ref="K10:P10"/>
    <mergeCell ref="K21:P21"/>
    <mergeCell ref="K20:P20"/>
    <mergeCell ref="K34:L34"/>
    <mergeCell ref="K23:L23"/>
    <mergeCell ref="K24:L24"/>
    <mergeCell ref="K25:L25"/>
    <mergeCell ref="K26:L26"/>
    <mergeCell ref="K27:L27"/>
    <mergeCell ref="K28:L28"/>
    <mergeCell ref="K29:L29"/>
    <mergeCell ref="K30:L30"/>
    <mergeCell ref="K31:L31"/>
    <mergeCell ref="K32:L32"/>
    <mergeCell ref="K33:L33"/>
    <mergeCell ref="K71:L71"/>
    <mergeCell ref="K63:P63"/>
    <mergeCell ref="K46:L46"/>
    <mergeCell ref="K35:L35"/>
    <mergeCell ref="K36:L36"/>
    <mergeCell ref="K37:L37"/>
    <mergeCell ref="K38:L38"/>
    <mergeCell ref="K39:L39"/>
    <mergeCell ref="K40:L40"/>
    <mergeCell ref="K41:L41"/>
    <mergeCell ref="K42:L42"/>
    <mergeCell ref="K43:L43"/>
    <mergeCell ref="K44:L44"/>
    <mergeCell ref="K45:L45"/>
    <mergeCell ref="K47:L47"/>
    <mergeCell ref="K48:L48"/>
    <mergeCell ref="K64:P64"/>
    <mergeCell ref="Z64:AA64"/>
    <mergeCell ref="K65:L65"/>
    <mergeCell ref="T79:U79"/>
    <mergeCell ref="C68:C69"/>
    <mergeCell ref="E64:F64"/>
    <mergeCell ref="H65:H66"/>
    <mergeCell ref="C65:C66"/>
    <mergeCell ref="K73:L73"/>
    <mergeCell ref="K74:L74"/>
    <mergeCell ref="K75:L75"/>
    <mergeCell ref="K76:L76"/>
    <mergeCell ref="K77:L77"/>
    <mergeCell ref="K72:L72"/>
    <mergeCell ref="K66:L66"/>
    <mergeCell ref="K67:L67"/>
    <mergeCell ref="K68:L68"/>
    <mergeCell ref="K69:L69"/>
    <mergeCell ref="K70:L70"/>
    <mergeCell ref="T106:U106"/>
    <mergeCell ref="K97:L97"/>
    <mergeCell ref="K98:L98"/>
    <mergeCell ref="K99:L99"/>
    <mergeCell ref="K100:L100"/>
    <mergeCell ref="K101:L101"/>
    <mergeCell ref="K102:L102"/>
    <mergeCell ref="K91:P91"/>
    <mergeCell ref="E73:F73"/>
    <mergeCell ref="E72:F72"/>
    <mergeCell ref="K103:L103"/>
    <mergeCell ref="R106:S106"/>
    <mergeCell ref="K96:L96"/>
    <mergeCell ref="K92:L92"/>
    <mergeCell ref="K93:L93"/>
    <mergeCell ref="K94:L94"/>
    <mergeCell ref="K95:L95"/>
    <mergeCell ref="R79:S79"/>
  </mergeCells>
  <dataValidations count="1">
    <dataValidation type="list" allowBlank="1" showInputMessage="1" showErrorMessage="1" sqref="K22:L48 K65:L77 K92:L103" xr:uid="{1D0BFE32-7C6B-4952-9ED9-B3E72A3A002F}">
      <formula1>$A$2:$A$60</formula1>
    </dataValidation>
  </dataValidations>
  <pageMargins left="0.7" right="0.7" top="0.75" bottom="0.75" header="0.3" footer="0.3"/>
  <pageSetup paperSize="9" orientation="portrait" horizontalDpi="4294967293" verticalDpi="4294967293" r:id="rId1"/>
  <ignoredErrors>
    <ignoredError sqref="O110" 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E5FB2A4-4437-4A4F-A4ED-ABED5589D1F6}">
          <x14:formula1>
            <xm:f>BD!$A$3:$A$85</xm:f>
          </x14:formula1>
          <xm:sqref>A2:A39 A44:A61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0F0F60-06C2-42E9-9B16-E9F4B0DC5FA1}">
  <dimension ref="A1:AO170"/>
  <sheetViews>
    <sheetView topLeftCell="A91" zoomScaleNormal="100" workbookViewId="0">
      <selection activeCell="D171" sqref="D171"/>
    </sheetView>
  </sheetViews>
  <sheetFormatPr baseColWidth="10" defaultColWidth="11.5703125" defaultRowHeight="15" x14ac:dyDescent="0.25"/>
  <cols>
    <col min="1" max="1" width="31.5703125" customWidth="1"/>
    <col min="3" max="5" width="14.7109375" style="3" customWidth="1"/>
    <col min="6" max="6" width="12.85546875" customWidth="1"/>
    <col min="7" max="7" width="16.28515625" style="3" customWidth="1"/>
    <col min="8" max="8" width="9.5703125" style="3" customWidth="1"/>
    <col min="9" max="9" width="9" style="3" customWidth="1"/>
    <col min="10" max="10" width="7" customWidth="1"/>
    <col min="11" max="11" width="12" customWidth="1"/>
    <col min="12" max="12" width="12.85546875" style="3" customWidth="1"/>
    <col min="13" max="13" width="2.42578125" customWidth="1"/>
    <col min="14" max="14" width="13.7109375" customWidth="1"/>
    <col min="15" max="15" width="13.7109375" style="3" customWidth="1"/>
    <col min="16" max="16" width="10.85546875" style="3" customWidth="1"/>
    <col min="17" max="17" width="12.42578125" style="3" customWidth="1"/>
    <col min="18" max="18" width="11.140625" customWidth="1"/>
    <col min="19" max="19" width="11.28515625" customWidth="1"/>
    <col min="20" max="20" width="2.85546875" customWidth="1"/>
    <col min="21" max="21" width="12.28515625" customWidth="1"/>
    <col min="23" max="23" width="14.140625" customWidth="1"/>
    <col min="25" max="25" width="11.5703125" style="70"/>
  </cols>
  <sheetData>
    <row r="1" spans="1:41" x14ac:dyDescent="0.25">
      <c r="A1" s="4" t="s">
        <v>1</v>
      </c>
      <c r="B1" s="5" t="s">
        <v>5</v>
      </c>
      <c r="C1" s="6" t="s">
        <v>94</v>
      </c>
      <c r="D1" s="6"/>
      <c r="E1" s="6" t="s">
        <v>92</v>
      </c>
      <c r="F1" s="4" t="s">
        <v>80</v>
      </c>
      <c r="G1" s="6" t="s">
        <v>93</v>
      </c>
      <c r="H1" s="6" t="s">
        <v>4</v>
      </c>
      <c r="I1" s="7" t="s">
        <v>6</v>
      </c>
      <c r="J1" s="5" t="s">
        <v>63</v>
      </c>
      <c r="K1" s="5" t="s">
        <v>95</v>
      </c>
      <c r="L1" s="7" t="s">
        <v>7</v>
      </c>
      <c r="N1" s="94" t="s">
        <v>67</v>
      </c>
      <c r="O1" s="94"/>
      <c r="P1" s="94"/>
      <c r="Q1" s="94"/>
      <c r="R1" s="94"/>
      <c r="S1" s="94"/>
      <c r="U1" s="3" t="s">
        <v>52</v>
      </c>
      <c r="V1" t="s">
        <v>52</v>
      </c>
      <c r="W1" t="s">
        <v>95</v>
      </c>
      <c r="AD1" s="95"/>
      <c r="AE1" s="95"/>
      <c r="AL1" s="110" t="s">
        <v>79</v>
      </c>
      <c r="AM1" s="111"/>
      <c r="AN1" s="33" t="s">
        <v>58</v>
      </c>
      <c r="AO1" s="34" t="s">
        <v>59</v>
      </c>
    </row>
    <row r="2" spans="1:41" ht="18" customHeight="1" x14ac:dyDescent="0.25">
      <c r="A2" s="8" t="s">
        <v>31</v>
      </c>
      <c r="B2" s="53">
        <v>2</v>
      </c>
      <c r="C2" s="54">
        <v>23.88</v>
      </c>
      <c r="D2" s="20">
        <f>IFERROR((C2/B2),0)</f>
        <v>11.94</v>
      </c>
      <c r="E2" s="43">
        <f>IFERROR((C2/(B2*F2)),0)</f>
        <v>1.99</v>
      </c>
      <c r="F2" s="44">
        <f>IF(A2="","",VLOOKUP(A2,BD!$A$3:$D$85,4,FALSE))</f>
        <v>6</v>
      </c>
      <c r="G2" s="11">
        <f t="shared" ref="G2:G39" si="0">IFERROR((C2/J2),0)</f>
        <v>0.33166666666666667</v>
      </c>
      <c r="H2" s="3">
        <f>IF(A2="","",VLOOKUP(A2,BD!$A$3:$H$85,8,FALSE))</f>
        <v>2</v>
      </c>
      <c r="I2" s="3">
        <f>IFERROR((H2-G2),0)</f>
        <v>1.6683333333333334</v>
      </c>
      <c r="J2">
        <f>IF(A2="","",VLOOKUP(A2,BD!$A$3:$B$85,2,FALSE)*B2)</f>
        <v>72</v>
      </c>
      <c r="K2" s="3">
        <f>IFERROR((J2*H2),0)</f>
        <v>144</v>
      </c>
      <c r="L2" s="3">
        <f t="shared" ref="L2:L39" si="1">IFERROR((J2*I2),0)</f>
        <v>120.12</v>
      </c>
      <c r="N2" s="63"/>
      <c r="O2" s="64" t="s">
        <v>97</v>
      </c>
      <c r="P2" s="63" t="s">
        <v>52</v>
      </c>
      <c r="Q2" s="64"/>
      <c r="R2" s="63"/>
      <c r="S2" s="69"/>
      <c r="U2" s="3">
        <f>IF(A2="","",VLOOKUP(A2,BD!$A$3:$E$85,5,FALSE)*B2)</f>
        <v>0</v>
      </c>
      <c r="V2" t="str">
        <f>IF(A44="","",VLOOKUP(A44,BD!$A$3:$E$85,5,FALSE)*B44)</f>
        <v/>
      </c>
      <c r="X2" s="3"/>
      <c r="AL2" s="35">
        <f t="shared" ref="AL2:AL13" si="2">IF(S48,1,0)</f>
        <v>1</v>
      </c>
      <c r="AM2" s="27">
        <f>IF(N48="","",VLOOKUP(N48,BD!$A$2:$E$82,5,FALSE)*AL2)</f>
        <v>0</v>
      </c>
      <c r="AN2" s="27">
        <f>IF(N48="","",VLOOKUP(N48,BD!$A$3:$G$85,6,FALSE)*P48)</f>
        <v>0</v>
      </c>
      <c r="AO2" s="27">
        <f>IF(N48="","",VLOOKUP(N48,BD!$A$3:$G$85,7,FALSE)*P48)</f>
        <v>0</v>
      </c>
    </row>
    <row r="3" spans="1:41" x14ac:dyDescent="0.25">
      <c r="A3" s="8" t="s">
        <v>33</v>
      </c>
      <c r="B3" s="53">
        <v>12</v>
      </c>
      <c r="C3" s="54">
        <v>27.43</v>
      </c>
      <c r="D3" s="20">
        <f t="shared" ref="D3:D39" si="3">IFERROR((C3/B3),0)</f>
        <v>2.2858333333333332</v>
      </c>
      <c r="E3" s="43">
        <f t="shared" ref="E3:E39" si="4">IFERROR((C3/(B3*F3)),0)</f>
        <v>0.38097222222222221</v>
      </c>
      <c r="F3" s="44">
        <f>IF(A3="","",VLOOKUP(A3,BD!$A$3:$D$85,4,FALSE))</f>
        <v>6</v>
      </c>
      <c r="G3" s="11">
        <f t="shared" si="0"/>
        <v>6.3495370370370369E-2</v>
      </c>
      <c r="H3" s="3">
        <f>IF(A3="","",VLOOKUP(A3,BD!$A$3:$H$85,8,FALSE))</f>
        <v>1</v>
      </c>
      <c r="I3" s="3">
        <f t="shared" ref="I3:I39" si="5">IFERROR((H3-G3),0)</f>
        <v>0.93650462962962966</v>
      </c>
      <c r="J3">
        <f>IF(A3="","",VLOOKUP(A3,BD!$A$3:$B$85,2,FALSE)*B3)</f>
        <v>432</v>
      </c>
      <c r="K3" s="3">
        <f t="shared" ref="K3:K39" si="6">IFERROR((J3*H3),0)</f>
        <v>432</v>
      </c>
      <c r="L3" s="3">
        <f t="shared" si="1"/>
        <v>404.57</v>
      </c>
      <c r="N3" s="66" t="s">
        <v>66</v>
      </c>
      <c r="O3" s="64">
        <f>SUM(C41)</f>
        <v>151.85</v>
      </c>
      <c r="P3" s="64">
        <f>SUM(U41)</f>
        <v>18</v>
      </c>
      <c r="Q3" s="64"/>
      <c r="R3" s="67"/>
      <c r="S3" s="68">
        <f>SUM(O3+P3)</f>
        <v>169.85</v>
      </c>
      <c r="U3" s="3">
        <f>IF(A3="","",VLOOKUP(A3,BD!$A$3:$E$85,5,FALSE)*B3)</f>
        <v>0</v>
      </c>
      <c r="V3" t="str">
        <f>IF(A45="","",VLOOKUP(A45,BD!$A$3:$E$85,5,FALSE)*B45)</f>
        <v/>
      </c>
      <c r="X3" s="3"/>
      <c r="AL3" s="35">
        <f t="shared" si="2"/>
        <v>1</v>
      </c>
      <c r="AM3" s="27">
        <f>IF(N49="","",VLOOKUP(N49,BD!$A$2:$E$82,5,FALSE)*AL3)</f>
        <v>0</v>
      </c>
      <c r="AN3" s="27">
        <f>IF(N49="","",VLOOKUP(N49,BD!$A$3:$G$85,6,FALSE)*P49)</f>
        <v>0</v>
      </c>
      <c r="AO3" s="27">
        <f>IF(N49="","",VLOOKUP(N49,BD!$A$3:$G$85,7,FALSE)*P49)</f>
        <v>0</v>
      </c>
    </row>
    <row r="4" spans="1:41" x14ac:dyDescent="0.25">
      <c r="A4" s="8" t="s">
        <v>12</v>
      </c>
      <c r="B4" s="53">
        <v>4</v>
      </c>
      <c r="C4" s="54">
        <v>89.2</v>
      </c>
      <c r="D4" s="20">
        <f t="shared" si="3"/>
        <v>22.3</v>
      </c>
      <c r="E4" s="43">
        <f t="shared" si="4"/>
        <v>0.9291666666666667</v>
      </c>
      <c r="F4" s="44">
        <f>IF(A4="","",VLOOKUP(A4,BD!$A$3:$D$85,4,FALSE))</f>
        <v>24</v>
      </c>
      <c r="G4" s="11">
        <f t="shared" si="0"/>
        <v>0.9291666666666667</v>
      </c>
      <c r="H4" s="3">
        <f>IF(A4="","",VLOOKUP(A4,BD!$A$3:$H$85,8,FALSE))</f>
        <v>3</v>
      </c>
      <c r="I4" s="3">
        <f t="shared" si="5"/>
        <v>2.0708333333333333</v>
      </c>
      <c r="J4">
        <f>IF(A4="","",VLOOKUP(A4,BD!$A$3:$B$85,2,FALSE)*B4)</f>
        <v>96</v>
      </c>
      <c r="K4" s="3">
        <f t="shared" si="6"/>
        <v>288</v>
      </c>
      <c r="L4" s="3">
        <f t="shared" si="1"/>
        <v>198.8</v>
      </c>
      <c r="N4" s="63"/>
      <c r="O4" s="64"/>
      <c r="P4" s="64"/>
      <c r="Q4" s="64"/>
      <c r="R4" s="64"/>
      <c r="S4" s="63"/>
      <c r="U4" s="3">
        <f>IF(A4="","",VLOOKUP(A4,BD!$A$3:$E$85,5,FALSE)*B4)</f>
        <v>18</v>
      </c>
      <c r="V4" t="str">
        <f>IF(A46="","",VLOOKUP(A46,BD!$A$3:$E$85,5,FALSE)*B46)</f>
        <v/>
      </c>
      <c r="X4" s="3"/>
      <c r="AL4" s="35">
        <f t="shared" si="2"/>
        <v>0</v>
      </c>
      <c r="AM4" s="27" t="str">
        <f>IF(N50="","",VLOOKUP(N50,BD!$A$2:$E$82,5,FALSE)*AL4)</f>
        <v/>
      </c>
      <c r="AN4" s="27" t="str">
        <f>IF(N50="","",VLOOKUP(N50,BD!$A$3:$G$85,6,FALSE)*P50)</f>
        <v/>
      </c>
      <c r="AO4" s="27" t="str">
        <f>IF(N50="","",VLOOKUP(N50,BD!$A$3:$G$85,7,FALSE)*P50)</f>
        <v/>
      </c>
    </row>
    <row r="5" spans="1:41" x14ac:dyDescent="0.25">
      <c r="A5" s="8" t="s">
        <v>96</v>
      </c>
      <c r="B5" s="53">
        <v>6</v>
      </c>
      <c r="C5" s="54">
        <v>11.34</v>
      </c>
      <c r="D5" s="20">
        <f t="shared" si="3"/>
        <v>1.89</v>
      </c>
      <c r="E5" s="43">
        <f t="shared" si="4"/>
        <v>1.89</v>
      </c>
      <c r="F5" s="44">
        <f>IF(A5="","",VLOOKUP(A5,BD!$A$3:$D$85,4,FALSE))</f>
        <v>1</v>
      </c>
      <c r="G5" s="11">
        <f t="shared" si="0"/>
        <v>1.89</v>
      </c>
      <c r="H5" s="3">
        <f>IF(A5="","",VLOOKUP(A5,BD!$A$3:$H$85,8,FALSE))</f>
        <v>0</v>
      </c>
      <c r="I5" s="3">
        <f t="shared" si="5"/>
        <v>-1.89</v>
      </c>
      <c r="J5">
        <f>IF(A5="","",VLOOKUP(A5,BD!$A$3:$B$85,2,FALSE)*B5)</f>
        <v>6</v>
      </c>
      <c r="K5" s="3">
        <f t="shared" si="6"/>
        <v>0</v>
      </c>
      <c r="L5" s="3">
        <f t="shared" si="1"/>
        <v>-11.34</v>
      </c>
      <c r="N5" s="94" t="s">
        <v>68</v>
      </c>
      <c r="O5" s="94"/>
      <c r="P5" s="94"/>
      <c r="Q5" s="94"/>
      <c r="R5" s="94"/>
      <c r="S5" s="94"/>
      <c r="U5" s="3">
        <f>IF(A5="","",VLOOKUP(A5,BD!$A$3:$E$85,5,FALSE)*B5)</f>
        <v>0</v>
      </c>
      <c r="V5" t="str">
        <f>IF(A47="","",VLOOKUP(A47,BD!$A$3:$E$85,5,FALSE)*B47)</f>
        <v/>
      </c>
      <c r="X5" s="3"/>
      <c r="AL5" s="35">
        <f t="shared" si="2"/>
        <v>0</v>
      </c>
      <c r="AM5" s="27" t="str">
        <f>IF(N51="","",VLOOKUP(N51,BD!$A$2:$E$82,5,FALSE)*AL5)</f>
        <v/>
      </c>
      <c r="AN5" s="27" t="str">
        <f>IF(N51="","",VLOOKUP(N51,BD!$A$3:$G$85,6,FALSE)*P51)</f>
        <v/>
      </c>
      <c r="AO5" s="27" t="str">
        <f>IF(N51="","",VLOOKUP(N51,BD!$A$3:$G$85,7,FALSE)*P51)</f>
        <v/>
      </c>
    </row>
    <row r="6" spans="1:41" x14ac:dyDescent="0.25">
      <c r="A6" s="8"/>
      <c r="B6" s="53"/>
      <c r="C6" s="54"/>
      <c r="D6" s="20">
        <f t="shared" si="3"/>
        <v>0</v>
      </c>
      <c r="E6" s="43">
        <f t="shared" si="4"/>
        <v>0</v>
      </c>
      <c r="F6" s="44" t="str">
        <f>IF(A6="","",VLOOKUP(A6,BD!$A$3:$D$85,4,FALSE))</f>
        <v/>
      </c>
      <c r="G6" s="11">
        <f t="shared" si="0"/>
        <v>0</v>
      </c>
      <c r="H6" s="3" t="str">
        <f>IF(A6="","",VLOOKUP(A6,BD!$A$3:$H$85,8,FALSE))</f>
        <v/>
      </c>
      <c r="I6" s="3">
        <f t="shared" si="5"/>
        <v>0</v>
      </c>
      <c r="J6" t="str">
        <f>IF(A6="","",VLOOKUP(A6,BD!$A$3:$B$85,2,FALSE)*B6)</f>
        <v/>
      </c>
      <c r="K6" s="3">
        <f t="shared" si="6"/>
        <v>0</v>
      </c>
      <c r="L6" s="3">
        <f t="shared" si="1"/>
        <v>0</v>
      </c>
      <c r="N6" s="63"/>
      <c r="O6" s="64" t="s">
        <v>97</v>
      </c>
      <c r="P6" s="63" t="s">
        <v>52</v>
      </c>
      <c r="Q6" s="64"/>
      <c r="R6" s="63"/>
      <c r="S6" s="69"/>
      <c r="U6" s="3" t="str">
        <f>IF(A6="","",VLOOKUP(A6,BD!$A$3:$E$85,5,FALSE)*B6)</f>
        <v/>
      </c>
      <c r="V6" t="str">
        <f>IF(A48="","",VLOOKUP(A48,BD!$A$3:$E$85,5,FALSE)*B48)</f>
        <v/>
      </c>
      <c r="X6" s="3"/>
      <c r="AL6" s="35">
        <f t="shared" si="2"/>
        <v>0</v>
      </c>
      <c r="AM6" s="27" t="str">
        <f>IF(N52="","",VLOOKUP(N52,BD!$A$2:$E$82,5,FALSE)*AL6)</f>
        <v/>
      </c>
      <c r="AN6" s="27" t="str">
        <f>IF(N52="","",VLOOKUP(N52,BD!$A$3:$G$85,6,FALSE)*P52)</f>
        <v/>
      </c>
      <c r="AO6" s="27" t="str">
        <f>IF(N52="","",VLOOKUP(N52,BD!$A$3:$G$85,7,FALSE)*P52)</f>
        <v/>
      </c>
    </row>
    <row r="7" spans="1:41" x14ac:dyDescent="0.25">
      <c r="A7" s="8"/>
      <c r="B7" s="53"/>
      <c r="C7" s="54"/>
      <c r="D7" s="20">
        <f t="shared" si="3"/>
        <v>0</v>
      </c>
      <c r="E7" s="43">
        <f t="shared" si="4"/>
        <v>0</v>
      </c>
      <c r="F7" s="44" t="str">
        <f>IF(A7="","",VLOOKUP(A7,BD!$A$3:$D$85,4,FALSE))</f>
        <v/>
      </c>
      <c r="G7" s="11">
        <f t="shared" si="0"/>
        <v>0</v>
      </c>
      <c r="H7" s="3" t="str">
        <f>IF(A7="","",VLOOKUP(A7,BD!$A$3:$H$85,8,FALSE))</f>
        <v/>
      </c>
      <c r="I7" s="3">
        <f t="shared" si="5"/>
        <v>0</v>
      </c>
      <c r="J7" t="str">
        <f>IF(A7="","",VLOOKUP(A7,BD!$A$3:$B$85,2,FALSE)*B7)</f>
        <v/>
      </c>
      <c r="K7" s="3">
        <f t="shared" si="6"/>
        <v>0</v>
      </c>
      <c r="L7" s="3">
        <f t="shared" si="1"/>
        <v>0</v>
      </c>
      <c r="N7" s="66" t="s">
        <v>66</v>
      </c>
      <c r="O7" s="64">
        <f>SUM(C62)</f>
        <v>0</v>
      </c>
      <c r="P7" s="64">
        <f>SUM(V20)</f>
        <v>0</v>
      </c>
      <c r="Q7" s="64"/>
      <c r="R7" s="67"/>
      <c r="S7" s="68">
        <f>SUM(O7+P7)</f>
        <v>0</v>
      </c>
      <c r="U7" s="3" t="str">
        <f>IF(A7="","",VLOOKUP(A7,BD!$A$3:$E$85,5,FALSE)*B7)</f>
        <v/>
      </c>
      <c r="V7" t="str">
        <f>IF(A49="","",VLOOKUP(A49,BD!$A$3:$E$85,5,FALSE)*B49)</f>
        <v/>
      </c>
      <c r="X7" s="3"/>
      <c r="AL7" s="35">
        <f t="shared" si="2"/>
        <v>0</v>
      </c>
      <c r="AM7" s="27" t="str">
        <f>IF(N53="","",VLOOKUP(N53,BD!$A$2:$E$82,5,FALSE)*AL7)</f>
        <v/>
      </c>
      <c r="AN7" s="27" t="str">
        <f>IF(N53="","",VLOOKUP(N53,BD!$A$3:$G$85,6,FALSE)*P53)</f>
        <v/>
      </c>
      <c r="AO7" s="27" t="str">
        <f>IF(N53="","",VLOOKUP(N53,BD!$A$3:$G$85,7,FALSE)*P53)</f>
        <v/>
      </c>
    </row>
    <row r="8" spans="1:41" x14ac:dyDescent="0.25">
      <c r="A8" s="8"/>
      <c r="B8" s="53"/>
      <c r="C8" s="54"/>
      <c r="D8" s="20">
        <f t="shared" si="3"/>
        <v>0</v>
      </c>
      <c r="E8" s="43">
        <f t="shared" si="4"/>
        <v>0</v>
      </c>
      <c r="F8" s="44" t="str">
        <f>IF(A8="","",VLOOKUP(A8,BD!$A$3:$D$85,4,FALSE))</f>
        <v/>
      </c>
      <c r="G8" s="11">
        <f t="shared" si="0"/>
        <v>0</v>
      </c>
      <c r="H8" s="3" t="str">
        <f>IF(A8="","",VLOOKUP(A8,BD!$A$3:$H$85,8,FALSE))</f>
        <v/>
      </c>
      <c r="I8" s="3">
        <f t="shared" si="5"/>
        <v>0</v>
      </c>
      <c r="J8" t="str">
        <f>IF(A8="","",VLOOKUP(A8,BD!$A$3:$B$85,2,FALSE)*B8)</f>
        <v/>
      </c>
      <c r="K8" s="3">
        <f t="shared" si="6"/>
        <v>0</v>
      </c>
      <c r="L8" s="3">
        <f t="shared" si="1"/>
        <v>0</v>
      </c>
      <c r="U8" s="3" t="str">
        <f>IF(A8="","",VLOOKUP(A8,BD!$A$3:$E$85,5,FALSE)*B8)</f>
        <v/>
      </c>
      <c r="V8" t="str">
        <f>IF(A50="","",VLOOKUP(A50,BD!$A$3:$E$85,5,FALSE)*B50)</f>
        <v/>
      </c>
      <c r="X8" s="3"/>
      <c r="AL8" s="35">
        <f t="shared" si="2"/>
        <v>0</v>
      </c>
      <c r="AM8" s="27" t="str">
        <f>IF(N54="","",VLOOKUP(N54,BD!$A$2:$E$82,5,FALSE)*AL8)</f>
        <v/>
      </c>
      <c r="AN8" s="27" t="str">
        <f>IF(N54="","",VLOOKUP(N54,BD!$A$3:$G$85,6,FALSE)*P54)</f>
        <v/>
      </c>
      <c r="AO8" s="27" t="str">
        <f>IF(N54="","",VLOOKUP(N54,BD!$A$3:$G$85,7,FALSE)*P54)</f>
        <v/>
      </c>
    </row>
    <row r="9" spans="1:41" x14ac:dyDescent="0.25">
      <c r="A9" s="8"/>
      <c r="B9" s="53"/>
      <c r="C9" s="54"/>
      <c r="D9" s="20">
        <f t="shared" si="3"/>
        <v>0</v>
      </c>
      <c r="E9" s="43">
        <f t="shared" si="4"/>
        <v>0</v>
      </c>
      <c r="F9" s="44" t="str">
        <f>IF(A9="","",VLOOKUP(A9,BD!$A$3:$D$85,4,FALSE))</f>
        <v/>
      </c>
      <c r="G9" s="11">
        <f t="shared" si="0"/>
        <v>0</v>
      </c>
      <c r="H9" s="3" t="str">
        <f>IF(A9="","",VLOOKUP(A9,BD!$A$3:$H$85,8,FALSE))</f>
        <v/>
      </c>
      <c r="I9" s="3">
        <f t="shared" si="5"/>
        <v>0</v>
      </c>
      <c r="J9" t="str">
        <f>IF(A9="","",VLOOKUP(A9,BD!$A$3:$B$85,2,FALSE)*B9)</f>
        <v/>
      </c>
      <c r="K9" s="3">
        <f t="shared" si="6"/>
        <v>0</v>
      </c>
      <c r="L9" s="3">
        <f t="shared" si="1"/>
        <v>0</v>
      </c>
      <c r="N9" s="28" t="s">
        <v>69</v>
      </c>
      <c r="O9" s="29">
        <f>SUM(O3+O7)</f>
        <v>151.85</v>
      </c>
      <c r="P9" s="29">
        <f>SUM(P3+P7)</f>
        <v>18</v>
      </c>
      <c r="Q9" s="29"/>
      <c r="R9" s="30"/>
      <c r="S9" s="31">
        <f>SUM(O9:P9)</f>
        <v>169.85</v>
      </c>
      <c r="U9" s="3" t="str">
        <f>IF(A9="","",VLOOKUP(A9,BD!$A$3:$E$85,5,FALSE)*B9)</f>
        <v/>
      </c>
      <c r="V9" t="str">
        <f>IF(A51="","",VLOOKUP(A51,BD!$A$3:$E$85,5,FALSE)*B51)</f>
        <v/>
      </c>
      <c r="X9" s="3"/>
      <c r="AL9" s="35">
        <f t="shared" si="2"/>
        <v>0</v>
      </c>
      <c r="AM9" s="27" t="str">
        <f>IF(N55="","",VLOOKUP(N55,BD!$A$2:$E$82,5,FALSE)*AL9)</f>
        <v/>
      </c>
      <c r="AN9" s="27" t="str">
        <f>IF(N55="","",VLOOKUP(N55,BD!$A$3:$G$85,6,FALSE)*P55)</f>
        <v/>
      </c>
      <c r="AO9" s="27" t="str">
        <f>IF(N55="","",VLOOKUP(N55,BD!$A$3:$G$85,7,FALSE)*P55)</f>
        <v/>
      </c>
    </row>
    <row r="10" spans="1:41" x14ac:dyDescent="0.25">
      <c r="A10" s="8"/>
      <c r="B10" s="53"/>
      <c r="C10" s="54"/>
      <c r="D10" s="20">
        <f t="shared" si="3"/>
        <v>0</v>
      </c>
      <c r="E10" s="43">
        <f t="shared" si="4"/>
        <v>0</v>
      </c>
      <c r="F10" s="44" t="str">
        <f>IF(A10="","",VLOOKUP(A10,BD!$A$3:$D$85,4,FALSE))</f>
        <v/>
      </c>
      <c r="G10" s="11">
        <f t="shared" si="0"/>
        <v>0</v>
      </c>
      <c r="H10" s="3" t="str">
        <f>IF(A10="","",VLOOKUP(A10,BD!$A$3:$H$85,8,FALSE))</f>
        <v/>
      </c>
      <c r="I10" s="3">
        <f t="shared" si="5"/>
        <v>0</v>
      </c>
      <c r="J10" t="str">
        <f>IF(A10="","",VLOOKUP(A10,BD!$A$3:$B$85,2,FALSE)*B10)</f>
        <v/>
      </c>
      <c r="K10" s="3">
        <f t="shared" si="6"/>
        <v>0</v>
      </c>
      <c r="L10" s="3">
        <f t="shared" si="1"/>
        <v>0</v>
      </c>
      <c r="R10" s="3"/>
      <c r="S10" s="3"/>
      <c r="U10" s="3" t="str">
        <f>IF(A10="","",VLOOKUP(A10,BD!$A$3:$E$85,5,FALSE)*B10)</f>
        <v/>
      </c>
      <c r="V10" t="str">
        <f>IF(A52="","",VLOOKUP(A52,BD!$A$3:$E$85,5,FALSE)*B52)</f>
        <v/>
      </c>
      <c r="X10" s="3"/>
      <c r="AL10" s="35">
        <f t="shared" si="2"/>
        <v>0</v>
      </c>
      <c r="AM10" s="27" t="str">
        <f>IF(N56="","",VLOOKUP(N56,BD!$A$2:$E$82,5,FALSE)*AL10)</f>
        <v/>
      </c>
      <c r="AN10" s="27" t="str">
        <f>IF(N56="","",VLOOKUP(N56,BD!$A$3:$G$85,6,FALSE)*P56)</f>
        <v/>
      </c>
      <c r="AO10" s="27" t="str">
        <f>IF(N56="","",VLOOKUP(N56,BD!$A$3:$G$85,7,FALSE)*P56)</f>
        <v/>
      </c>
    </row>
    <row r="11" spans="1:41" x14ac:dyDescent="0.25">
      <c r="A11" s="13"/>
      <c r="B11" s="53"/>
      <c r="C11" s="54"/>
      <c r="D11" s="20">
        <f t="shared" si="3"/>
        <v>0</v>
      </c>
      <c r="E11" s="43">
        <f t="shared" si="4"/>
        <v>0</v>
      </c>
      <c r="F11" s="44" t="str">
        <f>IF(A11="","",VLOOKUP(A11,BD!$A$3:$D$85,4,FALSE))</f>
        <v/>
      </c>
      <c r="G11" s="11">
        <f t="shared" si="0"/>
        <v>0</v>
      </c>
      <c r="H11" s="3" t="str">
        <f>IF(A11="","",VLOOKUP(A11,BD!$A$3:$H$85,8,FALSE))</f>
        <v/>
      </c>
      <c r="I11" s="3">
        <f t="shared" si="5"/>
        <v>0</v>
      </c>
      <c r="J11" t="str">
        <f>IF(A11="","",VLOOKUP(A11,BD!$A$3:$B$85,2,FALSE)*B11)</f>
        <v/>
      </c>
      <c r="K11" s="3">
        <f t="shared" si="6"/>
        <v>0</v>
      </c>
      <c r="L11" s="3">
        <f t="shared" si="1"/>
        <v>0</v>
      </c>
      <c r="N11" s="94" t="s">
        <v>75</v>
      </c>
      <c r="O11" s="94"/>
      <c r="P11" s="94"/>
      <c r="Q11" s="94"/>
      <c r="R11" s="94"/>
      <c r="S11" s="94"/>
      <c r="U11" s="3" t="str">
        <f>IF(A11="","",VLOOKUP(A11,BD!$A$3:$E$85,5,FALSE)*B11)</f>
        <v/>
      </c>
      <c r="V11" t="str">
        <f>IF(A53="","",VLOOKUP(A53,BD!$A$3:$E$85,5,FALSE)*B53)</f>
        <v/>
      </c>
      <c r="W11" t="s">
        <v>126</v>
      </c>
      <c r="X11" s="3"/>
      <c r="AL11" s="35">
        <f t="shared" si="2"/>
        <v>0</v>
      </c>
      <c r="AM11" s="27" t="str">
        <f>IF(N57="","",VLOOKUP(N57,BD!$A$2:$E$82,5,FALSE)*AL11)</f>
        <v/>
      </c>
      <c r="AN11" s="27" t="str">
        <f>IF(N57="","",VLOOKUP(N57,BD!$A$3:$G$85,6,FALSE)*P57)</f>
        <v/>
      </c>
      <c r="AO11" s="27" t="str">
        <f>IF(N57="","",VLOOKUP(N57,BD!$A$3:$G$85,7,FALSE)*P57)</f>
        <v/>
      </c>
    </row>
    <row r="12" spans="1:41" x14ac:dyDescent="0.25">
      <c r="A12" s="8"/>
      <c r="B12" s="53"/>
      <c r="C12" s="54"/>
      <c r="D12" s="20">
        <f t="shared" si="3"/>
        <v>0</v>
      </c>
      <c r="E12" s="43">
        <f t="shared" si="4"/>
        <v>0</v>
      </c>
      <c r="F12" s="44" t="str">
        <f>IF(A12="","",VLOOKUP(A12,BD!$A$3:$D$85,4,FALSE))</f>
        <v/>
      </c>
      <c r="G12" s="11">
        <f t="shared" si="0"/>
        <v>0</v>
      </c>
      <c r="H12" s="3" t="str">
        <f>IF(A12="","",VLOOKUP(A12,BD!$A$3:$H$85,8,FALSE))</f>
        <v/>
      </c>
      <c r="I12" s="3">
        <f t="shared" si="5"/>
        <v>0</v>
      </c>
      <c r="J12" t="str">
        <f>IF(A12="","",VLOOKUP(A12,BD!$A$3:$B$85,2,FALSE)*B12)</f>
        <v/>
      </c>
      <c r="K12" s="3">
        <f t="shared" si="6"/>
        <v>0</v>
      </c>
      <c r="L12" s="3">
        <f t="shared" si="1"/>
        <v>0</v>
      </c>
      <c r="N12" s="96"/>
      <c r="O12" s="96"/>
      <c r="P12" s="55"/>
      <c r="Q12" s="3" t="str">
        <f t="shared" ref="Q12:Q38" si="7">IF(N12="","",VLOOKUP(N12,$A$2:$E$60,4,FALSE))</f>
        <v/>
      </c>
      <c r="R12" s="3">
        <f>IFERROR((Q12*P12),0)</f>
        <v>0</v>
      </c>
      <c r="S12" s="3" t="str">
        <f>IF(N12="","",VLOOKUP(N12,BD!$A$2:$E$85,5,FALSE)*P12)</f>
        <v/>
      </c>
      <c r="U12" s="3" t="str">
        <f>IF(A12="","",VLOOKUP(A12,BD!$A$3:$E$85,5,FALSE)*B12)</f>
        <v/>
      </c>
      <c r="V12" t="str">
        <f>IF(A54="","",VLOOKUP(A54,BD!$A$3:$E$85,5,FALSE)*B54)</f>
        <v/>
      </c>
      <c r="W12" t="str">
        <f>IF(N12="","",VLOOKUP(N12,BD!$A$3:$B$85,2,FALSE)*P12)</f>
        <v/>
      </c>
      <c r="X12" s="3"/>
      <c r="AL12" s="35">
        <f t="shared" si="2"/>
        <v>0</v>
      </c>
      <c r="AM12" s="27" t="str">
        <f>IF(N58="","",VLOOKUP(N58,BD!$A$2:$E$82,5,FALSE)*AL12)</f>
        <v/>
      </c>
      <c r="AN12" s="27" t="str">
        <f>IF(N58="","",VLOOKUP(N58,BD!$A$3:$G$85,6,FALSE)*P58)</f>
        <v/>
      </c>
      <c r="AO12" s="27" t="str">
        <f>IF(N58="","",VLOOKUP(N58,BD!$A$3:$G$85,7,FALSE)*P58)</f>
        <v/>
      </c>
    </row>
    <row r="13" spans="1:41" x14ac:dyDescent="0.25">
      <c r="A13" s="8"/>
      <c r="B13" s="53"/>
      <c r="C13" s="54"/>
      <c r="D13" s="20">
        <f t="shared" si="3"/>
        <v>0</v>
      </c>
      <c r="E13" s="43">
        <f t="shared" si="4"/>
        <v>0</v>
      </c>
      <c r="F13" s="44" t="str">
        <f>IF(A13="","",VLOOKUP(A13,BD!$A$3:$D$85,4,FALSE))</f>
        <v/>
      </c>
      <c r="G13" s="11">
        <f t="shared" si="0"/>
        <v>0</v>
      </c>
      <c r="H13" s="3" t="str">
        <f>IF(A13="","",VLOOKUP(A13,BD!$A$3:$H$85,8,FALSE))</f>
        <v/>
      </c>
      <c r="I13" s="3">
        <f t="shared" si="5"/>
        <v>0</v>
      </c>
      <c r="J13" t="str">
        <f>IF(A13="","",VLOOKUP(A13,BD!$A$3:$B$85,2,FALSE)*B13)</f>
        <v/>
      </c>
      <c r="K13" s="3">
        <f t="shared" si="6"/>
        <v>0</v>
      </c>
      <c r="L13" s="3">
        <f t="shared" si="1"/>
        <v>0</v>
      </c>
      <c r="N13" s="96"/>
      <c r="O13" s="96"/>
      <c r="P13" s="55"/>
      <c r="Q13" s="3" t="str">
        <f t="shared" si="7"/>
        <v/>
      </c>
      <c r="R13" s="3">
        <f t="shared" ref="R13:R38" si="8">IFERROR((Q13*P13),0)</f>
        <v>0</v>
      </c>
      <c r="S13" s="3" t="str">
        <f>IF(N13="","",VLOOKUP(N13,BD!$A$2:$E$85,5,FALSE)*P13)</f>
        <v/>
      </c>
      <c r="U13" s="3" t="str">
        <f>IF(A13="","",VLOOKUP(A13,BD!$A$3:$E$85,5,FALSE)*B13)</f>
        <v/>
      </c>
      <c r="V13" t="str">
        <f>IF(A55="","",VLOOKUP(A55,BD!$A$3:$E$85,5,FALSE)*B55)</f>
        <v/>
      </c>
      <c r="W13" t="str">
        <f>IF(N13="","",VLOOKUP(N13,BD!$A$3:$B$85,2,FALSE)*P13)</f>
        <v/>
      </c>
      <c r="X13" s="3"/>
      <c r="AL13" s="35">
        <f t="shared" si="2"/>
        <v>0</v>
      </c>
      <c r="AM13" s="27" t="str">
        <f>IF(N59="","",VLOOKUP(N59,BD!$A$2:$E$82,5,FALSE)*AL13)</f>
        <v/>
      </c>
      <c r="AN13" s="27" t="str">
        <f>IF(N59="","",VLOOKUP(N59,BD!$A$3:$G$85,6,FALSE)*P59)</f>
        <v/>
      </c>
      <c r="AO13" s="27" t="str">
        <f>IF(N59="","",VLOOKUP(N59,BD!$A$3:$G$85,7,FALSE)*P59)</f>
        <v/>
      </c>
    </row>
    <row r="14" spans="1:41" x14ac:dyDescent="0.25">
      <c r="A14" s="8"/>
      <c r="B14" s="53"/>
      <c r="C14" s="54"/>
      <c r="D14" s="20">
        <f t="shared" si="3"/>
        <v>0</v>
      </c>
      <c r="E14" s="43">
        <f t="shared" si="4"/>
        <v>0</v>
      </c>
      <c r="F14" s="44" t="str">
        <f>IF(A14="","",VLOOKUP(A14,BD!$A$3:$D$85,4,FALSE))</f>
        <v/>
      </c>
      <c r="G14" s="11">
        <f t="shared" si="0"/>
        <v>0</v>
      </c>
      <c r="H14" s="3" t="str">
        <f>IF(A14="","",VLOOKUP(A14,BD!$A$3:$H$85,8,FALSE))</f>
        <v/>
      </c>
      <c r="I14" s="3">
        <f t="shared" si="5"/>
        <v>0</v>
      </c>
      <c r="J14" t="str">
        <f>IF(A14="","",VLOOKUP(A14,BD!$A$3:$B$85,2,FALSE)*B14)</f>
        <v/>
      </c>
      <c r="K14" s="3">
        <f t="shared" si="6"/>
        <v>0</v>
      </c>
      <c r="L14" s="3">
        <f t="shared" si="1"/>
        <v>0</v>
      </c>
      <c r="N14" s="96"/>
      <c r="O14" s="96"/>
      <c r="P14" s="55"/>
      <c r="Q14" s="3" t="str">
        <f t="shared" si="7"/>
        <v/>
      </c>
      <c r="R14" s="3">
        <f t="shared" si="8"/>
        <v>0</v>
      </c>
      <c r="S14" s="3" t="str">
        <f>IF(N14="","",VLOOKUP(N14,BD!$A$2:$E$85,5,FALSE)*P14)</f>
        <v/>
      </c>
      <c r="U14" s="3" t="str">
        <f>IF(A14="","",VLOOKUP(A14,BD!$A$3:$E$85,5,FALSE)*B14)</f>
        <v/>
      </c>
      <c r="V14" t="str">
        <f>IF(A56="","",VLOOKUP(A56,BD!$A$3:$E$85,5,FALSE)*B56)</f>
        <v/>
      </c>
      <c r="W14" t="str">
        <f>IF(N14="","",VLOOKUP(N14,BD!$A$3:$B$85,2,FALSE)*P14)</f>
        <v/>
      </c>
      <c r="X14" s="3"/>
      <c r="AL14" s="37"/>
      <c r="AM14" s="21">
        <f>SUM(AM2:AM13)</f>
        <v>0</v>
      </c>
      <c r="AN14" s="38">
        <f>SUM(AN2:AN13)</f>
        <v>0</v>
      </c>
      <c r="AO14" s="39">
        <f>SUM(AO2:AO13)</f>
        <v>0</v>
      </c>
    </row>
    <row r="15" spans="1:41" x14ac:dyDescent="0.25">
      <c r="A15" s="8"/>
      <c r="B15" s="53"/>
      <c r="C15" s="54"/>
      <c r="D15" s="20">
        <f t="shared" si="3"/>
        <v>0</v>
      </c>
      <c r="E15" s="43">
        <f t="shared" si="4"/>
        <v>0</v>
      </c>
      <c r="F15" s="44" t="str">
        <f>IF(A15="","",VLOOKUP(A15,BD!$A$3:$D$85,4,FALSE))</f>
        <v/>
      </c>
      <c r="G15" s="11">
        <f t="shared" si="0"/>
        <v>0</v>
      </c>
      <c r="H15" s="3" t="str">
        <f>IF(A15="","",VLOOKUP(A15,BD!$A$3:$H$85,8,FALSE))</f>
        <v/>
      </c>
      <c r="I15" s="3">
        <f t="shared" si="5"/>
        <v>0</v>
      </c>
      <c r="J15" t="str">
        <f>IF(A15="","",VLOOKUP(A15,BD!$A$3:$B$85,2,FALSE)*B15)</f>
        <v/>
      </c>
      <c r="K15" s="3">
        <f t="shared" si="6"/>
        <v>0</v>
      </c>
      <c r="L15" s="3">
        <f t="shared" si="1"/>
        <v>0</v>
      </c>
      <c r="N15" s="96"/>
      <c r="O15" s="96"/>
      <c r="P15" s="55"/>
      <c r="Q15" s="3" t="str">
        <f t="shared" si="7"/>
        <v/>
      </c>
      <c r="R15" s="3">
        <f t="shared" si="8"/>
        <v>0</v>
      </c>
      <c r="S15" s="3" t="str">
        <f>IF(N15="","",VLOOKUP(N15,BD!$A$2:$E$85,5,FALSE)*P15)</f>
        <v/>
      </c>
      <c r="U15" s="3" t="str">
        <f>IF(A15="","",VLOOKUP(A15,BD!$A$3:$E$85,5,FALSE)*B15)</f>
        <v/>
      </c>
      <c r="V15" t="str">
        <f>IF(A57="","",VLOOKUP(A57,BD!$A$3:$E$85,5,FALSE)*B57)</f>
        <v/>
      </c>
      <c r="W15" t="str">
        <f>IF(N15="","",VLOOKUP(N15,BD!$A$3:$B$85,2,FALSE)*P15)</f>
        <v/>
      </c>
      <c r="X15" s="3"/>
    </row>
    <row r="16" spans="1:41" x14ac:dyDescent="0.25">
      <c r="A16" s="8"/>
      <c r="B16" s="53"/>
      <c r="C16" s="54"/>
      <c r="D16" s="20">
        <f t="shared" si="3"/>
        <v>0</v>
      </c>
      <c r="E16" s="43">
        <f t="shared" si="4"/>
        <v>0</v>
      </c>
      <c r="F16" s="44" t="str">
        <f>IF(A16="","",VLOOKUP(A16,BD!$A$3:$D$85,4,FALSE))</f>
        <v/>
      </c>
      <c r="G16" s="11">
        <f t="shared" si="0"/>
        <v>0</v>
      </c>
      <c r="H16" s="3" t="str">
        <f>IF(A16="","",VLOOKUP(A16,BD!$A$3:$H$85,8,FALSE))</f>
        <v/>
      </c>
      <c r="I16" s="3">
        <f t="shared" si="5"/>
        <v>0</v>
      </c>
      <c r="J16" t="str">
        <f>IF(A16="","",VLOOKUP(A16,BD!$A$3:$B$85,2,FALSE)*B16)</f>
        <v/>
      </c>
      <c r="K16" s="3">
        <f t="shared" si="6"/>
        <v>0</v>
      </c>
      <c r="L16" s="3">
        <f t="shared" si="1"/>
        <v>0</v>
      </c>
      <c r="N16" s="96"/>
      <c r="O16" s="96"/>
      <c r="P16" s="55"/>
      <c r="Q16" s="3" t="str">
        <f t="shared" si="7"/>
        <v/>
      </c>
      <c r="R16" s="3">
        <f t="shared" si="8"/>
        <v>0</v>
      </c>
      <c r="S16" s="3" t="str">
        <f>IF(N16="","",VLOOKUP(N16,BD!$A$2:$E$85,5,FALSE)*P16)</f>
        <v/>
      </c>
      <c r="U16" s="3" t="str">
        <f>IF(A16="","",VLOOKUP(A16,BD!$A$3:$E$85,5,FALSE)*B16)</f>
        <v/>
      </c>
      <c r="V16" t="str">
        <f>IF(A58="","",VLOOKUP(A58,BD!$A$3:$E$85,5,FALSE)*B58)</f>
        <v/>
      </c>
      <c r="W16" t="str">
        <f>IF(N16="","",VLOOKUP(N16,BD!$A$3:$B$85,2,FALSE)*P16)</f>
        <v/>
      </c>
      <c r="X16" s="3"/>
      <c r="AM16" s="2"/>
    </row>
    <row r="17" spans="1:41" x14ac:dyDescent="0.25">
      <c r="A17" s="8"/>
      <c r="B17" s="53"/>
      <c r="C17" s="54"/>
      <c r="D17" s="20">
        <f t="shared" si="3"/>
        <v>0</v>
      </c>
      <c r="E17" s="43">
        <f t="shared" si="4"/>
        <v>0</v>
      </c>
      <c r="F17" s="44" t="str">
        <f>IF(A17="","",VLOOKUP(A17,BD!$A$3:$D$85,4,FALSE))</f>
        <v/>
      </c>
      <c r="G17" s="11">
        <f t="shared" si="0"/>
        <v>0</v>
      </c>
      <c r="H17" s="3" t="str">
        <f>IF(A17="","",VLOOKUP(A17,BD!$A$3:$H$85,8,FALSE))</f>
        <v/>
      </c>
      <c r="I17" s="3">
        <f t="shared" si="5"/>
        <v>0</v>
      </c>
      <c r="J17" t="str">
        <f>IF(A17="","",VLOOKUP(A17,BD!$A$3:$B$85,2,FALSE)*B17)</f>
        <v/>
      </c>
      <c r="K17" s="3">
        <f t="shared" si="6"/>
        <v>0</v>
      </c>
      <c r="L17" s="3">
        <f t="shared" si="1"/>
        <v>0</v>
      </c>
      <c r="N17" s="96"/>
      <c r="O17" s="96"/>
      <c r="P17" s="55"/>
      <c r="Q17" s="3" t="str">
        <f t="shared" si="7"/>
        <v/>
      </c>
      <c r="R17" s="3">
        <f t="shared" si="8"/>
        <v>0</v>
      </c>
      <c r="S17" s="3" t="str">
        <f>IF(N17="","",VLOOKUP(N17,BD!$A$2:$E$85,5,FALSE)*P17)</f>
        <v/>
      </c>
      <c r="U17" s="3" t="str">
        <f>IF(A17="","",VLOOKUP(A17,BD!$A$3:$E$85,5,FALSE)*B17)</f>
        <v/>
      </c>
      <c r="V17" t="str">
        <f>IF(A59="","",VLOOKUP(A59,BD!$A$3:$E$85,5,FALSE)*B59)</f>
        <v/>
      </c>
      <c r="W17" t="str">
        <f>IF(N17="","",VLOOKUP(N17,BD!$A$3:$B$85,2,FALSE)*P17)</f>
        <v/>
      </c>
      <c r="X17" s="3"/>
      <c r="AM17" s="2"/>
    </row>
    <row r="18" spans="1:41" x14ac:dyDescent="0.25">
      <c r="A18" s="8"/>
      <c r="B18" s="53"/>
      <c r="C18" s="54"/>
      <c r="D18" s="20">
        <f t="shared" si="3"/>
        <v>0</v>
      </c>
      <c r="E18" s="43">
        <f t="shared" si="4"/>
        <v>0</v>
      </c>
      <c r="F18" s="44" t="str">
        <f>IF(A18="","",VLOOKUP(A18,BD!$A$3:$D$85,4,FALSE))</f>
        <v/>
      </c>
      <c r="G18" s="11">
        <f t="shared" si="0"/>
        <v>0</v>
      </c>
      <c r="H18" s="3" t="str">
        <f>IF(A18="","",VLOOKUP(A18,BD!$A$3:$H$85,8,FALSE))</f>
        <v/>
      </c>
      <c r="I18" s="3">
        <f t="shared" si="5"/>
        <v>0</v>
      </c>
      <c r="J18" t="str">
        <f>IF(A18="","",VLOOKUP(A18,BD!$A$3:$B$85,2,FALSE)*B18)</f>
        <v/>
      </c>
      <c r="K18" s="3">
        <f t="shared" si="6"/>
        <v>0</v>
      </c>
      <c r="L18" s="3">
        <f t="shared" si="1"/>
        <v>0</v>
      </c>
      <c r="N18" s="96"/>
      <c r="O18" s="96"/>
      <c r="P18" s="55"/>
      <c r="Q18" s="3" t="str">
        <f t="shared" si="7"/>
        <v/>
      </c>
      <c r="R18" s="3">
        <f t="shared" si="8"/>
        <v>0</v>
      </c>
      <c r="S18" s="3" t="str">
        <f>IF(N18="","",VLOOKUP(N18,BD!$A$2:$E$85,5,FALSE)*P18)</f>
        <v/>
      </c>
      <c r="U18" s="3" t="str">
        <f>IF(A18="","",VLOOKUP(A18,BD!$A$3:$E$85,5,FALSE)*B18)</f>
        <v/>
      </c>
      <c r="V18" t="str">
        <f>IF(A60="","",VLOOKUP(A60,BD!$A$3:$E$85,5,FALSE)*B60)</f>
        <v/>
      </c>
      <c r="W18" t="str">
        <f>IF(N18="","",VLOOKUP(N18,BD!$A$3:$B$85,2,FALSE)*P18)</f>
        <v/>
      </c>
      <c r="X18" s="3"/>
      <c r="AM18" s="2"/>
    </row>
    <row r="19" spans="1:41" x14ac:dyDescent="0.25">
      <c r="A19" s="8"/>
      <c r="B19" s="53"/>
      <c r="C19" s="54"/>
      <c r="D19" s="20">
        <f t="shared" si="3"/>
        <v>0</v>
      </c>
      <c r="E19" s="43">
        <f t="shared" si="4"/>
        <v>0</v>
      </c>
      <c r="F19" s="44" t="str">
        <f>IF(A19="","",VLOOKUP(A19,BD!$A$3:$D$85,4,FALSE))</f>
        <v/>
      </c>
      <c r="G19" s="11">
        <f t="shared" si="0"/>
        <v>0</v>
      </c>
      <c r="H19" s="3" t="str">
        <f>IF(A19="","",VLOOKUP(A19,BD!$A$3:$H$85,8,FALSE))</f>
        <v/>
      </c>
      <c r="I19" s="3">
        <f t="shared" si="5"/>
        <v>0</v>
      </c>
      <c r="J19" t="str">
        <f>IF(A19="","",VLOOKUP(A19,BD!$A$3:$B$85,2,FALSE)*B19)</f>
        <v/>
      </c>
      <c r="K19" s="3">
        <f t="shared" si="6"/>
        <v>0</v>
      </c>
      <c r="L19" s="3">
        <f t="shared" si="1"/>
        <v>0</v>
      </c>
      <c r="N19" s="96"/>
      <c r="O19" s="96"/>
      <c r="P19" s="55"/>
      <c r="Q19" s="3" t="str">
        <f t="shared" si="7"/>
        <v/>
      </c>
      <c r="R19" s="3">
        <f t="shared" si="8"/>
        <v>0</v>
      </c>
      <c r="S19" s="3" t="str">
        <f>IF(N19="","",VLOOKUP(N19,BD!$A$2:$E$85,5,FALSE)*P19)</f>
        <v/>
      </c>
      <c r="U19" s="3" t="str">
        <f>IF(A19="","",VLOOKUP(A19,BD!$A$3:$E$85,5,FALSE)*B19)</f>
        <v/>
      </c>
      <c r="W19" t="str">
        <f>IF(N19="","",VLOOKUP(N19,BD!$A$3:$B$85,2,FALSE)*P19)</f>
        <v/>
      </c>
      <c r="X19" s="3"/>
      <c r="AM19" s="2"/>
    </row>
    <row r="20" spans="1:41" x14ac:dyDescent="0.25">
      <c r="A20" s="8"/>
      <c r="B20" s="53"/>
      <c r="C20" s="54"/>
      <c r="D20" s="20">
        <f t="shared" si="3"/>
        <v>0</v>
      </c>
      <c r="E20" s="43">
        <f t="shared" si="4"/>
        <v>0</v>
      </c>
      <c r="F20" s="44" t="str">
        <f>IF(A20="","",VLOOKUP(A20,BD!$A$3:$D$85,4,FALSE))</f>
        <v/>
      </c>
      <c r="G20" s="11">
        <f t="shared" si="0"/>
        <v>0</v>
      </c>
      <c r="H20" s="3" t="str">
        <f>IF(A20="","",VLOOKUP(A20,BD!$A$3:$H$85,8,FALSE))</f>
        <v/>
      </c>
      <c r="I20" s="3">
        <f t="shared" si="5"/>
        <v>0</v>
      </c>
      <c r="J20" t="str">
        <f>IF(A20="","",VLOOKUP(A20,BD!$A$3:$B$85,2,FALSE)*B20)</f>
        <v/>
      </c>
      <c r="K20" s="3">
        <f t="shared" si="6"/>
        <v>0</v>
      </c>
      <c r="L20" s="3">
        <f t="shared" si="1"/>
        <v>0</v>
      </c>
      <c r="N20" s="96"/>
      <c r="O20" s="96"/>
      <c r="P20" s="55"/>
      <c r="Q20" s="3" t="str">
        <f t="shared" si="7"/>
        <v/>
      </c>
      <c r="R20" s="3">
        <f t="shared" si="8"/>
        <v>0</v>
      </c>
      <c r="S20" s="3" t="str">
        <f>IF(N20="","",VLOOKUP(N20,BD!$A$2:$E$85,5,FALSE)*P20)</f>
        <v/>
      </c>
      <c r="U20" s="3" t="str">
        <f>IF(A20="","",VLOOKUP(A20,BD!$A$3:$E$85,5,FALSE)*B20)</f>
        <v/>
      </c>
      <c r="V20">
        <f>SUM(V2:V18)</f>
        <v>0</v>
      </c>
      <c r="W20" t="str">
        <f>IF(N20="","",VLOOKUP(N20,BD!$A$3:$B$85,2,FALSE)*P20)</f>
        <v/>
      </c>
      <c r="X20" s="3"/>
      <c r="AN20" s="12"/>
      <c r="AO20" s="12"/>
    </row>
    <row r="21" spans="1:41" x14ac:dyDescent="0.25">
      <c r="A21" s="8"/>
      <c r="B21" s="53"/>
      <c r="C21" s="54"/>
      <c r="D21" s="20">
        <f t="shared" si="3"/>
        <v>0</v>
      </c>
      <c r="E21" s="43">
        <f t="shared" si="4"/>
        <v>0</v>
      </c>
      <c r="F21" s="44" t="str">
        <f>IF(A21="","",VLOOKUP(A21,BD!$A$3:$D$85,4,FALSE))</f>
        <v/>
      </c>
      <c r="G21" s="11">
        <f t="shared" si="0"/>
        <v>0</v>
      </c>
      <c r="H21" s="3" t="str">
        <f>IF(A21="","",VLOOKUP(A21,BD!$A$3:$H$85,8,FALSE))</f>
        <v/>
      </c>
      <c r="I21" s="3">
        <f t="shared" si="5"/>
        <v>0</v>
      </c>
      <c r="J21" t="str">
        <f>IF(A21="","",VLOOKUP(A21,BD!$A$3:$B$85,2,FALSE)*B21)</f>
        <v/>
      </c>
      <c r="K21" s="3">
        <f t="shared" si="6"/>
        <v>0</v>
      </c>
      <c r="L21" s="3">
        <f t="shared" si="1"/>
        <v>0</v>
      </c>
      <c r="N21" s="96"/>
      <c r="O21" s="96"/>
      <c r="P21" s="55"/>
      <c r="Q21" s="3" t="str">
        <f t="shared" si="7"/>
        <v/>
      </c>
      <c r="R21" s="3">
        <f t="shared" si="8"/>
        <v>0</v>
      </c>
      <c r="S21" s="3" t="str">
        <f>IF(N21="","",VLOOKUP(N21,BD!$A$2:$E$85,5,FALSE)*P21)</f>
        <v/>
      </c>
      <c r="U21" s="3" t="str">
        <f>IF(A21="","",VLOOKUP(A21,BD!$A$3:$E$85,5,FALSE)*B21)</f>
        <v/>
      </c>
      <c r="W21" t="str">
        <f>IF(N21="","",VLOOKUP(N21,BD!$A$3:$B$85,2,FALSE)*P21)</f>
        <v/>
      </c>
      <c r="X21" s="3"/>
    </row>
    <row r="22" spans="1:41" x14ac:dyDescent="0.25">
      <c r="A22" s="8"/>
      <c r="B22" s="53"/>
      <c r="C22" s="54"/>
      <c r="D22" s="20">
        <f t="shared" si="3"/>
        <v>0</v>
      </c>
      <c r="E22" s="43">
        <f t="shared" si="4"/>
        <v>0</v>
      </c>
      <c r="F22" s="44" t="str">
        <f>IF(A22="","",VLOOKUP(A22,BD!$A$3:$D$85,4,FALSE))</f>
        <v/>
      </c>
      <c r="G22" s="11">
        <f t="shared" si="0"/>
        <v>0</v>
      </c>
      <c r="H22" s="3" t="str">
        <f>IF(A22="","",VLOOKUP(A22,BD!$A$3:$H$85,8,FALSE))</f>
        <v/>
      </c>
      <c r="I22" s="3">
        <f t="shared" si="5"/>
        <v>0</v>
      </c>
      <c r="J22" t="str">
        <f>IF(A22="","",VLOOKUP(A22,BD!$A$3:$B$85,2,FALSE)*B22)</f>
        <v/>
      </c>
      <c r="K22" s="3">
        <f t="shared" si="6"/>
        <v>0</v>
      </c>
      <c r="L22" s="3">
        <f t="shared" si="1"/>
        <v>0</v>
      </c>
      <c r="N22" s="96"/>
      <c r="O22" s="96"/>
      <c r="P22" s="55"/>
      <c r="Q22" s="3" t="str">
        <f t="shared" si="7"/>
        <v/>
      </c>
      <c r="R22" s="3">
        <f t="shared" si="8"/>
        <v>0</v>
      </c>
      <c r="S22" s="3" t="str">
        <f>IF(N22="","",VLOOKUP(N22,BD!$A$2:$E$85,5,FALSE)*P22)</f>
        <v/>
      </c>
      <c r="U22" s="3" t="str">
        <f>IF(A22="","",VLOOKUP(A22,BD!$A$3:$E$85,5,FALSE)*B22)</f>
        <v/>
      </c>
      <c r="W22" t="str">
        <f>IF(N22="","",VLOOKUP(N22,BD!$A$3:$B$85,2,FALSE)*P22)</f>
        <v/>
      </c>
      <c r="X22" s="3"/>
    </row>
    <row r="23" spans="1:41" x14ac:dyDescent="0.25">
      <c r="A23" s="8"/>
      <c r="B23" s="53"/>
      <c r="C23" s="54"/>
      <c r="D23" s="20">
        <f t="shared" si="3"/>
        <v>0</v>
      </c>
      <c r="E23" s="43">
        <f t="shared" si="4"/>
        <v>0</v>
      </c>
      <c r="F23" s="44" t="str">
        <f>IF(A23="","",VLOOKUP(A23,BD!$A$3:$D$85,4,FALSE))</f>
        <v/>
      </c>
      <c r="G23" s="11">
        <f t="shared" si="0"/>
        <v>0</v>
      </c>
      <c r="H23" s="3" t="str">
        <f>IF(A23="","",VLOOKUP(A23,BD!$A$3:$H$85,8,FALSE))</f>
        <v/>
      </c>
      <c r="I23" s="3">
        <f t="shared" si="5"/>
        <v>0</v>
      </c>
      <c r="J23" t="str">
        <f>IF(A23="","",VLOOKUP(A23,BD!$A$3:$B$85,2,FALSE)*B23)</f>
        <v/>
      </c>
      <c r="K23" s="3">
        <f t="shared" si="6"/>
        <v>0</v>
      </c>
      <c r="L23" s="3">
        <f t="shared" si="1"/>
        <v>0</v>
      </c>
      <c r="N23" s="96"/>
      <c r="O23" s="96"/>
      <c r="P23" s="55"/>
      <c r="Q23" s="3" t="str">
        <f t="shared" si="7"/>
        <v/>
      </c>
      <c r="R23" s="3">
        <f t="shared" si="8"/>
        <v>0</v>
      </c>
      <c r="S23" s="3" t="str">
        <f>IF(N23="","",VLOOKUP(N23,BD!$A$2:$E$85,5,FALSE)*P23)</f>
        <v/>
      </c>
      <c r="U23" s="3" t="str">
        <f>IF(A23="","",VLOOKUP(A23,BD!$A$3:$E$85,5,FALSE)*B23)</f>
        <v/>
      </c>
      <c r="W23" t="str">
        <f>IF(N23="","",VLOOKUP(N23,BD!$A$3:$B$85,2,FALSE)*P23)</f>
        <v/>
      </c>
      <c r="X23" s="3"/>
    </row>
    <row r="24" spans="1:41" x14ac:dyDescent="0.25">
      <c r="A24" s="8"/>
      <c r="B24" s="53"/>
      <c r="C24" s="54"/>
      <c r="D24" s="20">
        <f t="shared" si="3"/>
        <v>0</v>
      </c>
      <c r="E24" s="43">
        <f t="shared" si="4"/>
        <v>0</v>
      </c>
      <c r="F24" s="44" t="str">
        <f>IF(A24="","",VLOOKUP(A24,BD!$A$3:$D$85,4,FALSE))</f>
        <v/>
      </c>
      <c r="G24" s="11">
        <f t="shared" si="0"/>
        <v>0</v>
      </c>
      <c r="H24" s="3" t="str">
        <f>IF(A24="","",VLOOKUP(A24,BD!$A$3:$H$85,8,FALSE))</f>
        <v/>
      </c>
      <c r="I24" s="3">
        <f t="shared" si="5"/>
        <v>0</v>
      </c>
      <c r="J24" t="str">
        <f>IF(A24="","",VLOOKUP(A24,BD!$A$3:$B$85,2,FALSE)*B24)</f>
        <v/>
      </c>
      <c r="K24" s="3">
        <f t="shared" si="6"/>
        <v>0</v>
      </c>
      <c r="L24" s="3">
        <f t="shared" si="1"/>
        <v>0</v>
      </c>
      <c r="N24" s="96"/>
      <c r="O24" s="96"/>
      <c r="P24" s="55"/>
      <c r="Q24" s="3" t="str">
        <f t="shared" si="7"/>
        <v/>
      </c>
      <c r="R24" s="3">
        <f t="shared" si="8"/>
        <v>0</v>
      </c>
      <c r="S24" s="3" t="str">
        <f>IF(N24="","",VLOOKUP(N24,BD!$A$2:$E$85,5,FALSE)*P24)</f>
        <v/>
      </c>
      <c r="U24" s="3" t="str">
        <f>IF(A24="","",VLOOKUP(A24,BD!$A$3:$E$85,5,FALSE)*B24)</f>
        <v/>
      </c>
      <c r="W24" t="str">
        <f>IF(N24="","",VLOOKUP(N24,BD!$A$3:$B$85,2,FALSE)*P24)</f>
        <v/>
      </c>
      <c r="X24" s="3"/>
    </row>
    <row r="25" spans="1:41" x14ac:dyDescent="0.25">
      <c r="A25" s="8"/>
      <c r="B25" s="53"/>
      <c r="C25" s="54"/>
      <c r="D25" s="20">
        <f t="shared" si="3"/>
        <v>0</v>
      </c>
      <c r="E25" s="43">
        <f t="shared" si="4"/>
        <v>0</v>
      </c>
      <c r="F25" s="44" t="str">
        <f>IF(A25="","",VLOOKUP(A25,BD!$A$3:$D$85,4,FALSE))</f>
        <v/>
      </c>
      <c r="G25" s="11">
        <f t="shared" si="0"/>
        <v>0</v>
      </c>
      <c r="H25" s="3" t="str">
        <f>IF(A25="","",VLOOKUP(A25,BD!$A$3:$H$85,8,FALSE))</f>
        <v/>
      </c>
      <c r="I25" s="3">
        <f t="shared" si="5"/>
        <v>0</v>
      </c>
      <c r="J25" t="str">
        <f>IF(A25="","",VLOOKUP(A25,BD!$A$3:$B$85,2,FALSE)*B25)</f>
        <v/>
      </c>
      <c r="K25" s="3">
        <f t="shared" si="6"/>
        <v>0</v>
      </c>
      <c r="L25" s="3">
        <f t="shared" si="1"/>
        <v>0</v>
      </c>
      <c r="N25" s="96"/>
      <c r="O25" s="96"/>
      <c r="P25" s="55"/>
      <c r="Q25" s="3" t="str">
        <f t="shared" si="7"/>
        <v/>
      </c>
      <c r="R25" s="3">
        <f t="shared" si="8"/>
        <v>0</v>
      </c>
      <c r="S25" s="3" t="str">
        <f>IF(N25="","",VLOOKUP(N25,BD!$A$2:$E$85,5,FALSE)*P25)</f>
        <v/>
      </c>
      <c r="U25" s="3" t="str">
        <f>IF(A25="","",VLOOKUP(A25,BD!$A$3:$E$85,5,FALSE)*B25)</f>
        <v/>
      </c>
      <c r="W25" t="str">
        <f>IF(N25="","",VLOOKUP(N25,BD!$A$3:$B$85,2,FALSE)*P25)</f>
        <v/>
      </c>
      <c r="X25" s="3"/>
    </row>
    <row r="26" spans="1:41" x14ac:dyDescent="0.25">
      <c r="A26" s="8"/>
      <c r="B26" s="53"/>
      <c r="C26" s="54"/>
      <c r="D26" s="20">
        <f t="shared" si="3"/>
        <v>0</v>
      </c>
      <c r="E26" s="43">
        <f t="shared" si="4"/>
        <v>0</v>
      </c>
      <c r="F26" s="44" t="str">
        <f>IF(A26="","",VLOOKUP(A26,BD!$A$3:$D$85,4,FALSE))</f>
        <v/>
      </c>
      <c r="G26" s="11">
        <f t="shared" si="0"/>
        <v>0</v>
      </c>
      <c r="H26" s="3" t="str">
        <f>IF(A26="","",VLOOKUP(A26,BD!$A$3:$H$85,8,FALSE))</f>
        <v/>
      </c>
      <c r="I26" s="3">
        <f t="shared" si="5"/>
        <v>0</v>
      </c>
      <c r="J26" t="str">
        <f>IF(A26="","",VLOOKUP(A26,BD!$A$3:$B$85,2,FALSE)*B26)</f>
        <v/>
      </c>
      <c r="K26" s="3">
        <f t="shared" si="6"/>
        <v>0</v>
      </c>
      <c r="L26" s="3">
        <f t="shared" si="1"/>
        <v>0</v>
      </c>
      <c r="N26" s="96"/>
      <c r="O26" s="96"/>
      <c r="P26" s="55"/>
      <c r="Q26" s="3" t="str">
        <f t="shared" si="7"/>
        <v/>
      </c>
      <c r="R26" s="3">
        <f t="shared" si="8"/>
        <v>0</v>
      </c>
      <c r="S26" s="3" t="str">
        <f>IF(N26="","",VLOOKUP(N26,BD!$A$2:$E$85,5,FALSE)*P26)</f>
        <v/>
      </c>
      <c r="U26" s="3" t="str">
        <f>IF(A26="","",VLOOKUP(A26,BD!$A$3:$E$85,5,FALSE)*B26)</f>
        <v/>
      </c>
      <c r="W26" t="str">
        <f>IF(N26="","",VLOOKUP(N26,BD!$A$3:$B$85,2,FALSE)*P26)</f>
        <v/>
      </c>
      <c r="X26" s="3"/>
    </row>
    <row r="27" spans="1:41" x14ac:dyDescent="0.25">
      <c r="A27" s="8"/>
      <c r="B27" s="53"/>
      <c r="C27" s="54"/>
      <c r="D27" s="20">
        <f t="shared" si="3"/>
        <v>0</v>
      </c>
      <c r="E27" s="43">
        <f t="shared" si="4"/>
        <v>0</v>
      </c>
      <c r="F27" s="44" t="str">
        <f>IF(A27="","",VLOOKUP(A27,BD!$A$3:$D$85,4,FALSE))</f>
        <v/>
      </c>
      <c r="G27" s="11">
        <f t="shared" si="0"/>
        <v>0</v>
      </c>
      <c r="H27" s="3" t="str">
        <f>IF(A27="","",VLOOKUP(A27,BD!$A$3:$H$85,8,FALSE))</f>
        <v/>
      </c>
      <c r="I27" s="3">
        <f t="shared" si="5"/>
        <v>0</v>
      </c>
      <c r="J27" t="str">
        <f>IF(A27="","",VLOOKUP(A27,BD!$A$3:$B$85,2,FALSE)*B27)</f>
        <v/>
      </c>
      <c r="K27" s="3">
        <f t="shared" si="6"/>
        <v>0</v>
      </c>
      <c r="L27" s="3">
        <f t="shared" si="1"/>
        <v>0</v>
      </c>
      <c r="N27" s="96"/>
      <c r="O27" s="96"/>
      <c r="P27" s="55"/>
      <c r="Q27" s="3" t="str">
        <f t="shared" si="7"/>
        <v/>
      </c>
      <c r="R27" s="3">
        <f t="shared" si="8"/>
        <v>0</v>
      </c>
      <c r="S27" s="3" t="str">
        <f>IF(N27="","",VLOOKUP(N27,BD!$A$2:$E$85,5,FALSE)*P27)</f>
        <v/>
      </c>
      <c r="U27" s="3" t="str">
        <f>IF(A27="","",VLOOKUP(A27,BD!$A$3:$E$85,5,FALSE)*B27)</f>
        <v/>
      </c>
      <c r="W27" t="str">
        <f>IF(N27="","",VLOOKUP(N27,BD!$A$3:$B$85,2,FALSE)*P27)</f>
        <v/>
      </c>
      <c r="X27" s="3"/>
    </row>
    <row r="28" spans="1:41" x14ac:dyDescent="0.25">
      <c r="A28" s="8"/>
      <c r="B28" s="53"/>
      <c r="C28" s="54"/>
      <c r="D28" s="20">
        <f t="shared" si="3"/>
        <v>0</v>
      </c>
      <c r="E28" s="43">
        <f t="shared" si="4"/>
        <v>0</v>
      </c>
      <c r="F28" s="44" t="str">
        <f>IF(A28="","",VLOOKUP(A28,BD!$A$3:$D$85,4,FALSE))</f>
        <v/>
      </c>
      <c r="G28" s="11">
        <f t="shared" si="0"/>
        <v>0</v>
      </c>
      <c r="H28" s="3" t="str">
        <f>IF(A28="","",VLOOKUP(A28,BD!$A$3:$H$85,8,FALSE))</f>
        <v/>
      </c>
      <c r="I28" s="3">
        <f t="shared" si="5"/>
        <v>0</v>
      </c>
      <c r="J28" t="str">
        <f>IF(A28="","",VLOOKUP(A28,BD!$A$3:$B$85,2,FALSE)*B28)</f>
        <v/>
      </c>
      <c r="K28" s="3">
        <f t="shared" si="6"/>
        <v>0</v>
      </c>
      <c r="L28" s="3">
        <f t="shared" si="1"/>
        <v>0</v>
      </c>
      <c r="N28" s="96"/>
      <c r="O28" s="96"/>
      <c r="P28" s="55"/>
      <c r="Q28" s="3" t="str">
        <f t="shared" si="7"/>
        <v/>
      </c>
      <c r="R28" s="3">
        <f t="shared" si="8"/>
        <v>0</v>
      </c>
      <c r="S28" s="3" t="str">
        <f>IF(N28="","",VLOOKUP(N28,BD!$A$2:$E$85,5,FALSE)*P28)</f>
        <v/>
      </c>
      <c r="U28" s="3" t="str">
        <f>IF(A28="","",VLOOKUP(A28,BD!$A$3:$E$85,5,FALSE)*B28)</f>
        <v/>
      </c>
      <c r="W28" t="str">
        <f>IF(N28="","",VLOOKUP(N28,BD!$A$3:$B$85,2,FALSE)*P28)</f>
        <v/>
      </c>
      <c r="X28" s="3"/>
    </row>
    <row r="29" spans="1:41" x14ac:dyDescent="0.25">
      <c r="A29" s="8"/>
      <c r="B29" s="53"/>
      <c r="C29" s="54"/>
      <c r="D29" s="20">
        <f t="shared" si="3"/>
        <v>0</v>
      </c>
      <c r="E29" s="43">
        <f t="shared" si="4"/>
        <v>0</v>
      </c>
      <c r="F29" s="44" t="str">
        <f>IF(A29="","",VLOOKUP(A29,BD!$A$3:$D$85,4,FALSE))</f>
        <v/>
      </c>
      <c r="G29" s="11">
        <f t="shared" si="0"/>
        <v>0</v>
      </c>
      <c r="H29" s="3" t="str">
        <f>IF(A29="","",VLOOKUP(A29,BD!$A$3:$H$85,8,FALSE))</f>
        <v/>
      </c>
      <c r="I29" s="3">
        <f t="shared" si="5"/>
        <v>0</v>
      </c>
      <c r="J29" t="str">
        <f>IF(A29="","",VLOOKUP(A29,BD!$A$3:$B$85,2,FALSE)*B29)</f>
        <v/>
      </c>
      <c r="K29" s="3">
        <f t="shared" si="6"/>
        <v>0</v>
      </c>
      <c r="L29" s="3">
        <f t="shared" si="1"/>
        <v>0</v>
      </c>
      <c r="N29" s="96"/>
      <c r="O29" s="96"/>
      <c r="P29" s="55"/>
      <c r="Q29" s="3" t="str">
        <f t="shared" si="7"/>
        <v/>
      </c>
      <c r="R29" s="3">
        <f t="shared" si="8"/>
        <v>0</v>
      </c>
      <c r="S29" s="3" t="str">
        <f>IF(N29="","",VLOOKUP(N29,BD!$A$2:$E$85,5,FALSE)*P29)</f>
        <v/>
      </c>
      <c r="U29" s="3" t="str">
        <f>IF(A29="","",VLOOKUP(A29,BD!$A$3:$E$85,5,FALSE)*B29)</f>
        <v/>
      </c>
      <c r="W29" t="str">
        <f>IF(N29="","",VLOOKUP(N29,BD!$A$3:$B$85,2,FALSE)*P29)</f>
        <v/>
      </c>
      <c r="X29" s="3"/>
    </row>
    <row r="30" spans="1:41" x14ac:dyDescent="0.25">
      <c r="A30" s="8"/>
      <c r="B30" s="53"/>
      <c r="C30" s="54"/>
      <c r="D30" s="20">
        <f t="shared" si="3"/>
        <v>0</v>
      </c>
      <c r="E30" s="43">
        <f t="shared" si="4"/>
        <v>0</v>
      </c>
      <c r="F30" s="44" t="str">
        <f>IF(A30="","",VLOOKUP(A30,BD!$A$3:$D$85,4,FALSE))</f>
        <v/>
      </c>
      <c r="G30" s="11">
        <f t="shared" si="0"/>
        <v>0</v>
      </c>
      <c r="H30" s="3" t="str">
        <f>IF(A30="","",VLOOKUP(A30,BD!$A$3:$H$85,8,FALSE))</f>
        <v/>
      </c>
      <c r="I30" s="3">
        <f t="shared" si="5"/>
        <v>0</v>
      </c>
      <c r="J30" t="str">
        <f>IF(A30="","",VLOOKUP(A30,BD!$A$3:$B$85,2,FALSE)*B30)</f>
        <v/>
      </c>
      <c r="K30" s="3">
        <f t="shared" si="6"/>
        <v>0</v>
      </c>
      <c r="L30" s="3">
        <f t="shared" si="1"/>
        <v>0</v>
      </c>
      <c r="N30" s="96"/>
      <c r="O30" s="96"/>
      <c r="P30" s="55"/>
      <c r="Q30" s="3" t="str">
        <f t="shared" si="7"/>
        <v/>
      </c>
      <c r="R30" s="3">
        <f t="shared" si="8"/>
        <v>0</v>
      </c>
      <c r="S30" s="3" t="str">
        <f>IF(N30="","",VLOOKUP(N30,BD!$A$2:$E$85,5,FALSE)*P30)</f>
        <v/>
      </c>
      <c r="U30" s="3" t="str">
        <f>IF(A30="","",VLOOKUP(A30,BD!$A$3:$E$85,5,FALSE)*B30)</f>
        <v/>
      </c>
      <c r="W30" t="str">
        <f>IF(N30="","",VLOOKUP(N30,BD!$A$3:$B$85,2,FALSE)*P30)</f>
        <v/>
      </c>
      <c r="X30" s="3"/>
    </row>
    <row r="31" spans="1:41" x14ac:dyDescent="0.25">
      <c r="A31" s="8"/>
      <c r="B31" s="53"/>
      <c r="C31" s="54"/>
      <c r="D31" s="20">
        <f t="shared" si="3"/>
        <v>0</v>
      </c>
      <c r="E31" s="43">
        <f t="shared" si="4"/>
        <v>0</v>
      </c>
      <c r="F31" s="44" t="str">
        <f>IF(A31="","",VLOOKUP(A31,BD!$A$3:$D$85,4,FALSE))</f>
        <v/>
      </c>
      <c r="G31" s="11">
        <f t="shared" si="0"/>
        <v>0</v>
      </c>
      <c r="H31" s="3" t="str">
        <f>IF(A31="","",VLOOKUP(A31,BD!$A$3:$H$85,8,FALSE))</f>
        <v/>
      </c>
      <c r="I31" s="3">
        <f t="shared" si="5"/>
        <v>0</v>
      </c>
      <c r="J31" t="str">
        <f>IF(A31="","",VLOOKUP(A31,BD!$A$3:$B$85,2,FALSE)*B31)</f>
        <v/>
      </c>
      <c r="K31" s="3">
        <f t="shared" si="6"/>
        <v>0</v>
      </c>
      <c r="L31" s="3">
        <f t="shared" si="1"/>
        <v>0</v>
      </c>
      <c r="N31" s="96"/>
      <c r="O31" s="96"/>
      <c r="P31" s="55"/>
      <c r="Q31" s="3" t="str">
        <f t="shared" si="7"/>
        <v/>
      </c>
      <c r="R31" s="3">
        <f t="shared" si="8"/>
        <v>0</v>
      </c>
      <c r="S31" s="3" t="str">
        <f>IF(N31="","",VLOOKUP(N31,BD!$A$2:$E$85,5,FALSE)*P31)</f>
        <v/>
      </c>
      <c r="U31" s="3" t="str">
        <f>IF(A31="","",VLOOKUP(A31,BD!$A$3:$E$85,5,FALSE)*B31)</f>
        <v/>
      </c>
      <c r="W31" t="str">
        <f>IF(N31="","",VLOOKUP(N31,BD!$A$3:$B$85,2,FALSE)*P31)</f>
        <v/>
      </c>
      <c r="X31" s="3"/>
    </row>
    <row r="32" spans="1:41" x14ac:dyDescent="0.25">
      <c r="A32" s="8"/>
      <c r="B32" s="53"/>
      <c r="C32" s="54"/>
      <c r="D32" s="20">
        <f t="shared" si="3"/>
        <v>0</v>
      </c>
      <c r="E32" s="43">
        <f t="shared" si="4"/>
        <v>0</v>
      </c>
      <c r="F32" s="44" t="str">
        <f>IF(A32="","",VLOOKUP(A32,BD!$A$3:$D$85,4,FALSE))</f>
        <v/>
      </c>
      <c r="G32" s="11">
        <f t="shared" si="0"/>
        <v>0</v>
      </c>
      <c r="H32" s="3" t="str">
        <f>IF(A32="","",VLOOKUP(A32,BD!$A$3:$H$85,8,FALSE))</f>
        <v/>
      </c>
      <c r="I32" s="3">
        <f t="shared" si="5"/>
        <v>0</v>
      </c>
      <c r="J32" t="str">
        <f>IF(A32="","",VLOOKUP(A32,BD!$A$3:$B$85,2,FALSE)*B32)</f>
        <v/>
      </c>
      <c r="K32" s="3">
        <f t="shared" si="6"/>
        <v>0</v>
      </c>
      <c r="L32" s="3">
        <f t="shared" si="1"/>
        <v>0</v>
      </c>
      <c r="N32" s="96"/>
      <c r="O32" s="96"/>
      <c r="P32" s="55"/>
      <c r="Q32" s="3" t="str">
        <f t="shared" si="7"/>
        <v/>
      </c>
      <c r="R32" s="3">
        <f t="shared" si="8"/>
        <v>0</v>
      </c>
      <c r="S32" s="3" t="str">
        <f>IF(N32="","",VLOOKUP(N32,BD!$A$2:$E$85,5,FALSE)*P32)</f>
        <v/>
      </c>
      <c r="U32" s="3" t="str">
        <f>IF(A32="","",VLOOKUP(A32,BD!$A$3:$E$85,5,FALSE)*B32)</f>
        <v/>
      </c>
      <c r="W32" t="str">
        <f>IF(N32="","",VLOOKUP(N32,BD!$A$3:$B$85,2,FALSE)*P32)</f>
        <v/>
      </c>
      <c r="X32" s="3"/>
    </row>
    <row r="33" spans="1:26" x14ac:dyDescent="0.25">
      <c r="A33" s="8"/>
      <c r="B33" s="53"/>
      <c r="C33" s="54"/>
      <c r="D33" s="20">
        <f t="shared" si="3"/>
        <v>0</v>
      </c>
      <c r="E33" s="43">
        <f t="shared" si="4"/>
        <v>0</v>
      </c>
      <c r="F33" s="44" t="str">
        <f>IF(A33="","",VLOOKUP(A33,BD!$A$3:$D$85,4,FALSE))</f>
        <v/>
      </c>
      <c r="G33" s="11">
        <f t="shared" si="0"/>
        <v>0</v>
      </c>
      <c r="H33" s="3" t="str">
        <f>IF(A33="","",VLOOKUP(A33,BD!$A$3:$H$85,8,FALSE))</f>
        <v/>
      </c>
      <c r="I33" s="3">
        <f t="shared" si="5"/>
        <v>0</v>
      </c>
      <c r="J33" t="str">
        <f>IF(A33="","",VLOOKUP(A33,BD!$A$3:$B$85,2,FALSE)*B33)</f>
        <v/>
      </c>
      <c r="K33" s="3">
        <f t="shared" si="6"/>
        <v>0</v>
      </c>
      <c r="L33" s="3">
        <f t="shared" si="1"/>
        <v>0</v>
      </c>
      <c r="N33" s="96"/>
      <c r="O33" s="96"/>
      <c r="P33" s="55"/>
      <c r="Q33" s="3" t="str">
        <f t="shared" si="7"/>
        <v/>
      </c>
      <c r="R33" s="3">
        <f t="shared" si="8"/>
        <v>0</v>
      </c>
      <c r="S33" s="3" t="str">
        <f>IF(N33="","",VLOOKUP(N33,BD!$A$2:$E$85,5,FALSE)*P33)</f>
        <v/>
      </c>
      <c r="U33" s="3" t="str">
        <f>IF(A33="","",VLOOKUP(A33,BD!$A$3:$E$85,5,FALSE)*B33)</f>
        <v/>
      </c>
      <c r="W33" t="str">
        <f>IF(N33="","",VLOOKUP(N33,BD!$A$3:$B$85,2,FALSE)*P33)</f>
        <v/>
      </c>
      <c r="X33" s="3"/>
    </row>
    <row r="34" spans="1:26" x14ac:dyDescent="0.25">
      <c r="A34" s="8"/>
      <c r="B34" s="53"/>
      <c r="C34" s="54"/>
      <c r="D34" s="20">
        <f t="shared" si="3"/>
        <v>0</v>
      </c>
      <c r="E34" s="43">
        <f t="shared" si="4"/>
        <v>0</v>
      </c>
      <c r="F34" s="44" t="str">
        <f>IF(A34="","",VLOOKUP(A34,BD!$A$3:$D$85,4,FALSE))</f>
        <v/>
      </c>
      <c r="G34" s="11">
        <f t="shared" si="0"/>
        <v>0</v>
      </c>
      <c r="H34" s="3" t="str">
        <f>IF(A34="","",VLOOKUP(A34,BD!$A$3:$H$85,8,FALSE))</f>
        <v/>
      </c>
      <c r="I34" s="3">
        <f t="shared" si="5"/>
        <v>0</v>
      </c>
      <c r="J34" t="str">
        <f>IF(A34="","",VLOOKUP(A34,BD!$A$3:$B$85,2,FALSE)*B34)</f>
        <v/>
      </c>
      <c r="K34" s="3">
        <f t="shared" si="6"/>
        <v>0</v>
      </c>
      <c r="L34" s="3">
        <f t="shared" si="1"/>
        <v>0</v>
      </c>
      <c r="N34" s="96"/>
      <c r="O34" s="96"/>
      <c r="P34" s="55"/>
      <c r="Q34" s="3" t="str">
        <f t="shared" si="7"/>
        <v/>
      </c>
      <c r="R34" s="3">
        <f t="shared" si="8"/>
        <v>0</v>
      </c>
      <c r="S34" s="3" t="str">
        <f>IF(N34="","",VLOOKUP(N34,BD!$A$2:$E$85,5,FALSE)*P34)</f>
        <v/>
      </c>
      <c r="U34" s="3" t="str">
        <f>IF(A34="","",VLOOKUP(A34,BD!$A$3:$E$85,5,FALSE)*B34)</f>
        <v/>
      </c>
      <c r="W34" t="str">
        <f>IF(N34="","",VLOOKUP(N34,BD!$A$3:$B$85,2,FALSE)*P34)</f>
        <v/>
      </c>
      <c r="X34" s="3"/>
    </row>
    <row r="35" spans="1:26" x14ac:dyDescent="0.25">
      <c r="A35" s="8"/>
      <c r="B35" s="53"/>
      <c r="C35" s="54"/>
      <c r="D35" s="20">
        <f t="shared" si="3"/>
        <v>0</v>
      </c>
      <c r="E35" s="43">
        <f t="shared" si="4"/>
        <v>0</v>
      </c>
      <c r="F35" s="44" t="str">
        <f>IF(A35="","",VLOOKUP(A35,BD!$A$3:$D$85,4,FALSE))</f>
        <v/>
      </c>
      <c r="G35" s="11">
        <f t="shared" si="0"/>
        <v>0</v>
      </c>
      <c r="H35" s="3" t="str">
        <f>IF(A35="","",VLOOKUP(A35,BD!$A$3:$H$85,8,FALSE))</f>
        <v/>
      </c>
      <c r="I35" s="3">
        <f t="shared" si="5"/>
        <v>0</v>
      </c>
      <c r="J35" t="str">
        <f>IF(A35="","",VLOOKUP(A35,BD!$A$3:$B$85,2,FALSE)*B35)</f>
        <v/>
      </c>
      <c r="K35" s="3">
        <f t="shared" si="6"/>
        <v>0</v>
      </c>
      <c r="L35" s="3">
        <f t="shared" si="1"/>
        <v>0</v>
      </c>
      <c r="N35" s="96"/>
      <c r="O35" s="96"/>
      <c r="P35" s="55"/>
      <c r="Q35" s="3" t="str">
        <f t="shared" si="7"/>
        <v/>
      </c>
      <c r="R35" s="3">
        <f t="shared" si="8"/>
        <v>0</v>
      </c>
      <c r="S35" s="3" t="str">
        <f>IF(N35="","",VLOOKUP(N35,BD!$A$2:$E$85,5,FALSE)*P35)</f>
        <v/>
      </c>
      <c r="U35" s="3" t="str">
        <f>IF(A35="","",VLOOKUP(A35,BD!$A$3:$E$85,5,FALSE)*B35)</f>
        <v/>
      </c>
      <c r="W35" t="str">
        <f>IF(N35="","",VLOOKUP(N35,BD!$A$3:$B$85,2,FALSE)*P35)</f>
        <v/>
      </c>
      <c r="X35" s="3"/>
    </row>
    <row r="36" spans="1:26" x14ac:dyDescent="0.25">
      <c r="A36" s="8"/>
      <c r="B36" s="53"/>
      <c r="C36" s="54"/>
      <c r="D36" s="20">
        <f t="shared" si="3"/>
        <v>0</v>
      </c>
      <c r="E36" s="43">
        <f t="shared" si="4"/>
        <v>0</v>
      </c>
      <c r="F36" s="44" t="str">
        <f>IF(A36="","",VLOOKUP(A36,BD!$A$3:$D$85,4,FALSE))</f>
        <v/>
      </c>
      <c r="G36" s="11">
        <f t="shared" si="0"/>
        <v>0</v>
      </c>
      <c r="H36" s="3" t="str">
        <f>IF(A36="","",VLOOKUP(A36,BD!$A$3:$H$85,8,FALSE))</f>
        <v/>
      </c>
      <c r="I36" s="3">
        <f t="shared" si="5"/>
        <v>0</v>
      </c>
      <c r="J36" t="str">
        <f>IF(A36="","",VLOOKUP(A36,BD!$A$3:$B$85,2,FALSE)*B36)</f>
        <v/>
      </c>
      <c r="K36" s="3">
        <f t="shared" si="6"/>
        <v>0</v>
      </c>
      <c r="L36" s="3">
        <f t="shared" si="1"/>
        <v>0</v>
      </c>
      <c r="N36" s="96"/>
      <c r="O36" s="96"/>
      <c r="P36" s="55"/>
      <c r="Q36" s="3" t="str">
        <f t="shared" si="7"/>
        <v/>
      </c>
      <c r="R36" s="3">
        <f t="shared" si="8"/>
        <v>0</v>
      </c>
      <c r="S36" s="3" t="str">
        <f>IF(N36="","",VLOOKUP(N36,BD!$A$2:$E$85,5,FALSE)*P36)</f>
        <v/>
      </c>
      <c r="U36" s="3" t="str">
        <f>IF(A36="","",VLOOKUP(A36,BD!$A$3:$E$85,5,FALSE)*B36)</f>
        <v/>
      </c>
      <c r="W36" t="str">
        <f>IF(N36="","",VLOOKUP(N36,BD!$A$3:$B$85,2,FALSE)*P36)</f>
        <v/>
      </c>
      <c r="X36" s="3"/>
    </row>
    <row r="37" spans="1:26" x14ac:dyDescent="0.25">
      <c r="A37" s="8"/>
      <c r="B37" s="53"/>
      <c r="C37" s="54"/>
      <c r="D37" s="20">
        <f t="shared" si="3"/>
        <v>0</v>
      </c>
      <c r="E37" s="43">
        <f t="shared" si="4"/>
        <v>0</v>
      </c>
      <c r="F37" s="44" t="str">
        <f>IF(A37="","",VLOOKUP(A37,BD!$A$3:$D$85,4,FALSE))</f>
        <v/>
      </c>
      <c r="G37" s="11">
        <f t="shared" si="0"/>
        <v>0</v>
      </c>
      <c r="H37" s="3" t="str">
        <f>IF(A37="","",VLOOKUP(A37,BD!$A$3:$H$85,8,FALSE))</f>
        <v/>
      </c>
      <c r="I37" s="3">
        <f t="shared" si="5"/>
        <v>0</v>
      </c>
      <c r="J37" t="str">
        <f>IF(A37="","",VLOOKUP(A37,BD!$A$3:$B$85,2,FALSE)*B37)</f>
        <v/>
      </c>
      <c r="K37" s="3">
        <f t="shared" si="6"/>
        <v>0</v>
      </c>
      <c r="L37" s="3">
        <f t="shared" si="1"/>
        <v>0</v>
      </c>
      <c r="N37" s="96"/>
      <c r="O37" s="96"/>
      <c r="P37" s="55"/>
      <c r="Q37" s="3" t="str">
        <f t="shared" si="7"/>
        <v/>
      </c>
      <c r="R37" s="3">
        <f t="shared" si="8"/>
        <v>0</v>
      </c>
      <c r="S37" s="3" t="str">
        <f>IF(N37="","",VLOOKUP(N37,BD!$A$2:$E$85,5,FALSE)*P37)</f>
        <v/>
      </c>
      <c r="U37" s="3" t="str">
        <f>IF(A37="","",VLOOKUP(A37,BD!$A$3:$E$85,5,FALSE)*B37)</f>
        <v/>
      </c>
      <c r="W37" t="str">
        <f>IF(N37="","",VLOOKUP(N37,BD!$A$3:$B$85,2,FALSE)*P37)</f>
        <v/>
      </c>
      <c r="X37" s="3"/>
    </row>
    <row r="38" spans="1:26" x14ac:dyDescent="0.25">
      <c r="A38" s="8"/>
      <c r="B38" s="53"/>
      <c r="C38" s="54"/>
      <c r="D38" s="20">
        <f t="shared" si="3"/>
        <v>0</v>
      </c>
      <c r="E38" s="43">
        <f t="shared" si="4"/>
        <v>0</v>
      </c>
      <c r="F38" s="44" t="str">
        <f>IF(A38="","",VLOOKUP(A38,BD!$A$3:$D$85,4,FALSE))</f>
        <v/>
      </c>
      <c r="G38" s="11">
        <f t="shared" si="0"/>
        <v>0</v>
      </c>
      <c r="H38" s="3" t="str">
        <f>IF(A38="","",VLOOKUP(A38,BD!$A$3:$H$85,8,FALSE))</f>
        <v/>
      </c>
      <c r="I38" s="3">
        <f t="shared" si="5"/>
        <v>0</v>
      </c>
      <c r="J38" t="str">
        <f>IF(A38="","",VLOOKUP(A38,BD!$A$3:$B$85,2,FALSE)*B38)</f>
        <v/>
      </c>
      <c r="K38" s="3">
        <f t="shared" si="6"/>
        <v>0</v>
      </c>
      <c r="L38" s="3">
        <f t="shared" si="1"/>
        <v>0</v>
      </c>
      <c r="N38" s="96"/>
      <c r="O38" s="96"/>
      <c r="P38" s="55"/>
      <c r="Q38" s="3" t="str">
        <f t="shared" si="7"/>
        <v/>
      </c>
      <c r="R38" s="3">
        <f t="shared" si="8"/>
        <v>0</v>
      </c>
      <c r="S38" s="3" t="str">
        <f>IF(N38="","",VLOOKUP(N38,BD!$A$2:$E$85,5,FALSE)*P38)</f>
        <v/>
      </c>
      <c r="U38" s="3" t="str">
        <f>IF(A38="","",VLOOKUP(A38,BD!$A$3:$E$85,5,FALSE)*B38)</f>
        <v/>
      </c>
      <c r="W38" t="str">
        <f>IF(N38="","",VLOOKUP(N38,BD!$A$3:$B$85,2,FALSE)*P38)</f>
        <v/>
      </c>
      <c r="X38" s="3"/>
    </row>
    <row r="39" spans="1:26" x14ac:dyDescent="0.25">
      <c r="A39" s="8"/>
      <c r="B39" s="53"/>
      <c r="C39" s="54"/>
      <c r="D39" s="20">
        <f t="shared" si="3"/>
        <v>0</v>
      </c>
      <c r="E39" s="43">
        <f t="shared" si="4"/>
        <v>0</v>
      </c>
      <c r="F39" s="44" t="str">
        <f>IF(A39="","",VLOOKUP(A39,BD!$A$3:$D$85,4,FALSE))</f>
        <v/>
      </c>
      <c r="G39" s="11">
        <f t="shared" si="0"/>
        <v>0</v>
      </c>
      <c r="H39" s="3" t="str">
        <f>IF(A39="","",VLOOKUP(A39,BD!$A$3:$H$85,8,FALSE))</f>
        <v/>
      </c>
      <c r="I39" s="3">
        <f t="shared" si="5"/>
        <v>0</v>
      </c>
      <c r="J39" t="str">
        <f>IF(A39="","",VLOOKUP(A39,BD!$A$3:$B$85,2,FALSE)*B39)</f>
        <v/>
      </c>
      <c r="K39" s="3">
        <f t="shared" si="6"/>
        <v>0</v>
      </c>
      <c r="L39" s="3">
        <f t="shared" si="1"/>
        <v>0</v>
      </c>
      <c r="O39"/>
      <c r="P39"/>
      <c r="Q39" s="3">
        <f>SUM(Q12:Q38)</f>
        <v>0</v>
      </c>
      <c r="R39" s="3">
        <f>SUM(R12:R38)</f>
        <v>0</v>
      </c>
      <c r="S39" s="3">
        <f>SUM(S12:S38)</f>
        <v>0</v>
      </c>
      <c r="U39" s="3" t="str">
        <f>IF(A39="","",VLOOKUP(A39,BD!$A$3:$E$85,5,FALSE)*B39)</f>
        <v/>
      </c>
      <c r="W39">
        <f>SUM(W12:W38)</f>
        <v>0</v>
      </c>
      <c r="X39" s="3"/>
    </row>
    <row r="40" spans="1:26" x14ac:dyDescent="0.25">
      <c r="B40" s="14"/>
      <c r="E40" s="15"/>
      <c r="O40" s="3" t="s">
        <v>97</v>
      </c>
      <c r="P40" t="s">
        <v>52</v>
      </c>
      <c r="Q40" s="3" t="s">
        <v>99</v>
      </c>
      <c r="S40" s="32"/>
      <c r="U40" s="3"/>
    </row>
    <row r="41" spans="1:26" x14ac:dyDescent="0.25">
      <c r="A41" s="27"/>
      <c r="B41" s="71"/>
      <c r="C41" s="42">
        <f>SUM(C2:C39)</f>
        <v>151.85</v>
      </c>
      <c r="D41" s="42"/>
      <c r="E41" s="74"/>
      <c r="F41" s="27"/>
      <c r="G41" s="42"/>
      <c r="H41" s="42"/>
      <c r="I41" s="42"/>
      <c r="J41" s="27">
        <f>SUM(J2:J39)</f>
        <v>606</v>
      </c>
      <c r="K41" s="42">
        <f>SUM(K2:K39)</f>
        <v>864</v>
      </c>
      <c r="L41" s="42">
        <f>SUM(L2:L39)</f>
        <v>712.15</v>
      </c>
      <c r="N41" s="24" t="s">
        <v>98</v>
      </c>
      <c r="O41" s="3">
        <f>SUM(R39)</f>
        <v>0</v>
      </c>
      <c r="P41" s="3">
        <f>SUM(S39)</f>
        <v>0</v>
      </c>
      <c r="Q41" s="49">
        <f>SUM((U41+V20)-(P41+U60))</f>
        <v>18</v>
      </c>
      <c r="R41" s="22"/>
      <c r="S41" s="23">
        <f>SUM(O41+P41+Q41)</f>
        <v>18</v>
      </c>
      <c r="U41" s="3">
        <f>SUM(U2:U39)</f>
        <v>18</v>
      </c>
      <c r="X41" s="3"/>
    </row>
    <row r="42" spans="1:26" x14ac:dyDescent="0.25">
      <c r="B42" s="16"/>
      <c r="E42" s="17"/>
      <c r="P42"/>
      <c r="U42" s="3"/>
      <c r="W42" s="3"/>
    </row>
    <row r="43" spans="1:26" x14ac:dyDescent="0.25">
      <c r="B43" s="47"/>
      <c r="E43" s="48"/>
      <c r="N43" s="95" t="s">
        <v>103</v>
      </c>
      <c r="O43" s="95"/>
      <c r="P43"/>
      <c r="S43" s="3">
        <f>SUM(S9-S41)</f>
        <v>151.85</v>
      </c>
      <c r="U43" s="3"/>
      <c r="W43" s="3"/>
    </row>
    <row r="44" spans="1:26" x14ac:dyDescent="0.25">
      <c r="A44" s="8"/>
      <c r="B44" s="53"/>
      <c r="C44" s="54"/>
      <c r="D44" s="20">
        <f>IFERROR((C44/B44),0)</f>
        <v>0</v>
      </c>
      <c r="E44" s="43">
        <f>IFERROR((C44/(B44*F44)),0)</f>
        <v>0</v>
      </c>
      <c r="F44" s="44" t="str">
        <f>IF(A44="","",VLOOKUP(A44,BD!$A$3:$D$85,4,FALSE))</f>
        <v/>
      </c>
      <c r="G44" s="11">
        <f>IFERROR((C44/J44),0)</f>
        <v>0</v>
      </c>
      <c r="H44" s="3" t="str">
        <f>IF(A44="","",VLOOKUP(A44,BD!$A$3:$H$85,8,FALSE))</f>
        <v/>
      </c>
      <c r="I44" s="3">
        <f>IFERROR((H44-G44),0)</f>
        <v>0</v>
      </c>
      <c r="J44" t="str">
        <f>IF(A44="","",VLOOKUP(A44,BD!$A$3:$B$85,2,FALSE)*B44)</f>
        <v/>
      </c>
      <c r="K44" s="3">
        <f>IFERROR((J44*H44),0)</f>
        <v>0</v>
      </c>
      <c r="L44" s="3">
        <f t="shared" ref="L44:L60" si="9">IFERROR((J44*I44),0)</f>
        <v>0</v>
      </c>
      <c r="P44" s="49"/>
      <c r="Q44" s="96" t="s">
        <v>102</v>
      </c>
      <c r="R44" s="96"/>
      <c r="S44" s="26">
        <f>SUM(S64)</f>
        <v>23.560833333333331</v>
      </c>
      <c r="U44" s="3"/>
      <c r="W44" s="3"/>
    </row>
    <row r="45" spans="1:26" x14ac:dyDescent="0.25">
      <c r="A45" s="8"/>
      <c r="B45" s="53"/>
      <c r="C45" s="54"/>
      <c r="D45" s="20">
        <f t="shared" ref="D45:D60" si="10">IFERROR((C45/B45),0)</f>
        <v>0</v>
      </c>
      <c r="E45" s="43">
        <f t="shared" ref="E45:E60" si="11">IFERROR((C45/(B45*F45)),0)</f>
        <v>0</v>
      </c>
      <c r="F45" s="44" t="str">
        <f>IF(A45="","",VLOOKUP(A45,BD!$A$3:$D$85,4,FALSE))</f>
        <v/>
      </c>
      <c r="G45" s="11">
        <f t="shared" ref="G45:G60" si="12">IFERROR((C45/J45),0)</f>
        <v>0</v>
      </c>
      <c r="H45" s="3" t="str">
        <f>IF(A45="","",VLOOKUP(A45,BD!$A$3:$H$85,8,FALSE))</f>
        <v/>
      </c>
      <c r="I45" s="3">
        <f t="shared" ref="I45:I60" si="13">IFERROR((H45-G45),0)</f>
        <v>0</v>
      </c>
      <c r="J45" t="str">
        <f>IF(A45="","",VLOOKUP(A45,BD!$A$3:$B$85,2,FALSE)*B45)</f>
        <v/>
      </c>
      <c r="K45" s="3">
        <f t="shared" ref="K45:K60" si="14">IFERROR((J45*H45),0)</f>
        <v>0</v>
      </c>
      <c r="L45" s="3">
        <f t="shared" si="9"/>
        <v>0</v>
      </c>
      <c r="N45" s="95" t="s">
        <v>104</v>
      </c>
      <c r="O45" s="95"/>
      <c r="P45" s="49"/>
      <c r="Q45" s="25"/>
      <c r="R45" s="25"/>
      <c r="S45" s="26">
        <f>SUM(S43-S44)</f>
        <v>128.28916666666666</v>
      </c>
      <c r="U45" s="3"/>
      <c r="W45" s="3"/>
    </row>
    <row r="46" spans="1:26" x14ac:dyDescent="0.25">
      <c r="A46" s="8"/>
      <c r="B46" s="53"/>
      <c r="C46" s="54"/>
      <c r="D46" s="20">
        <f t="shared" si="10"/>
        <v>0</v>
      </c>
      <c r="E46" s="43">
        <f t="shared" si="11"/>
        <v>0</v>
      </c>
      <c r="F46" s="44" t="str">
        <f>IF(A46="","",VLOOKUP(A46,BD!$A$3:$D$85,4,FALSE))</f>
        <v/>
      </c>
      <c r="G46" s="11">
        <f t="shared" si="12"/>
        <v>0</v>
      </c>
      <c r="H46" s="3" t="str">
        <f>IF(A46="","",VLOOKUP(A46,BD!$A$3:$H$85,8,FALSE))</f>
        <v/>
      </c>
      <c r="I46" s="3">
        <f t="shared" si="13"/>
        <v>0</v>
      </c>
      <c r="J46" t="str">
        <f>IF(A46="","",VLOOKUP(A46,BD!$A$3:$B$85,2,FALSE)*B46)</f>
        <v/>
      </c>
      <c r="K46" s="3">
        <f t="shared" si="14"/>
        <v>0</v>
      </c>
      <c r="L46" s="3">
        <f t="shared" si="9"/>
        <v>0</v>
      </c>
      <c r="N46" s="32"/>
      <c r="O46" s="32"/>
      <c r="P46" s="49"/>
      <c r="Q46" s="25"/>
      <c r="R46" s="25"/>
      <c r="S46" s="26"/>
      <c r="U46" s="3"/>
      <c r="W46" s="3"/>
    </row>
    <row r="47" spans="1:26" x14ac:dyDescent="0.25">
      <c r="A47" s="8"/>
      <c r="B47" s="53"/>
      <c r="C47" s="54"/>
      <c r="D47" s="20">
        <f t="shared" si="10"/>
        <v>0</v>
      </c>
      <c r="E47" s="43">
        <f t="shared" si="11"/>
        <v>0</v>
      </c>
      <c r="F47" s="44" t="str">
        <f>IF(A47="","",VLOOKUP(A47,BD!$A$3:$D$85,4,FALSE))</f>
        <v/>
      </c>
      <c r="G47" s="11">
        <f t="shared" si="12"/>
        <v>0</v>
      </c>
      <c r="H47" s="3" t="str">
        <f>IF(A47="","",VLOOKUP(A47,BD!$A$3:$H$85,8,FALSE))</f>
        <v/>
      </c>
      <c r="I47" s="3">
        <f t="shared" si="13"/>
        <v>0</v>
      </c>
      <c r="J47" t="str">
        <f>IF(A47="","",VLOOKUP(A47,BD!$A$3:$B$85,2,FALSE)*B47)</f>
        <v/>
      </c>
      <c r="K47" s="3">
        <f t="shared" si="14"/>
        <v>0</v>
      </c>
      <c r="L47" s="3">
        <f t="shared" si="9"/>
        <v>0</v>
      </c>
      <c r="M47" s="24"/>
      <c r="N47" s="94" t="s">
        <v>101</v>
      </c>
      <c r="O47" s="94"/>
      <c r="P47" s="94"/>
      <c r="Q47" s="94"/>
      <c r="R47" s="94"/>
      <c r="S47" s="94"/>
      <c r="U47" s="3" t="s">
        <v>52</v>
      </c>
      <c r="W47" t="s">
        <v>126</v>
      </c>
      <c r="X47" t="s">
        <v>133</v>
      </c>
      <c r="Y47" t="s">
        <v>133</v>
      </c>
      <c r="Z47" s="70" t="s">
        <v>134</v>
      </c>
    </row>
    <row r="48" spans="1:26" x14ac:dyDescent="0.25">
      <c r="A48" s="8"/>
      <c r="B48" s="53"/>
      <c r="C48" s="54"/>
      <c r="D48" s="20">
        <f t="shared" si="10"/>
        <v>0</v>
      </c>
      <c r="E48" s="43">
        <f t="shared" si="11"/>
        <v>0</v>
      </c>
      <c r="F48" s="44" t="str">
        <f>IF(A48="","",VLOOKUP(A48,BD!$A$3:$D$85,4,FALSE))</f>
        <v/>
      </c>
      <c r="G48" s="11">
        <f t="shared" si="12"/>
        <v>0</v>
      </c>
      <c r="H48" s="3" t="str">
        <f>IF(A48="","",VLOOKUP(A48,BD!$A$3:$H$85,8,FALSE))</f>
        <v/>
      </c>
      <c r="I48" s="3">
        <f t="shared" si="13"/>
        <v>0</v>
      </c>
      <c r="J48" t="str">
        <f>IF(A48="","",VLOOKUP(A48,BD!$A$3:$B$85,2,FALSE)*B48)</f>
        <v/>
      </c>
      <c r="K48" s="3">
        <f t="shared" si="14"/>
        <v>0</v>
      </c>
      <c r="L48" s="3">
        <f t="shared" si="9"/>
        <v>0</v>
      </c>
      <c r="N48" s="96" t="s">
        <v>33</v>
      </c>
      <c r="O48" s="96"/>
      <c r="P48" s="55">
        <v>7</v>
      </c>
      <c r="Q48" s="3">
        <f>IF(N48="","",VLOOKUP(N48,$A$2:$E$60,4,FALSE)*P48)</f>
        <v>16.000833333333333</v>
      </c>
      <c r="R48">
        <f>IF(N48="","",VLOOKUP(N48,$A$2:$F$60,6,FALSE)*P48)</f>
        <v>42</v>
      </c>
      <c r="S48" s="9">
        <v>39</v>
      </c>
      <c r="U48" s="3">
        <f>IF(N48="","",VLOOKUP(N48,BD!$A$3:$E$85,5,FALSE)*P48)</f>
        <v>0</v>
      </c>
      <c r="W48">
        <f>IF(N48="","",VLOOKUP(N48,BD!$A$3:$B$85,2,FALSE)*P48)</f>
        <v>252</v>
      </c>
      <c r="X48">
        <f t="shared" ref="X48:X50" si="15">IFERROR((R48-S48),0)</f>
        <v>3</v>
      </c>
      <c r="Y48" s="3">
        <f>IFERROR((Q48-Z48),0)</f>
        <v>1.1429166666666664</v>
      </c>
      <c r="Z48" s="3">
        <f>IF(N48="","",VLOOKUP(N48,$A$2:$E$60,5,FALSE)*S48)</f>
        <v>14.857916666666666</v>
      </c>
    </row>
    <row r="49" spans="1:26" x14ac:dyDescent="0.25">
      <c r="A49" s="8"/>
      <c r="B49" s="53"/>
      <c r="C49" s="54"/>
      <c r="D49" s="20">
        <f t="shared" si="10"/>
        <v>0</v>
      </c>
      <c r="E49" s="43">
        <f t="shared" si="11"/>
        <v>0</v>
      </c>
      <c r="F49" s="44" t="str">
        <f>IF(A49="","",VLOOKUP(A49,BD!$A$3:$D$85,4,FALSE))</f>
        <v/>
      </c>
      <c r="G49" s="11">
        <f t="shared" si="12"/>
        <v>0</v>
      </c>
      <c r="H49" s="3" t="str">
        <f>IF(A49="","",VLOOKUP(A49,BD!$A$3:$H$85,8,FALSE))</f>
        <v/>
      </c>
      <c r="I49" s="3">
        <f t="shared" si="13"/>
        <v>0</v>
      </c>
      <c r="J49" t="str">
        <f>IF(A49="","",VLOOKUP(A49,BD!$A$3:$B$85,2,FALSE)*B49)</f>
        <v/>
      </c>
      <c r="K49" s="3">
        <f t="shared" si="14"/>
        <v>0</v>
      </c>
      <c r="L49" s="3">
        <f t="shared" si="9"/>
        <v>0</v>
      </c>
      <c r="N49" s="96" t="s">
        <v>96</v>
      </c>
      <c r="O49" s="96"/>
      <c r="P49" s="55">
        <v>4</v>
      </c>
      <c r="Q49" s="3">
        <f t="shared" ref="Q49:Q59" si="16">IF(N49="","",VLOOKUP(N49,$A$2:$AB$64,4,FALSE)*P49)</f>
        <v>7.56</v>
      </c>
      <c r="R49">
        <f t="shared" ref="R49:R59" si="17">IF(N49="","",VLOOKUP(N49,$A$2:$F$60,6,FALSE)*P49)</f>
        <v>4</v>
      </c>
      <c r="S49" s="9">
        <v>4</v>
      </c>
      <c r="U49" s="3">
        <f>IF(N49="","",VLOOKUP(N49,BD!$A$3:$E$85,5,FALSE)*P49)</f>
        <v>0</v>
      </c>
      <c r="W49">
        <f>IF(N49="","",VLOOKUP(N49,BD!$A$3:$B$85,2,FALSE)*P49)</f>
        <v>4</v>
      </c>
      <c r="X49">
        <f t="shared" si="15"/>
        <v>0</v>
      </c>
      <c r="Y49" s="3">
        <f t="shared" ref="Y49:Y59" si="18">IFERROR((Q49-Z49),0)</f>
        <v>0</v>
      </c>
      <c r="Z49" s="3">
        <f t="shared" ref="Z49:Z59" si="19">IF(N49="","",VLOOKUP(N49,$A$2:$E$60,5,FALSE)*S49)</f>
        <v>7.56</v>
      </c>
    </row>
    <row r="50" spans="1:26" x14ac:dyDescent="0.25">
      <c r="A50" s="8"/>
      <c r="B50" s="53"/>
      <c r="C50" s="54"/>
      <c r="D50" s="20">
        <f t="shared" si="10"/>
        <v>0</v>
      </c>
      <c r="E50" s="43">
        <f t="shared" si="11"/>
        <v>0</v>
      </c>
      <c r="F50" s="44" t="str">
        <f>IF(A50="","",VLOOKUP(A50,BD!$A$3:$D$85,4,FALSE))</f>
        <v/>
      </c>
      <c r="G50" s="11">
        <f t="shared" si="12"/>
        <v>0</v>
      </c>
      <c r="H50" s="3" t="str">
        <f>IF(A50="","",VLOOKUP(A50,BD!$A$3:$H$85,8,FALSE))</f>
        <v/>
      </c>
      <c r="I50" s="3">
        <f t="shared" si="13"/>
        <v>0</v>
      </c>
      <c r="J50" t="str">
        <f>IF(A50="","",VLOOKUP(A50,BD!$A$3:$B$85,2,FALSE)*B50)</f>
        <v/>
      </c>
      <c r="K50" s="3">
        <f t="shared" si="14"/>
        <v>0</v>
      </c>
      <c r="L50" s="3">
        <f t="shared" si="9"/>
        <v>0</v>
      </c>
      <c r="N50" s="96"/>
      <c r="O50" s="96"/>
      <c r="P50" s="55">
        <v>1</v>
      </c>
      <c r="Q50" s="3" t="str">
        <f t="shared" si="16"/>
        <v/>
      </c>
      <c r="R50" t="str">
        <f t="shared" si="17"/>
        <v/>
      </c>
      <c r="S50" s="9"/>
      <c r="U50" s="3" t="str">
        <f>IF(N50="","",VLOOKUP(N50,BD!$A$3:$E$85,5,FALSE)*P50)</f>
        <v/>
      </c>
      <c r="W50" t="str">
        <f>IF(N50="","",VLOOKUP(N50,BD!$A$3:$B$85,2,FALSE)*P50)</f>
        <v/>
      </c>
      <c r="X50">
        <f t="shared" si="15"/>
        <v>0</v>
      </c>
      <c r="Y50" s="3">
        <f t="shared" si="18"/>
        <v>0</v>
      </c>
      <c r="Z50" s="3" t="str">
        <f t="shared" si="19"/>
        <v/>
      </c>
    </row>
    <row r="51" spans="1:26" x14ac:dyDescent="0.25">
      <c r="A51" s="8"/>
      <c r="B51" s="53"/>
      <c r="C51" s="54"/>
      <c r="D51" s="20">
        <f t="shared" si="10"/>
        <v>0</v>
      </c>
      <c r="E51" s="43">
        <f t="shared" si="11"/>
        <v>0</v>
      </c>
      <c r="F51" s="44" t="str">
        <f>IF(A51="","",VLOOKUP(A51,BD!$A$3:$D$85,4,FALSE))</f>
        <v/>
      </c>
      <c r="G51" s="11">
        <f t="shared" si="12"/>
        <v>0</v>
      </c>
      <c r="H51" s="3" t="str">
        <f>IF(A51="","",VLOOKUP(A51,BD!$A$3:$H$85,8,FALSE))</f>
        <v/>
      </c>
      <c r="I51" s="3">
        <f t="shared" si="13"/>
        <v>0</v>
      </c>
      <c r="J51" t="str">
        <f>IF(A51="","",VLOOKUP(A51,BD!$A$3:$B$85,2,FALSE)*B51)</f>
        <v/>
      </c>
      <c r="K51" s="3">
        <f t="shared" si="14"/>
        <v>0</v>
      </c>
      <c r="L51" s="3">
        <f t="shared" si="9"/>
        <v>0</v>
      </c>
      <c r="N51" s="96"/>
      <c r="O51" s="96"/>
      <c r="P51" s="55">
        <v>1</v>
      </c>
      <c r="Q51" s="3" t="str">
        <f t="shared" si="16"/>
        <v/>
      </c>
      <c r="R51" t="str">
        <f t="shared" si="17"/>
        <v/>
      </c>
      <c r="S51" s="9"/>
      <c r="U51" s="3" t="str">
        <f>IF(N51="","",VLOOKUP(N51,BD!$A$3:$E$85,5,FALSE)*P51)</f>
        <v/>
      </c>
      <c r="W51" t="str">
        <f>IF(N51="","",VLOOKUP(N51,BD!$A$3:$B$85,2,FALSE)*P51)</f>
        <v/>
      </c>
      <c r="X51">
        <f>IFERROR((R51-S51),0)</f>
        <v>0</v>
      </c>
      <c r="Y51" s="3">
        <f t="shared" si="18"/>
        <v>0</v>
      </c>
      <c r="Z51" s="3" t="str">
        <f t="shared" si="19"/>
        <v/>
      </c>
    </row>
    <row r="52" spans="1:26" x14ac:dyDescent="0.25">
      <c r="A52" s="8"/>
      <c r="B52" s="53"/>
      <c r="C52" s="54"/>
      <c r="D52" s="20">
        <f t="shared" si="10"/>
        <v>0</v>
      </c>
      <c r="E52" s="43">
        <f t="shared" si="11"/>
        <v>0</v>
      </c>
      <c r="F52" s="44" t="str">
        <f>IF(A52="","",VLOOKUP(A52,BD!$A$3:$D$85,4,FALSE))</f>
        <v/>
      </c>
      <c r="G52" s="11">
        <f t="shared" si="12"/>
        <v>0</v>
      </c>
      <c r="H52" s="3" t="str">
        <f>IF(A52="","",VLOOKUP(A52,BD!$A$3:$H$85,8,FALSE))</f>
        <v/>
      </c>
      <c r="I52" s="3">
        <f t="shared" si="13"/>
        <v>0</v>
      </c>
      <c r="J52" t="str">
        <f>IF(A52="","",VLOOKUP(A52,BD!$A$3:$B$85,2,FALSE)*B52)</f>
        <v/>
      </c>
      <c r="K52" s="3">
        <f t="shared" si="14"/>
        <v>0</v>
      </c>
      <c r="L52" s="3">
        <f t="shared" si="9"/>
        <v>0</v>
      </c>
      <c r="N52" s="96"/>
      <c r="O52" s="96"/>
      <c r="P52" s="55">
        <v>1</v>
      </c>
      <c r="Q52" s="3" t="str">
        <f t="shared" si="16"/>
        <v/>
      </c>
      <c r="R52" t="str">
        <f t="shared" si="17"/>
        <v/>
      </c>
      <c r="S52" s="9"/>
      <c r="U52" s="3" t="str">
        <f>IF(N52="","",VLOOKUP(N52,BD!$A$3:$E$85,5,FALSE)*P52)</f>
        <v/>
      </c>
      <c r="W52" t="str">
        <f>IF(N52="","",VLOOKUP(N52,BD!$A$3:$B$85,2,FALSE)*P52)</f>
        <v/>
      </c>
      <c r="X52">
        <f t="shared" ref="X52:X59" si="20">IFERROR((R52-S52),0)</f>
        <v>0</v>
      </c>
      <c r="Y52" s="3">
        <f t="shared" si="18"/>
        <v>0</v>
      </c>
      <c r="Z52" s="3" t="str">
        <f t="shared" si="19"/>
        <v/>
      </c>
    </row>
    <row r="53" spans="1:26" x14ac:dyDescent="0.25">
      <c r="A53" s="8"/>
      <c r="B53" s="53"/>
      <c r="C53" s="54"/>
      <c r="D53" s="20">
        <f t="shared" si="10"/>
        <v>0</v>
      </c>
      <c r="E53" s="43">
        <f t="shared" si="11"/>
        <v>0</v>
      </c>
      <c r="F53" s="44" t="str">
        <f>IF(A53="","",VLOOKUP(A53,BD!$A$3:$D$85,4,FALSE))</f>
        <v/>
      </c>
      <c r="G53" s="11">
        <f t="shared" si="12"/>
        <v>0</v>
      </c>
      <c r="H53" s="3" t="str">
        <f>IF(A53="","",VLOOKUP(A53,BD!$A$3:$H$85,8,FALSE))</f>
        <v/>
      </c>
      <c r="I53" s="3">
        <f t="shared" si="13"/>
        <v>0</v>
      </c>
      <c r="J53" t="str">
        <f>IF(A53="","",VLOOKUP(A53,BD!$A$3:$B$85,2,FALSE)*B53)</f>
        <v/>
      </c>
      <c r="K53" s="3">
        <f t="shared" si="14"/>
        <v>0</v>
      </c>
      <c r="L53" s="3">
        <f t="shared" si="9"/>
        <v>0</v>
      </c>
      <c r="N53" s="96"/>
      <c r="O53" s="96"/>
      <c r="P53" s="55">
        <v>1</v>
      </c>
      <c r="Q53" s="3" t="str">
        <f t="shared" si="16"/>
        <v/>
      </c>
      <c r="R53" t="str">
        <f t="shared" si="17"/>
        <v/>
      </c>
      <c r="S53" s="9"/>
      <c r="U53" s="3" t="str">
        <f>IF(N53="","",VLOOKUP(N53,BD!$A$3:$E$85,5,FALSE)*P53)</f>
        <v/>
      </c>
      <c r="W53" t="str">
        <f>IF(N53="","",VLOOKUP(N53,BD!$A$3:$B$85,2,FALSE)*P53)</f>
        <v/>
      </c>
      <c r="X53">
        <f t="shared" si="20"/>
        <v>0</v>
      </c>
      <c r="Y53" s="3">
        <f t="shared" si="18"/>
        <v>0</v>
      </c>
      <c r="Z53" s="3" t="str">
        <f t="shared" si="19"/>
        <v/>
      </c>
    </row>
    <row r="54" spans="1:26" x14ac:dyDescent="0.25">
      <c r="A54" s="8"/>
      <c r="B54" s="53"/>
      <c r="C54" s="54"/>
      <c r="D54" s="20">
        <f t="shared" si="10"/>
        <v>0</v>
      </c>
      <c r="E54" s="43">
        <f t="shared" si="11"/>
        <v>0</v>
      </c>
      <c r="F54" s="44" t="str">
        <f>IF(A54="","",VLOOKUP(A54,BD!$A$3:$D$85,4,FALSE))</f>
        <v/>
      </c>
      <c r="G54" s="11">
        <f t="shared" si="12"/>
        <v>0</v>
      </c>
      <c r="H54" s="3" t="str">
        <f>IF(A54="","",VLOOKUP(A54,BD!$A$3:$H$85,8,FALSE))</f>
        <v/>
      </c>
      <c r="I54" s="3">
        <f t="shared" si="13"/>
        <v>0</v>
      </c>
      <c r="J54" t="str">
        <f>IF(A54="","",VLOOKUP(A54,BD!$A$3:$B$85,2,FALSE)*B54)</f>
        <v/>
      </c>
      <c r="K54" s="3">
        <f t="shared" si="14"/>
        <v>0</v>
      </c>
      <c r="L54" s="3">
        <f t="shared" si="9"/>
        <v>0</v>
      </c>
      <c r="N54" s="96"/>
      <c r="O54" s="96"/>
      <c r="P54" s="55">
        <v>1</v>
      </c>
      <c r="Q54" s="3" t="str">
        <f t="shared" si="16"/>
        <v/>
      </c>
      <c r="R54" t="str">
        <f t="shared" si="17"/>
        <v/>
      </c>
      <c r="S54" s="9"/>
      <c r="U54" s="3" t="str">
        <f>IF(N54="","",VLOOKUP(N54,BD!$A$3:$E$85,5,FALSE)*P54)</f>
        <v/>
      </c>
      <c r="W54" t="str">
        <f>IF(N54="","",VLOOKUP(N54,BD!$A$3:$B$85,2,FALSE)*P54)</f>
        <v/>
      </c>
      <c r="X54">
        <f t="shared" si="20"/>
        <v>0</v>
      </c>
      <c r="Y54" s="3">
        <f t="shared" si="18"/>
        <v>0</v>
      </c>
      <c r="Z54" s="3" t="str">
        <f t="shared" si="19"/>
        <v/>
      </c>
    </row>
    <row r="55" spans="1:26" x14ac:dyDescent="0.25">
      <c r="A55" s="8"/>
      <c r="B55" s="53"/>
      <c r="C55" s="54"/>
      <c r="D55" s="20">
        <f t="shared" si="10"/>
        <v>0</v>
      </c>
      <c r="E55" s="43">
        <f t="shared" si="11"/>
        <v>0</v>
      </c>
      <c r="F55" s="44" t="str">
        <f>IF(A55="","",VLOOKUP(A55,BD!$A$3:$D$85,4,FALSE))</f>
        <v/>
      </c>
      <c r="G55" s="11">
        <f t="shared" si="12"/>
        <v>0</v>
      </c>
      <c r="H55" s="3" t="str">
        <f>IF(A55="","",VLOOKUP(A55,BD!$A$3:$H$85,8,FALSE))</f>
        <v/>
      </c>
      <c r="I55" s="3">
        <f t="shared" si="13"/>
        <v>0</v>
      </c>
      <c r="J55" t="str">
        <f>IF(A55="","",VLOOKUP(A55,BD!$A$3:$B$85,2,FALSE)*B55)</f>
        <v/>
      </c>
      <c r="K55" s="3">
        <f t="shared" si="14"/>
        <v>0</v>
      </c>
      <c r="L55" s="3">
        <f t="shared" si="9"/>
        <v>0</v>
      </c>
      <c r="N55" s="96"/>
      <c r="O55" s="96"/>
      <c r="P55" s="55">
        <v>1</v>
      </c>
      <c r="Q55" s="3" t="str">
        <f t="shared" si="16"/>
        <v/>
      </c>
      <c r="R55" t="str">
        <f t="shared" si="17"/>
        <v/>
      </c>
      <c r="S55" s="9"/>
      <c r="U55" s="3" t="str">
        <f>IF(N55="","",VLOOKUP(N55,BD!$A$3:$E$85,5,FALSE)*P55)</f>
        <v/>
      </c>
      <c r="W55" t="str">
        <f>IF(N55="","",VLOOKUP(N55,BD!$A$3:$B$85,2,FALSE)*P55)</f>
        <v/>
      </c>
      <c r="X55">
        <f t="shared" si="20"/>
        <v>0</v>
      </c>
      <c r="Y55" s="3">
        <f t="shared" si="18"/>
        <v>0</v>
      </c>
      <c r="Z55" s="3" t="str">
        <f t="shared" si="19"/>
        <v/>
      </c>
    </row>
    <row r="56" spans="1:26" x14ac:dyDescent="0.25">
      <c r="A56" s="8"/>
      <c r="B56" s="53"/>
      <c r="C56" s="54"/>
      <c r="D56" s="20">
        <f t="shared" si="10"/>
        <v>0</v>
      </c>
      <c r="E56" s="43">
        <f t="shared" si="11"/>
        <v>0</v>
      </c>
      <c r="F56" s="44" t="str">
        <f>IF(A56="","",VLOOKUP(A56,BD!$A$3:$D$85,4,FALSE))</f>
        <v/>
      </c>
      <c r="G56" s="11">
        <f t="shared" si="12"/>
        <v>0</v>
      </c>
      <c r="H56" s="3" t="str">
        <f>IF(A56="","",VLOOKUP(A56,BD!$A$3:$H$85,8,FALSE))</f>
        <v/>
      </c>
      <c r="I56" s="3">
        <f t="shared" si="13"/>
        <v>0</v>
      </c>
      <c r="J56" t="str">
        <f>IF(A56="","",VLOOKUP(A56,BD!$A$3:$B$85,2,FALSE)*B56)</f>
        <v/>
      </c>
      <c r="K56" s="3">
        <f t="shared" si="14"/>
        <v>0</v>
      </c>
      <c r="L56" s="3">
        <f t="shared" si="9"/>
        <v>0</v>
      </c>
      <c r="N56" s="96"/>
      <c r="O56" s="96"/>
      <c r="P56" s="55">
        <v>1</v>
      </c>
      <c r="Q56" s="3" t="str">
        <f t="shared" si="16"/>
        <v/>
      </c>
      <c r="R56" t="str">
        <f t="shared" si="17"/>
        <v/>
      </c>
      <c r="S56" s="9"/>
      <c r="U56" s="3" t="str">
        <f>IF(N56="","",VLOOKUP(N56,BD!$A$3:$E$85,5,FALSE)*P56)</f>
        <v/>
      </c>
      <c r="W56" t="str">
        <f>IF(N56="","",VLOOKUP(N56,BD!$A$3:$B$85,2,FALSE)*P56)</f>
        <v/>
      </c>
      <c r="X56">
        <f t="shared" si="20"/>
        <v>0</v>
      </c>
      <c r="Y56" s="3">
        <f t="shared" si="18"/>
        <v>0</v>
      </c>
      <c r="Z56" s="3" t="str">
        <f t="shared" si="19"/>
        <v/>
      </c>
    </row>
    <row r="57" spans="1:26" x14ac:dyDescent="0.25">
      <c r="A57" s="8"/>
      <c r="B57" s="53"/>
      <c r="C57" s="54"/>
      <c r="D57" s="20">
        <f t="shared" si="10"/>
        <v>0</v>
      </c>
      <c r="E57" s="43">
        <f t="shared" si="11"/>
        <v>0</v>
      </c>
      <c r="F57" s="44" t="str">
        <f>IF(A57="","",VLOOKUP(A57,BD!$A$3:$D$85,4,FALSE))</f>
        <v/>
      </c>
      <c r="G57" s="11">
        <f t="shared" si="12"/>
        <v>0</v>
      </c>
      <c r="H57" s="3" t="str">
        <f>IF(A57="","",VLOOKUP(A57,BD!$A$3:$H$85,8,FALSE))</f>
        <v/>
      </c>
      <c r="I57" s="3">
        <f t="shared" si="13"/>
        <v>0</v>
      </c>
      <c r="J57" t="str">
        <f>IF(A57="","",VLOOKUP(A57,BD!$A$3:$B$85,2,FALSE)*B57)</f>
        <v/>
      </c>
      <c r="K57" s="3">
        <f t="shared" si="14"/>
        <v>0</v>
      </c>
      <c r="L57" s="3">
        <f t="shared" si="9"/>
        <v>0</v>
      </c>
      <c r="N57" s="96"/>
      <c r="O57" s="96"/>
      <c r="P57" s="55">
        <v>1</v>
      </c>
      <c r="Q57" s="3" t="str">
        <f t="shared" si="16"/>
        <v/>
      </c>
      <c r="R57" t="str">
        <f t="shared" si="17"/>
        <v/>
      </c>
      <c r="S57" s="9"/>
      <c r="U57" s="3" t="str">
        <f>IF(N57="","",VLOOKUP(N57,BD!$A$3:$E$85,5,FALSE)*P57)</f>
        <v/>
      </c>
      <c r="W57" t="str">
        <f>IF(N57="","",VLOOKUP(N57,BD!$A$3:$B$85,2,FALSE)*P57)</f>
        <v/>
      </c>
      <c r="X57">
        <f t="shared" si="20"/>
        <v>0</v>
      </c>
      <c r="Y57" s="3">
        <f t="shared" si="18"/>
        <v>0</v>
      </c>
      <c r="Z57" s="3" t="str">
        <f t="shared" si="19"/>
        <v/>
      </c>
    </row>
    <row r="58" spans="1:26" x14ac:dyDescent="0.25">
      <c r="A58" s="8"/>
      <c r="B58" s="53"/>
      <c r="C58" s="54"/>
      <c r="D58" s="20">
        <f t="shared" si="10"/>
        <v>0</v>
      </c>
      <c r="E58" s="43">
        <f t="shared" si="11"/>
        <v>0</v>
      </c>
      <c r="F58" s="44" t="str">
        <f>IF(A58="","",VLOOKUP(A58,BD!$A$3:$D$85,4,FALSE))</f>
        <v/>
      </c>
      <c r="G58" s="11">
        <f t="shared" si="12"/>
        <v>0</v>
      </c>
      <c r="H58" s="3" t="str">
        <f>IF(A58="","",VLOOKUP(A58,BD!$A$3:$H$85,8,FALSE))</f>
        <v/>
      </c>
      <c r="I58" s="3">
        <f t="shared" si="13"/>
        <v>0</v>
      </c>
      <c r="J58" t="str">
        <f>IF(A58="","",VLOOKUP(A58,BD!$A$3:$B$85,2,FALSE)*B58)</f>
        <v/>
      </c>
      <c r="K58" s="3">
        <f t="shared" si="14"/>
        <v>0</v>
      </c>
      <c r="L58" s="3">
        <f t="shared" si="9"/>
        <v>0</v>
      </c>
      <c r="N58" s="96"/>
      <c r="O58" s="96"/>
      <c r="P58" s="55">
        <v>1</v>
      </c>
      <c r="Q58" s="3" t="str">
        <f t="shared" si="16"/>
        <v/>
      </c>
      <c r="R58" t="str">
        <f t="shared" si="17"/>
        <v/>
      </c>
      <c r="S58" s="9"/>
      <c r="U58" s="3" t="str">
        <f>IF(N58="","",VLOOKUP(N58,BD!$A$3:$E$85,5,FALSE)*P58)</f>
        <v/>
      </c>
      <c r="W58" t="str">
        <f>IF(N58="","",VLOOKUP(N58,BD!$A$3:$B$85,2,FALSE)*P58)</f>
        <v/>
      </c>
      <c r="X58">
        <f t="shared" si="20"/>
        <v>0</v>
      </c>
      <c r="Y58" s="3">
        <f t="shared" si="18"/>
        <v>0</v>
      </c>
      <c r="Z58" s="3" t="str">
        <f t="shared" si="19"/>
        <v/>
      </c>
    </row>
    <row r="59" spans="1:26" x14ac:dyDescent="0.25">
      <c r="A59" s="8"/>
      <c r="B59" s="53"/>
      <c r="C59" s="54"/>
      <c r="D59" s="20">
        <f t="shared" si="10"/>
        <v>0</v>
      </c>
      <c r="E59" s="43">
        <f t="shared" si="11"/>
        <v>0</v>
      </c>
      <c r="F59" s="44" t="str">
        <f>IF(A59="","",VLOOKUP(A59,BD!$A$3:$D$85,4,FALSE))</f>
        <v/>
      </c>
      <c r="G59" s="11">
        <f t="shared" si="12"/>
        <v>0</v>
      </c>
      <c r="H59" s="3" t="str">
        <f>IF(A59="","",VLOOKUP(A59,BD!$A$3:$H$85,8,FALSE))</f>
        <v/>
      </c>
      <c r="I59" s="3">
        <f t="shared" si="13"/>
        <v>0</v>
      </c>
      <c r="J59" t="str">
        <f>IF(A59="","",VLOOKUP(A59,BD!$A$3:$B$85,2,FALSE)*B59)</f>
        <v/>
      </c>
      <c r="K59" s="3">
        <f t="shared" si="14"/>
        <v>0</v>
      </c>
      <c r="L59" s="3">
        <f t="shared" si="9"/>
        <v>0</v>
      </c>
      <c r="N59" s="96"/>
      <c r="O59" s="96"/>
      <c r="P59" s="55">
        <v>1</v>
      </c>
      <c r="Q59" s="3" t="str">
        <f t="shared" si="16"/>
        <v/>
      </c>
      <c r="R59" t="str">
        <f t="shared" si="17"/>
        <v/>
      </c>
      <c r="S59" s="9"/>
      <c r="U59" s="3" t="str">
        <f>IF(N59="","",VLOOKUP(N59,BD!$A$3:$E$85,5,FALSE)*P59)</f>
        <v/>
      </c>
      <c r="W59" t="str">
        <f>IF(N59="","",VLOOKUP(N59,BD!$A$3:$B$85,2,FALSE)*P59)</f>
        <v/>
      </c>
      <c r="X59">
        <f t="shared" si="20"/>
        <v>0</v>
      </c>
      <c r="Y59" s="3">
        <f t="shared" si="18"/>
        <v>0</v>
      </c>
      <c r="Z59" s="3" t="str">
        <f t="shared" si="19"/>
        <v/>
      </c>
    </row>
    <row r="60" spans="1:26" x14ac:dyDescent="0.25">
      <c r="A60" s="8"/>
      <c r="B60" s="53"/>
      <c r="C60" s="54"/>
      <c r="D60" s="20">
        <f t="shared" si="10"/>
        <v>0</v>
      </c>
      <c r="E60" s="43">
        <f t="shared" si="11"/>
        <v>0</v>
      </c>
      <c r="F60" s="44" t="str">
        <f>IF(A60="","",VLOOKUP(A60,BD!$A$3:$D$85,4,FALSE))</f>
        <v/>
      </c>
      <c r="G60" s="11">
        <f t="shared" si="12"/>
        <v>0</v>
      </c>
      <c r="H60" s="3" t="str">
        <f>IF(A60="","",VLOOKUP(A60,BD!$A$3:$H$85,8,FALSE))</f>
        <v/>
      </c>
      <c r="I60" s="3">
        <f t="shared" si="13"/>
        <v>0</v>
      </c>
      <c r="J60" t="str">
        <f>IF(A60="","",VLOOKUP(A60,BD!$A$3:$B$85,2,FALSE)*B60)</f>
        <v/>
      </c>
      <c r="K60" s="3">
        <f t="shared" si="14"/>
        <v>0</v>
      </c>
      <c r="L60" s="3">
        <f t="shared" si="9"/>
        <v>0</v>
      </c>
      <c r="O60"/>
      <c r="P60"/>
      <c r="Q60" s="3">
        <f>SUM(Q48:Q59)</f>
        <v>23.560833333333331</v>
      </c>
      <c r="R60" s="3"/>
      <c r="U60" s="3">
        <f>SUM(U48:U59)</f>
        <v>0</v>
      </c>
      <c r="W60">
        <f>SUM(W48:W59)</f>
        <v>256</v>
      </c>
      <c r="X60">
        <f>SUM(X48:X59)</f>
        <v>3</v>
      </c>
      <c r="Y60" s="70">
        <f>SUM(Y48:Y59)</f>
        <v>1.1429166666666664</v>
      </c>
      <c r="Z60" s="3">
        <f>SUM(Z48:Z59)</f>
        <v>22.417916666666667</v>
      </c>
    </row>
    <row r="61" spans="1:26" x14ac:dyDescent="0.25">
      <c r="A61" s="8"/>
      <c r="C61" s="20"/>
      <c r="D61" s="20"/>
      <c r="E61" s="20"/>
      <c r="F61" s="44"/>
      <c r="G61" s="11"/>
      <c r="O61" s="3" t="s">
        <v>97</v>
      </c>
      <c r="P61" s="3" t="s">
        <v>52</v>
      </c>
      <c r="R61" s="3"/>
      <c r="S61" s="3"/>
      <c r="U61" s="3" t="str">
        <f>IF(A58="","",VLOOKUP(A58,BD!$A$3:$E$85,5,FALSE)*B58)</f>
        <v/>
      </c>
      <c r="X61" s="3"/>
    </row>
    <row r="62" spans="1:26" x14ac:dyDescent="0.25">
      <c r="A62" s="27"/>
      <c r="B62" s="27"/>
      <c r="C62" s="42">
        <f>SUM(C44:C60)</f>
        <v>0</v>
      </c>
      <c r="D62" s="42"/>
      <c r="E62" s="42"/>
      <c r="F62" s="27"/>
      <c r="G62" s="42"/>
      <c r="H62" s="42"/>
      <c r="I62" s="42"/>
      <c r="J62" s="27">
        <f>SUM(J44:J60)</f>
        <v>0</v>
      </c>
      <c r="K62" s="42">
        <f>SUM(K44:K60)</f>
        <v>0</v>
      </c>
      <c r="L62" s="42">
        <f>SUM(L44:L59)</f>
        <v>0</v>
      </c>
      <c r="N62" t="s">
        <v>100</v>
      </c>
      <c r="O62" s="3">
        <f>SUM(Q60)</f>
        <v>23.560833333333331</v>
      </c>
      <c r="P62" s="3">
        <f>SUM(U60)</f>
        <v>0</v>
      </c>
      <c r="R62" s="22"/>
      <c r="S62" s="23">
        <f>SUM(O62:P62)</f>
        <v>23.560833333333331</v>
      </c>
      <c r="U62" s="3" t="str">
        <f>IF(A59="","",VLOOKUP(A59,BD!$A$3:$E$85,5,FALSE)*B59)</f>
        <v/>
      </c>
      <c r="X62" s="3"/>
    </row>
    <row r="63" spans="1:26" x14ac:dyDescent="0.25">
      <c r="S63" s="3">
        <f>SUM(O63)</f>
        <v>0</v>
      </c>
      <c r="U63" s="3" t="str">
        <f>IF(A60="","",VLOOKUP(A60,BD!$A$3:$E$85,5,FALSE)*B60)</f>
        <v/>
      </c>
      <c r="X63" s="3"/>
    </row>
    <row r="64" spans="1:26" x14ac:dyDescent="0.25">
      <c r="A64" s="62" t="s">
        <v>110</v>
      </c>
      <c r="B64" s="3"/>
      <c r="E64" s="102" t="s">
        <v>119</v>
      </c>
      <c r="F64" s="102"/>
      <c r="N64" t="s">
        <v>7</v>
      </c>
      <c r="S64" s="3">
        <f>SUM(S62:S63)</f>
        <v>23.560833333333331</v>
      </c>
      <c r="X64" s="3"/>
    </row>
    <row r="65" spans="1:31" x14ac:dyDescent="0.25">
      <c r="A65" s="49" t="s">
        <v>111</v>
      </c>
      <c r="B65" s="3">
        <f>SUM(S3)</f>
        <v>169.85</v>
      </c>
      <c r="C65" s="103">
        <f>SUM(B65+B66)</f>
        <v>169.85</v>
      </c>
      <c r="E65" s="49" t="s">
        <v>118</v>
      </c>
      <c r="F65" s="3">
        <f>SUM(S67)</f>
        <v>22.417916666666667</v>
      </c>
      <c r="H65" s="103">
        <f>SUM(F65+F66)</f>
        <v>22.417916666666667</v>
      </c>
      <c r="X65" s="3"/>
      <c r="AA65" s="12"/>
    </row>
    <row r="66" spans="1:31" x14ac:dyDescent="0.25">
      <c r="A66" s="49" t="s">
        <v>112</v>
      </c>
      <c r="B66" s="3">
        <f>SUM(S7)</f>
        <v>0</v>
      </c>
      <c r="C66" s="103"/>
      <c r="E66" s="49" t="s">
        <v>52</v>
      </c>
      <c r="F66" s="3">
        <f>SUM(S68)</f>
        <v>0</v>
      </c>
      <c r="H66" s="103"/>
      <c r="N66" t="s">
        <v>130</v>
      </c>
      <c r="O66" s="3">
        <f>SUM(Y60)</f>
        <v>1.1429166666666664</v>
      </c>
      <c r="Q66" s="3">
        <f>SUM(O66+P66)</f>
        <v>1.1429166666666664</v>
      </c>
      <c r="R66" s="3"/>
      <c r="S66" s="3">
        <f>SUM(Q66+R66)</f>
        <v>1.1429166666666664</v>
      </c>
      <c r="X66" s="3"/>
    </row>
    <row r="67" spans="1:31" x14ac:dyDescent="0.25">
      <c r="A67" s="49" t="s">
        <v>109</v>
      </c>
      <c r="B67" s="3">
        <f>SUM(S41)</f>
        <v>18</v>
      </c>
      <c r="D67" s="52">
        <f>SUM(C65-C68-B67-B70-B71+B72)</f>
        <v>151.85</v>
      </c>
      <c r="E67" s="49"/>
      <c r="F67" s="3"/>
      <c r="N67" t="s">
        <v>129</v>
      </c>
      <c r="R67" s="3"/>
      <c r="S67" s="3">
        <f>SUM(Z60)</f>
        <v>22.417916666666667</v>
      </c>
    </row>
    <row r="68" spans="1:31" x14ac:dyDescent="0.25">
      <c r="A68" s="49" t="s">
        <v>115</v>
      </c>
      <c r="B68" s="3">
        <f>SUM(M19)</f>
        <v>0</v>
      </c>
      <c r="C68" s="112">
        <f>SUM(B68-B69)</f>
        <v>0</v>
      </c>
      <c r="E68" s="49" t="s">
        <v>120</v>
      </c>
      <c r="F68" s="3"/>
      <c r="H68" s="3">
        <f>SUM(D67-H65)</f>
        <v>129.43208333333334</v>
      </c>
      <c r="N68" t="s">
        <v>52</v>
      </c>
      <c r="R68" s="3"/>
      <c r="S68" s="3">
        <f>SUM(U60)</f>
        <v>0</v>
      </c>
      <c r="AB68" s="113"/>
      <c r="AC68" s="113"/>
    </row>
    <row r="69" spans="1:31" x14ac:dyDescent="0.25">
      <c r="A69" s="49" t="s">
        <v>114</v>
      </c>
      <c r="B69" s="3">
        <f>SUM(P62)</f>
        <v>0</v>
      </c>
      <c r="C69" s="112"/>
      <c r="R69" s="3"/>
      <c r="U69" s="3"/>
      <c r="V69" s="3"/>
      <c r="W69" s="3"/>
      <c r="AE69" s="46"/>
    </row>
    <row r="70" spans="1:31" x14ac:dyDescent="0.25">
      <c r="A70" s="49" t="s">
        <v>113</v>
      </c>
      <c r="B70" s="50"/>
      <c r="E70" s="49" t="s">
        <v>95</v>
      </c>
      <c r="F70" s="3"/>
      <c r="H70" s="3">
        <f>SUM(F107)</f>
        <v>612</v>
      </c>
      <c r="N70" t="s">
        <v>132</v>
      </c>
      <c r="R70" s="3"/>
      <c r="S70" s="3">
        <f>SUM(S67:S68)</f>
        <v>22.417916666666667</v>
      </c>
      <c r="U70" s="3"/>
      <c r="V70" s="3"/>
      <c r="W70" s="3"/>
      <c r="AE70" s="46"/>
    </row>
    <row r="71" spans="1:31" x14ac:dyDescent="0.25">
      <c r="A71" s="49" t="s">
        <v>116</v>
      </c>
      <c r="B71" s="50"/>
      <c r="E71"/>
      <c r="F71" s="3"/>
      <c r="H71"/>
      <c r="U71" s="3"/>
      <c r="V71" s="3"/>
      <c r="W71" s="3"/>
    </row>
    <row r="72" spans="1:31" x14ac:dyDescent="0.25">
      <c r="A72" s="49" t="s">
        <v>117</v>
      </c>
      <c r="B72" s="50"/>
      <c r="E72" s="49" t="s">
        <v>137</v>
      </c>
      <c r="H72" s="3">
        <f>SUM(D67)</f>
        <v>151.85</v>
      </c>
      <c r="U72" s="3"/>
      <c r="V72" s="3"/>
      <c r="W72" s="3"/>
    </row>
    <row r="73" spans="1:31" x14ac:dyDescent="0.25">
      <c r="U73" s="3"/>
      <c r="V73" s="3"/>
      <c r="W73" s="3"/>
    </row>
    <row r="74" spans="1:31" x14ac:dyDescent="0.25">
      <c r="E74" s="95" t="s">
        <v>135</v>
      </c>
      <c r="F74" s="95"/>
      <c r="H74" s="3">
        <f>SUM(H70-H72)</f>
        <v>460.15</v>
      </c>
      <c r="U74" s="3"/>
      <c r="V74" s="3"/>
      <c r="W74" s="3"/>
    </row>
    <row r="75" spans="1:31" x14ac:dyDescent="0.25">
      <c r="E75" s="95" t="s">
        <v>136</v>
      </c>
      <c r="F75" s="95"/>
      <c r="H75" s="3">
        <f>SUM(H65)</f>
        <v>22.417916666666667</v>
      </c>
      <c r="U75" s="3"/>
      <c r="V75" s="3"/>
      <c r="W75" s="3"/>
    </row>
    <row r="76" spans="1:31" x14ac:dyDescent="0.25">
      <c r="O76"/>
      <c r="P76"/>
      <c r="R76" s="3"/>
      <c r="U76" s="3"/>
      <c r="V76" s="3"/>
      <c r="W76" s="3"/>
    </row>
    <row r="77" spans="1:31" x14ac:dyDescent="0.25">
      <c r="O77"/>
      <c r="P77"/>
      <c r="R77" s="3"/>
      <c r="U77" s="3"/>
      <c r="V77" s="3"/>
      <c r="W77" s="3"/>
    </row>
    <row r="78" spans="1:31" x14ac:dyDescent="0.25">
      <c r="O78"/>
      <c r="P78"/>
      <c r="R78" s="3"/>
      <c r="U78" s="3"/>
      <c r="V78" s="3"/>
      <c r="W78" s="3"/>
    </row>
    <row r="79" spans="1:31" x14ac:dyDescent="0.25">
      <c r="O79"/>
      <c r="P79"/>
      <c r="R79" s="3"/>
      <c r="U79" s="3"/>
      <c r="V79" s="3"/>
      <c r="W79" s="3"/>
    </row>
    <row r="80" spans="1:31" x14ac:dyDescent="0.25">
      <c r="O80"/>
      <c r="P80"/>
      <c r="R80" s="3"/>
      <c r="U80" s="3"/>
      <c r="V80" s="3"/>
      <c r="W80" s="3"/>
    </row>
    <row r="81" spans="3:31" x14ac:dyDescent="0.25">
      <c r="O81"/>
      <c r="P81"/>
      <c r="R81" s="3"/>
      <c r="U81" s="3"/>
      <c r="V81" s="3"/>
      <c r="W81" s="3"/>
      <c r="AD81" s="12"/>
      <c r="AE81" s="12"/>
    </row>
    <row r="82" spans="3:31" x14ac:dyDescent="0.25">
      <c r="P82"/>
    </row>
    <row r="83" spans="3:31" x14ac:dyDescent="0.25">
      <c r="P83" s="12"/>
      <c r="R83" s="3"/>
      <c r="S83" s="12"/>
      <c r="U83" s="26"/>
      <c r="V83" s="102"/>
      <c r="W83" s="96"/>
    </row>
    <row r="84" spans="3:31" x14ac:dyDescent="0.25">
      <c r="P84" s="12"/>
      <c r="R84" s="3"/>
    </row>
    <row r="86" spans="3:31" x14ac:dyDescent="0.25">
      <c r="R86" s="3"/>
      <c r="S86" s="3"/>
    </row>
    <row r="88" spans="3:31" x14ac:dyDescent="0.25">
      <c r="S88" s="45"/>
    </row>
    <row r="89" spans="3:31" x14ac:dyDescent="0.25">
      <c r="S89" s="3"/>
    </row>
    <row r="90" spans="3:31" x14ac:dyDescent="0.25">
      <c r="S90" s="3"/>
    </row>
    <row r="91" spans="3:31" x14ac:dyDescent="0.25">
      <c r="S91" s="3"/>
    </row>
    <row r="92" spans="3:31" x14ac:dyDescent="0.25">
      <c r="S92" s="3"/>
    </row>
    <row r="93" spans="3:31" x14ac:dyDescent="0.25">
      <c r="S93" s="3"/>
    </row>
    <row r="94" spans="3:31" x14ac:dyDescent="0.25">
      <c r="C94" s="102"/>
      <c r="D94" s="102"/>
      <c r="E94"/>
      <c r="F94" s="3"/>
      <c r="AB94" s="113"/>
      <c r="AC94" s="113"/>
    </row>
    <row r="95" spans="3:31" x14ac:dyDescent="0.25">
      <c r="C95"/>
      <c r="E95"/>
      <c r="F95" s="3"/>
      <c r="U95" s="3"/>
      <c r="V95" s="3"/>
      <c r="W95" s="3"/>
      <c r="AE95" s="46"/>
    </row>
    <row r="96" spans="3:31" x14ac:dyDescent="0.25">
      <c r="C96"/>
      <c r="E96"/>
      <c r="F96" s="3"/>
      <c r="U96" s="3"/>
      <c r="V96" s="3"/>
      <c r="W96" s="3"/>
      <c r="AE96" s="46"/>
    </row>
    <row r="97" spans="1:31" x14ac:dyDescent="0.25">
      <c r="C97" s="32"/>
      <c r="E97"/>
      <c r="F97" s="3"/>
      <c r="U97" s="3"/>
      <c r="V97" s="3"/>
      <c r="W97" s="3"/>
    </row>
    <row r="98" spans="1:31" x14ac:dyDescent="0.25">
      <c r="E98"/>
      <c r="F98" s="3"/>
      <c r="U98" s="3"/>
      <c r="V98" s="3"/>
      <c r="W98" s="3"/>
    </row>
    <row r="99" spans="1:31" x14ac:dyDescent="0.25">
      <c r="E99"/>
      <c r="F99" s="3"/>
      <c r="U99" s="3"/>
      <c r="V99" s="3"/>
      <c r="W99" s="3"/>
    </row>
    <row r="100" spans="1:31" x14ac:dyDescent="0.25">
      <c r="E100"/>
      <c r="F100" s="3"/>
      <c r="U100" s="3"/>
      <c r="V100" s="3"/>
      <c r="W100" s="3"/>
    </row>
    <row r="101" spans="1:31" x14ac:dyDescent="0.25">
      <c r="E101"/>
      <c r="F101" s="3"/>
      <c r="U101" s="3"/>
      <c r="V101" s="3"/>
      <c r="W101" s="3"/>
    </row>
    <row r="102" spans="1:31" x14ac:dyDescent="0.25">
      <c r="E102"/>
      <c r="F102" s="3"/>
      <c r="U102" s="3"/>
      <c r="V102" s="3"/>
      <c r="W102" s="3"/>
    </row>
    <row r="103" spans="1:31" x14ac:dyDescent="0.25">
      <c r="E103"/>
      <c r="F103" s="3"/>
      <c r="U103" s="3"/>
      <c r="V103" s="3"/>
      <c r="W103" s="3"/>
    </row>
    <row r="104" spans="1:31" x14ac:dyDescent="0.25">
      <c r="E104"/>
      <c r="F104" s="3"/>
      <c r="U104" s="3"/>
      <c r="V104" s="3"/>
      <c r="W104" s="3"/>
    </row>
    <row r="105" spans="1:31" x14ac:dyDescent="0.25">
      <c r="E105"/>
      <c r="F105" s="3"/>
      <c r="U105" s="3"/>
      <c r="V105" s="3"/>
      <c r="W105" s="3"/>
    </row>
    <row r="106" spans="1:31" x14ac:dyDescent="0.25">
      <c r="C106" s="49"/>
      <c r="E106"/>
      <c r="F106" s="3"/>
      <c r="U106" s="3"/>
      <c r="V106" s="3"/>
      <c r="W106" s="3"/>
    </row>
    <row r="107" spans="1:31" x14ac:dyDescent="0.25">
      <c r="A107" s="3" t="s">
        <v>95</v>
      </c>
      <c r="B107">
        <f>SUM(J41+J62)</f>
        <v>606</v>
      </c>
      <c r="C107" s="62">
        <f>SUM(C110:C168)</f>
        <v>0</v>
      </c>
      <c r="D107">
        <f>SUM(D110:D168)</f>
        <v>256</v>
      </c>
      <c r="E107">
        <f>SUM(B107-C107)-D107</f>
        <v>350</v>
      </c>
      <c r="F107" s="3">
        <f>SUM(F110:F168)</f>
        <v>612</v>
      </c>
      <c r="U107" s="3"/>
      <c r="V107" s="3"/>
      <c r="W107" s="3"/>
      <c r="AD107" s="12"/>
      <c r="AE107" s="12"/>
    </row>
    <row r="108" spans="1:31" x14ac:dyDescent="0.25">
      <c r="B108" s="49" t="s">
        <v>8</v>
      </c>
      <c r="C108" s="49" t="s">
        <v>109</v>
      </c>
      <c r="D108" s="62" t="s">
        <v>118</v>
      </c>
      <c r="E108" s="49" t="s">
        <v>124</v>
      </c>
      <c r="F108" s="3"/>
      <c r="H108" s="49" t="s">
        <v>127</v>
      </c>
      <c r="I108" s="3" t="s">
        <v>128</v>
      </c>
    </row>
    <row r="109" spans="1:31" x14ac:dyDescent="0.25">
      <c r="C109" s="49"/>
      <c r="D109" s="62"/>
      <c r="U109" s="26"/>
      <c r="V109" s="102"/>
      <c r="W109" s="96"/>
    </row>
    <row r="110" spans="1:31" x14ac:dyDescent="0.25">
      <c r="A110" t="str">
        <f t="shared" ref="A110:A168" si="21">_xlfn.CONCAT(A2)</f>
        <v>Fanta (1X6) 1,5L</v>
      </c>
      <c r="B110">
        <f>SUM(J2)</f>
        <v>72</v>
      </c>
      <c r="C110" s="62" t="str">
        <f>IFERROR(VLOOKUP(A110,$N$12:$W$38,10,FALSE),"0")</f>
        <v>0</v>
      </c>
      <c r="D110" s="62" t="str">
        <f t="shared" ref="D110:D147" si="22">IFERROR(VLOOKUP(A110,$N$48:$W$59,10,FALSE),"0")</f>
        <v>0</v>
      </c>
      <c r="E110">
        <f>IFERROR((B110-C110-D110),0)</f>
        <v>72</v>
      </c>
      <c r="F110" s="3">
        <f>IFERROR((E110*H2),0)</f>
        <v>144</v>
      </c>
    </row>
    <row r="111" spans="1:31" x14ac:dyDescent="0.25">
      <c r="A111" t="str">
        <f t="shared" si="21"/>
        <v>Eau plate (1X6) 1,5L</v>
      </c>
      <c r="B111">
        <f t="shared" ref="B111:B168" si="23">SUM(J3)</f>
        <v>432</v>
      </c>
      <c r="C111" s="62" t="str">
        <f t="shared" ref="C111:C147" si="24">IFERROR(VLOOKUP(A111,$N$12:$W$38,10,FALSE),"0")</f>
        <v>0</v>
      </c>
      <c r="D111" s="62">
        <f t="shared" si="22"/>
        <v>252</v>
      </c>
      <c r="E111">
        <f t="shared" ref="E111:E168" si="25">IFERROR((B111-C111-D111),0)</f>
        <v>180</v>
      </c>
      <c r="F111" s="3">
        <f t="shared" ref="F111:F168" si="26">IFERROR((E111*H3),0)</f>
        <v>180</v>
      </c>
    </row>
    <row r="112" spans="1:31" x14ac:dyDescent="0.25">
      <c r="A112" t="str">
        <f t="shared" si="21"/>
        <v>Blanche (1X24) 25 cl</v>
      </c>
      <c r="B112">
        <f t="shared" si="23"/>
        <v>96</v>
      </c>
      <c r="C112" s="62" t="str">
        <f t="shared" si="24"/>
        <v>0</v>
      </c>
      <c r="D112" s="62" t="str">
        <f t="shared" si="22"/>
        <v>0</v>
      </c>
      <c r="E112">
        <f t="shared" si="25"/>
        <v>96</v>
      </c>
      <c r="F112" s="3">
        <f t="shared" si="26"/>
        <v>288</v>
      </c>
    </row>
    <row r="113" spans="1:6" x14ac:dyDescent="0.25">
      <c r="A113" t="str">
        <f t="shared" si="21"/>
        <v>Grenadine (1X1L)</v>
      </c>
      <c r="B113">
        <f t="shared" si="23"/>
        <v>6</v>
      </c>
      <c r="C113" s="62" t="str">
        <f t="shared" si="24"/>
        <v>0</v>
      </c>
      <c r="D113" s="62">
        <f t="shared" si="22"/>
        <v>4</v>
      </c>
      <c r="E113">
        <f t="shared" si="25"/>
        <v>2</v>
      </c>
      <c r="F113" s="3">
        <f t="shared" si="26"/>
        <v>0</v>
      </c>
    </row>
    <row r="114" spans="1:6" x14ac:dyDescent="0.25">
      <c r="A114" t="str">
        <f t="shared" si="21"/>
        <v/>
      </c>
      <c r="B114">
        <f t="shared" si="23"/>
        <v>0</v>
      </c>
      <c r="C114" s="62" t="str">
        <f t="shared" si="24"/>
        <v>0</v>
      </c>
      <c r="D114" s="62" t="str">
        <f t="shared" si="22"/>
        <v>0</v>
      </c>
      <c r="E114">
        <f t="shared" si="25"/>
        <v>0</v>
      </c>
      <c r="F114" s="3">
        <f t="shared" si="26"/>
        <v>0</v>
      </c>
    </row>
    <row r="115" spans="1:6" x14ac:dyDescent="0.25">
      <c r="A115" t="str">
        <f t="shared" si="21"/>
        <v/>
      </c>
      <c r="B115">
        <f t="shared" si="23"/>
        <v>0</v>
      </c>
      <c r="C115" s="62" t="str">
        <f t="shared" si="24"/>
        <v>0</v>
      </c>
      <c r="D115" s="62" t="str">
        <f t="shared" si="22"/>
        <v>0</v>
      </c>
      <c r="E115">
        <f t="shared" si="25"/>
        <v>0</v>
      </c>
      <c r="F115" s="3">
        <f t="shared" si="26"/>
        <v>0</v>
      </c>
    </row>
    <row r="116" spans="1:6" x14ac:dyDescent="0.25">
      <c r="A116" t="str">
        <f t="shared" si="21"/>
        <v/>
      </c>
      <c r="B116">
        <f t="shared" si="23"/>
        <v>0</v>
      </c>
      <c r="C116" s="62" t="str">
        <f t="shared" si="24"/>
        <v>0</v>
      </c>
      <c r="D116" s="62" t="str">
        <f t="shared" si="22"/>
        <v>0</v>
      </c>
      <c r="E116">
        <f t="shared" si="25"/>
        <v>0</v>
      </c>
      <c r="F116" s="3">
        <f t="shared" si="26"/>
        <v>0</v>
      </c>
    </row>
    <row r="117" spans="1:6" x14ac:dyDescent="0.25">
      <c r="A117" t="str">
        <f t="shared" si="21"/>
        <v/>
      </c>
      <c r="B117">
        <f t="shared" si="23"/>
        <v>0</v>
      </c>
      <c r="C117" s="62" t="str">
        <f t="shared" si="24"/>
        <v>0</v>
      </c>
      <c r="D117" s="62" t="str">
        <f t="shared" si="22"/>
        <v>0</v>
      </c>
      <c r="E117">
        <f t="shared" si="25"/>
        <v>0</v>
      </c>
      <c r="F117" s="3">
        <f t="shared" si="26"/>
        <v>0</v>
      </c>
    </row>
    <row r="118" spans="1:6" x14ac:dyDescent="0.25">
      <c r="A118" t="str">
        <f t="shared" si="21"/>
        <v/>
      </c>
      <c r="B118">
        <f t="shared" si="23"/>
        <v>0</v>
      </c>
      <c r="C118" s="62" t="str">
        <f t="shared" si="24"/>
        <v>0</v>
      </c>
      <c r="D118" s="62" t="str">
        <f t="shared" si="22"/>
        <v>0</v>
      </c>
      <c r="E118">
        <f t="shared" si="25"/>
        <v>0</v>
      </c>
      <c r="F118" s="3">
        <f t="shared" si="26"/>
        <v>0</v>
      </c>
    </row>
    <row r="119" spans="1:6" x14ac:dyDescent="0.25">
      <c r="A119" t="str">
        <f t="shared" si="21"/>
        <v/>
      </c>
      <c r="B119">
        <f t="shared" si="23"/>
        <v>0</v>
      </c>
      <c r="C119" s="62" t="str">
        <f t="shared" si="24"/>
        <v>0</v>
      </c>
      <c r="D119" s="62" t="str">
        <f t="shared" si="22"/>
        <v>0</v>
      </c>
      <c r="E119">
        <f t="shared" si="25"/>
        <v>0</v>
      </c>
      <c r="F119" s="3">
        <f t="shared" si="26"/>
        <v>0</v>
      </c>
    </row>
    <row r="120" spans="1:6" x14ac:dyDescent="0.25">
      <c r="A120" t="str">
        <f t="shared" si="21"/>
        <v/>
      </c>
      <c r="B120">
        <f t="shared" si="23"/>
        <v>0</v>
      </c>
      <c r="C120" s="62" t="str">
        <f t="shared" si="24"/>
        <v>0</v>
      </c>
      <c r="D120" s="62" t="str">
        <f t="shared" si="22"/>
        <v>0</v>
      </c>
      <c r="E120">
        <f t="shared" si="25"/>
        <v>0</v>
      </c>
      <c r="F120" s="3">
        <f t="shared" si="26"/>
        <v>0</v>
      </c>
    </row>
    <row r="121" spans="1:6" x14ac:dyDescent="0.25">
      <c r="A121" t="str">
        <f t="shared" si="21"/>
        <v/>
      </c>
      <c r="B121">
        <f t="shared" si="23"/>
        <v>0</v>
      </c>
      <c r="C121" s="62" t="str">
        <f t="shared" si="24"/>
        <v>0</v>
      </c>
      <c r="D121" s="62" t="str">
        <f t="shared" si="22"/>
        <v>0</v>
      </c>
      <c r="E121">
        <f t="shared" si="25"/>
        <v>0</v>
      </c>
      <c r="F121" s="3">
        <f t="shared" si="26"/>
        <v>0</v>
      </c>
    </row>
    <row r="122" spans="1:6" x14ac:dyDescent="0.25">
      <c r="A122" t="str">
        <f t="shared" si="21"/>
        <v/>
      </c>
      <c r="B122">
        <f t="shared" si="23"/>
        <v>0</v>
      </c>
      <c r="C122" s="62" t="str">
        <f t="shared" si="24"/>
        <v>0</v>
      </c>
      <c r="D122" s="62" t="str">
        <f t="shared" si="22"/>
        <v>0</v>
      </c>
      <c r="E122">
        <f t="shared" si="25"/>
        <v>0</v>
      </c>
      <c r="F122" s="3">
        <f t="shared" si="26"/>
        <v>0</v>
      </c>
    </row>
    <row r="123" spans="1:6" x14ac:dyDescent="0.25">
      <c r="A123" t="str">
        <f t="shared" si="21"/>
        <v/>
      </c>
      <c r="B123">
        <f t="shared" si="23"/>
        <v>0</v>
      </c>
      <c r="C123" s="62" t="str">
        <f t="shared" si="24"/>
        <v>0</v>
      </c>
      <c r="D123" s="62" t="str">
        <f t="shared" si="22"/>
        <v>0</v>
      </c>
      <c r="E123">
        <f t="shared" si="25"/>
        <v>0</v>
      </c>
      <c r="F123" s="3">
        <f t="shared" si="26"/>
        <v>0</v>
      </c>
    </row>
    <row r="124" spans="1:6" x14ac:dyDescent="0.25">
      <c r="A124" t="str">
        <f t="shared" si="21"/>
        <v/>
      </c>
      <c r="B124">
        <f t="shared" si="23"/>
        <v>0</v>
      </c>
      <c r="C124" s="62" t="str">
        <f t="shared" si="24"/>
        <v>0</v>
      </c>
      <c r="D124" s="62" t="str">
        <f t="shared" si="22"/>
        <v>0</v>
      </c>
      <c r="E124">
        <f t="shared" si="25"/>
        <v>0</v>
      </c>
      <c r="F124" s="3">
        <f t="shared" si="26"/>
        <v>0</v>
      </c>
    </row>
    <row r="125" spans="1:6" x14ac:dyDescent="0.25">
      <c r="A125" t="str">
        <f t="shared" si="21"/>
        <v/>
      </c>
      <c r="B125">
        <f t="shared" si="23"/>
        <v>0</v>
      </c>
      <c r="C125" s="62" t="str">
        <f t="shared" si="24"/>
        <v>0</v>
      </c>
      <c r="D125" s="62" t="str">
        <f t="shared" si="22"/>
        <v>0</v>
      </c>
      <c r="E125">
        <f t="shared" si="25"/>
        <v>0</v>
      </c>
      <c r="F125" s="3">
        <f t="shared" si="26"/>
        <v>0</v>
      </c>
    </row>
    <row r="126" spans="1:6" x14ac:dyDescent="0.25">
      <c r="A126" t="str">
        <f t="shared" si="21"/>
        <v/>
      </c>
      <c r="B126">
        <f t="shared" si="23"/>
        <v>0</v>
      </c>
      <c r="C126" s="62" t="str">
        <f t="shared" si="24"/>
        <v>0</v>
      </c>
      <c r="D126" s="62" t="str">
        <f t="shared" si="22"/>
        <v>0</v>
      </c>
      <c r="E126">
        <f t="shared" si="25"/>
        <v>0</v>
      </c>
      <c r="F126" s="3">
        <f t="shared" si="26"/>
        <v>0</v>
      </c>
    </row>
    <row r="127" spans="1:6" x14ac:dyDescent="0.25">
      <c r="A127" t="str">
        <f t="shared" si="21"/>
        <v/>
      </c>
      <c r="B127">
        <f t="shared" si="23"/>
        <v>0</v>
      </c>
      <c r="C127" s="62" t="str">
        <f t="shared" si="24"/>
        <v>0</v>
      </c>
      <c r="D127" s="62" t="str">
        <f t="shared" si="22"/>
        <v>0</v>
      </c>
      <c r="E127">
        <f t="shared" si="25"/>
        <v>0</v>
      </c>
      <c r="F127" s="3">
        <f t="shared" si="26"/>
        <v>0</v>
      </c>
    </row>
    <row r="128" spans="1:6" x14ac:dyDescent="0.25">
      <c r="A128" t="str">
        <f t="shared" si="21"/>
        <v/>
      </c>
      <c r="B128">
        <f t="shared" si="23"/>
        <v>0</v>
      </c>
      <c r="C128" s="62" t="str">
        <f t="shared" si="24"/>
        <v>0</v>
      </c>
      <c r="D128" s="62" t="str">
        <f t="shared" si="22"/>
        <v>0</v>
      </c>
      <c r="E128">
        <f t="shared" si="25"/>
        <v>0</v>
      </c>
      <c r="F128" s="3">
        <f t="shared" si="26"/>
        <v>0</v>
      </c>
    </row>
    <row r="129" spans="1:6" x14ac:dyDescent="0.25">
      <c r="A129" t="str">
        <f t="shared" si="21"/>
        <v/>
      </c>
      <c r="B129">
        <f t="shared" si="23"/>
        <v>0</v>
      </c>
      <c r="C129" s="62" t="str">
        <f t="shared" si="24"/>
        <v>0</v>
      </c>
      <c r="D129" s="62" t="str">
        <f t="shared" si="22"/>
        <v>0</v>
      </c>
      <c r="E129">
        <f t="shared" si="25"/>
        <v>0</v>
      </c>
      <c r="F129" s="3">
        <f t="shared" si="26"/>
        <v>0</v>
      </c>
    </row>
    <row r="130" spans="1:6" x14ac:dyDescent="0.25">
      <c r="A130" t="str">
        <f t="shared" si="21"/>
        <v/>
      </c>
      <c r="B130">
        <f t="shared" si="23"/>
        <v>0</v>
      </c>
      <c r="C130" s="62" t="str">
        <f t="shared" si="24"/>
        <v>0</v>
      </c>
      <c r="D130" s="62" t="str">
        <f t="shared" si="22"/>
        <v>0</v>
      </c>
      <c r="E130">
        <f t="shared" si="25"/>
        <v>0</v>
      </c>
      <c r="F130" s="3">
        <f t="shared" si="26"/>
        <v>0</v>
      </c>
    </row>
    <row r="131" spans="1:6" x14ac:dyDescent="0.25">
      <c r="A131" t="str">
        <f t="shared" si="21"/>
        <v/>
      </c>
      <c r="B131">
        <f t="shared" si="23"/>
        <v>0</v>
      </c>
      <c r="C131" s="62" t="str">
        <f t="shared" si="24"/>
        <v>0</v>
      </c>
      <c r="D131" s="62" t="str">
        <f t="shared" si="22"/>
        <v>0</v>
      </c>
      <c r="E131">
        <f t="shared" si="25"/>
        <v>0</v>
      </c>
      <c r="F131" s="3">
        <f t="shared" si="26"/>
        <v>0</v>
      </c>
    </row>
    <row r="132" spans="1:6" x14ac:dyDescent="0.25">
      <c r="A132" t="str">
        <f t="shared" si="21"/>
        <v/>
      </c>
      <c r="B132">
        <f t="shared" si="23"/>
        <v>0</v>
      </c>
      <c r="C132" s="62" t="str">
        <f t="shared" si="24"/>
        <v>0</v>
      </c>
      <c r="D132" s="62" t="str">
        <f t="shared" si="22"/>
        <v>0</v>
      </c>
      <c r="E132">
        <f t="shared" si="25"/>
        <v>0</v>
      </c>
      <c r="F132" s="3">
        <f t="shared" si="26"/>
        <v>0</v>
      </c>
    </row>
    <row r="133" spans="1:6" x14ac:dyDescent="0.25">
      <c r="A133" t="str">
        <f t="shared" si="21"/>
        <v/>
      </c>
      <c r="B133">
        <f t="shared" si="23"/>
        <v>0</v>
      </c>
      <c r="C133" s="62" t="str">
        <f t="shared" si="24"/>
        <v>0</v>
      </c>
      <c r="D133" s="62" t="str">
        <f t="shared" si="22"/>
        <v>0</v>
      </c>
      <c r="E133">
        <f t="shared" si="25"/>
        <v>0</v>
      </c>
      <c r="F133" s="3">
        <f t="shared" si="26"/>
        <v>0</v>
      </c>
    </row>
    <row r="134" spans="1:6" x14ac:dyDescent="0.25">
      <c r="A134" t="str">
        <f t="shared" si="21"/>
        <v/>
      </c>
      <c r="B134">
        <f t="shared" si="23"/>
        <v>0</v>
      </c>
      <c r="C134" s="62" t="str">
        <f t="shared" si="24"/>
        <v>0</v>
      </c>
      <c r="D134" s="62" t="str">
        <f t="shared" si="22"/>
        <v>0</v>
      </c>
      <c r="E134">
        <f t="shared" si="25"/>
        <v>0</v>
      </c>
      <c r="F134" s="3">
        <f t="shared" si="26"/>
        <v>0</v>
      </c>
    </row>
    <row r="135" spans="1:6" x14ac:dyDescent="0.25">
      <c r="A135" t="str">
        <f t="shared" si="21"/>
        <v/>
      </c>
      <c r="B135">
        <f t="shared" si="23"/>
        <v>0</v>
      </c>
      <c r="C135" s="62" t="str">
        <f t="shared" si="24"/>
        <v>0</v>
      </c>
      <c r="D135" s="62" t="str">
        <f t="shared" si="22"/>
        <v>0</v>
      </c>
      <c r="E135">
        <f t="shared" si="25"/>
        <v>0</v>
      </c>
      <c r="F135" s="3">
        <f t="shared" si="26"/>
        <v>0</v>
      </c>
    </row>
    <row r="136" spans="1:6" x14ac:dyDescent="0.25">
      <c r="A136" t="str">
        <f t="shared" si="21"/>
        <v/>
      </c>
      <c r="B136">
        <f t="shared" si="23"/>
        <v>0</v>
      </c>
      <c r="C136" s="62" t="str">
        <f t="shared" si="24"/>
        <v>0</v>
      </c>
      <c r="D136" s="62" t="str">
        <f t="shared" si="22"/>
        <v>0</v>
      </c>
      <c r="E136">
        <f t="shared" si="25"/>
        <v>0</v>
      </c>
      <c r="F136" s="3">
        <f t="shared" si="26"/>
        <v>0</v>
      </c>
    </row>
    <row r="137" spans="1:6" x14ac:dyDescent="0.25">
      <c r="A137" t="str">
        <f t="shared" si="21"/>
        <v/>
      </c>
      <c r="B137">
        <f t="shared" si="23"/>
        <v>0</v>
      </c>
      <c r="C137" s="62" t="str">
        <f t="shared" si="24"/>
        <v>0</v>
      </c>
      <c r="D137" s="62" t="str">
        <f t="shared" si="22"/>
        <v>0</v>
      </c>
      <c r="E137">
        <f t="shared" si="25"/>
        <v>0</v>
      </c>
      <c r="F137" s="3">
        <f t="shared" si="26"/>
        <v>0</v>
      </c>
    </row>
    <row r="138" spans="1:6" x14ac:dyDescent="0.25">
      <c r="A138" t="str">
        <f t="shared" si="21"/>
        <v/>
      </c>
      <c r="B138">
        <f t="shared" si="23"/>
        <v>0</v>
      </c>
      <c r="C138" s="62" t="str">
        <f t="shared" si="24"/>
        <v>0</v>
      </c>
      <c r="D138" s="62" t="str">
        <f t="shared" si="22"/>
        <v>0</v>
      </c>
      <c r="E138">
        <f t="shared" si="25"/>
        <v>0</v>
      </c>
      <c r="F138" s="3">
        <f t="shared" si="26"/>
        <v>0</v>
      </c>
    </row>
    <row r="139" spans="1:6" x14ac:dyDescent="0.25">
      <c r="A139" t="str">
        <f t="shared" si="21"/>
        <v/>
      </c>
      <c r="B139">
        <f t="shared" si="23"/>
        <v>0</v>
      </c>
      <c r="C139" s="62" t="str">
        <f t="shared" si="24"/>
        <v>0</v>
      </c>
      <c r="D139" s="62" t="str">
        <f t="shared" si="22"/>
        <v>0</v>
      </c>
      <c r="E139">
        <f t="shared" si="25"/>
        <v>0</v>
      </c>
      <c r="F139" s="3">
        <f t="shared" si="26"/>
        <v>0</v>
      </c>
    </row>
    <row r="140" spans="1:6" x14ac:dyDescent="0.25">
      <c r="A140" t="str">
        <f t="shared" si="21"/>
        <v/>
      </c>
      <c r="B140">
        <f t="shared" si="23"/>
        <v>0</v>
      </c>
      <c r="C140" s="62" t="str">
        <f t="shared" si="24"/>
        <v>0</v>
      </c>
      <c r="D140" s="62" t="str">
        <f t="shared" si="22"/>
        <v>0</v>
      </c>
      <c r="E140">
        <f t="shared" si="25"/>
        <v>0</v>
      </c>
      <c r="F140" s="3">
        <f t="shared" si="26"/>
        <v>0</v>
      </c>
    </row>
    <row r="141" spans="1:6" x14ac:dyDescent="0.25">
      <c r="A141" t="str">
        <f t="shared" si="21"/>
        <v/>
      </c>
      <c r="B141">
        <f t="shared" si="23"/>
        <v>0</v>
      </c>
      <c r="C141" s="62" t="str">
        <f t="shared" si="24"/>
        <v>0</v>
      </c>
      <c r="D141" s="62" t="str">
        <f t="shared" si="22"/>
        <v>0</v>
      </c>
      <c r="E141">
        <f t="shared" si="25"/>
        <v>0</v>
      </c>
      <c r="F141" s="3">
        <f t="shared" si="26"/>
        <v>0</v>
      </c>
    </row>
    <row r="142" spans="1:6" x14ac:dyDescent="0.25">
      <c r="A142" t="str">
        <f t="shared" si="21"/>
        <v/>
      </c>
      <c r="B142">
        <f t="shared" si="23"/>
        <v>0</v>
      </c>
      <c r="C142" s="62" t="str">
        <f t="shared" si="24"/>
        <v>0</v>
      </c>
      <c r="D142" s="62" t="str">
        <f t="shared" si="22"/>
        <v>0</v>
      </c>
      <c r="E142">
        <f t="shared" si="25"/>
        <v>0</v>
      </c>
      <c r="F142" s="3">
        <f t="shared" si="26"/>
        <v>0</v>
      </c>
    </row>
    <row r="143" spans="1:6" x14ac:dyDescent="0.25">
      <c r="A143" t="str">
        <f t="shared" si="21"/>
        <v/>
      </c>
      <c r="B143">
        <f t="shared" si="23"/>
        <v>0</v>
      </c>
      <c r="C143" s="62" t="str">
        <f t="shared" si="24"/>
        <v>0</v>
      </c>
      <c r="D143" s="62" t="str">
        <f t="shared" si="22"/>
        <v>0</v>
      </c>
      <c r="E143">
        <f t="shared" si="25"/>
        <v>0</v>
      </c>
      <c r="F143" s="3">
        <f t="shared" si="26"/>
        <v>0</v>
      </c>
    </row>
    <row r="144" spans="1:6" x14ac:dyDescent="0.25">
      <c r="A144" t="str">
        <f t="shared" si="21"/>
        <v/>
      </c>
      <c r="B144">
        <f t="shared" si="23"/>
        <v>0</v>
      </c>
      <c r="C144" s="62" t="str">
        <f t="shared" si="24"/>
        <v>0</v>
      </c>
      <c r="D144" s="62" t="str">
        <f t="shared" si="22"/>
        <v>0</v>
      </c>
      <c r="E144">
        <f t="shared" si="25"/>
        <v>0</v>
      </c>
      <c r="F144" s="3">
        <f t="shared" si="26"/>
        <v>0</v>
      </c>
    </row>
    <row r="145" spans="1:6" x14ac:dyDescent="0.25">
      <c r="A145" t="str">
        <f t="shared" si="21"/>
        <v/>
      </c>
      <c r="B145">
        <f t="shared" si="23"/>
        <v>0</v>
      </c>
      <c r="C145" s="62" t="str">
        <f t="shared" si="24"/>
        <v>0</v>
      </c>
      <c r="D145" s="62" t="str">
        <f t="shared" si="22"/>
        <v>0</v>
      </c>
      <c r="E145">
        <f t="shared" si="25"/>
        <v>0</v>
      </c>
      <c r="F145" s="3">
        <f t="shared" si="26"/>
        <v>0</v>
      </c>
    </row>
    <row r="146" spans="1:6" x14ac:dyDescent="0.25">
      <c r="A146" t="str">
        <f t="shared" si="21"/>
        <v/>
      </c>
      <c r="B146">
        <f t="shared" si="23"/>
        <v>0</v>
      </c>
      <c r="C146" s="62" t="str">
        <f t="shared" si="24"/>
        <v>0</v>
      </c>
      <c r="D146" s="62" t="str">
        <f t="shared" si="22"/>
        <v>0</v>
      </c>
      <c r="E146">
        <f t="shared" si="25"/>
        <v>0</v>
      </c>
      <c r="F146" s="3">
        <f t="shared" si="26"/>
        <v>0</v>
      </c>
    </row>
    <row r="147" spans="1:6" x14ac:dyDescent="0.25">
      <c r="A147" t="str">
        <f t="shared" si="21"/>
        <v/>
      </c>
      <c r="B147">
        <f t="shared" si="23"/>
        <v>0</v>
      </c>
      <c r="C147" s="62" t="str">
        <f t="shared" si="24"/>
        <v>0</v>
      </c>
      <c r="D147" s="62" t="str">
        <f t="shared" si="22"/>
        <v>0</v>
      </c>
      <c r="E147">
        <f t="shared" si="25"/>
        <v>0</v>
      </c>
      <c r="F147" s="3">
        <f t="shared" si="26"/>
        <v>0</v>
      </c>
    </row>
    <row r="148" spans="1:6" x14ac:dyDescent="0.25">
      <c r="A148" t="str">
        <f t="shared" si="21"/>
        <v/>
      </c>
      <c r="C148" s="62"/>
      <c r="D148" s="62"/>
      <c r="E148"/>
      <c r="F148" s="3"/>
    </row>
    <row r="149" spans="1:6" x14ac:dyDescent="0.25">
      <c r="A149" t="str">
        <f t="shared" si="21"/>
        <v/>
      </c>
      <c r="C149" s="62"/>
      <c r="D149" s="62"/>
      <c r="E149"/>
      <c r="F149" s="3"/>
    </row>
    <row r="150" spans="1:6" x14ac:dyDescent="0.25">
      <c r="A150" t="str">
        <f t="shared" si="21"/>
        <v/>
      </c>
      <c r="C150" s="62"/>
      <c r="D150" s="62"/>
      <c r="E150"/>
      <c r="F150" s="3"/>
    </row>
    <row r="151" spans="1:6" x14ac:dyDescent="0.25">
      <c r="A151" t="str">
        <f t="shared" si="21"/>
        <v/>
      </c>
      <c r="C151" s="62"/>
      <c r="D151" s="62"/>
      <c r="E151"/>
      <c r="F151" s="3"/>
    </row>
    <row r="152" spans="1:6" x14ac:dyDescent="0.25">
      <c r="A152" t="str">
        <f t="shared" si="21"/>
        <v/>
      </c>
      <c r="B152">
        <f t="shared" si="23"/>
        <v>0</v>
      </c>
      <c r="C152" s="62"/>
      <c r="D152" s="62"/>
      <c r="E152">
        <f t="shared" si="25"/>
        <v>0</v>
      </c>
      <c r="F152" s="3">
        <f t="shared" si="26"/>
        <v>0</v>
      </c>
    </row>
    <row r="153" spans="1:6" x14ac:dyDescent="0.25">
      <c r="A153" t="str">
        <f t="shared" si="21"/>
        <v/>
      </c>
      <c r="B153">
        <f t="shared" si="23"/>
        <v>0</v>
      </c>
      <c r="C153" s="62"/>
      <c r="D153" s="62"/>
      <c r="E153">
        <f t="shared" si="25"/>
        <v>0</v>
      </c>
      <c r="F153" s="3">
        <f t="shared" si="26"/>
        <v>0</v>
      </c>
    </row>
    <row r="154" spans="1:6" x14ac:dyDescent="0.25">
      <c r="A154" t="str">
        <f t="shared" si="21"/>
        <v/>
      </c>
      <c r="B154">
        <f t="shared" si="23"/>
        <v>0</v>
      </c>
      <c r="C154" s="62"/>
      <c r="D154" s="62"/>
      <c r="E154">
        <f t="shared" si="25"/>
        <v>0</v>
      </c>
      <c r="F154" s="3">
        <f t="shared" si="26"/>
        <v>0</v>
      </c>
    </row>
    <row r="155" spans="1:6" x14ac:dyDescent="0.25">
      <c r="A155" t="str">
        <f t="shared" si="21"/>
        <v/>
      </c>
      <c r="B155">
        <f t="shared" si="23"/>
        <v>0</v>
      </c>
      <c r="C155" s="62"/>
      <c r="D155" s="62"/>
      <c r="E155">
        <f t="shared" si="25"/>
        <v>0</v>
      </c>
      <c r="F155" s="3">
        <f t="shared" si="26"/>
        <v>0</v>
      </c>
    </row>
    <row r="156" spans="1:6" x14ac:dyDescent="0.25">
      <c r="A156" t="str">
        <f t="shared" si="21"/>
        <v/>
      </c>
      <c r="B156">
        <f t="shared" si="23"/>
        <v>0</v>
      </c>
      <c r="C156" s="62"/>
      <c r="D156" s="62"/>
      <c r="E156">
        <f t="shared" si="25"/>
        <v>0</v>
      </c>
      <c r="F156" s="3">
        <f t="shared" si="26"/>
        <v>0</v>
      </c>
    </row>
    <row r="157" spans="1:6" x14ac:dyDescent="0.25">
      <c r="A157" t="str">
        <f t="shared" si="21"/>
        <v/>
      </c>
      <c r="B157">
        <f t="shared" si="23"/>
        <v>0</v>
      </c>
      <c r="C157" s="62"/>
      <c r="D157" s="62"/>
      <c r="E157">
        <f t="shared" si="25"/>
        <v>0</v>
      </c>
      <c r="F157" s="3">
        <f t="shared" si="26"/>
        <v>0</v>
      </c>
    </row>
    <row r="158" spans="1:6" x14ac:dyDescent="0.25">
      <c r="A158" t="str">
        <f t="shared" si="21"/>
        <v/>
      </c>
      <c r="B158">
        <f t="shared" si="23"/>
        <v>0</v>
      </c>
      <c r="C158" s="62"/>
      <c r="D158" s="62"/>
      <c r="E158">
        <f t="shared" si="25"/>
        <v>0</v>
      </c>
      <c r="F158" s="3">
        <f t="shared" si="26"/>
        <v>0</v>
      </c>
    </row>
    <row r="159" spans="1:6" x14ac:dyDescent="0.25">
      <c r="A159" t="str">
        <f t="shared" si="21"/>
        <v/>
      </c>
      <c r="B159">
        <f t="shared" si="23"/>
        <v>0</v>
      </c>
      <c r="C159" s="62"/>
      <c r="D159" s="62"/>
      <c r="E159">
        <f t="shared" si="25"/>
        <v>0</v>
      </c>
      <c r="F159" s="3">
        <f t="shared" si="26"/>
        <v>0</v>
      </c>
    </row>
    <row r="160" spans="1:6" x14ac:dyDescent="0.25">
      <c r="A160" t="str">
        <f t="shared" si="21"/>
        <v/>
      </c>
      <c r="B160">
        <f t="shared" si="23"/>
        <v>0</v>
      </c>
      <c r="C160" s="62"/>
      <c r="D160" s="62"/>
      <c r="E160">
        <f t="shared" si="25"/>
        <v>0</v>
      </c>
      <c r="F160" s="3">
        <f t="shared" si="26"/>
        <v>0</v>
      </c>
    </row>
    <row r="161" spans="1:6" x14ac:dyDescent="0.25">
      <c r="A161" t="str">
        <f t="shared" si="21"/>
        <v/>
      </c>
      <c r="B161">
        <f t="shared" si="23"/>
        <v>0</v>
      </c>
      <c r="C161" s="62"/>
      <c r="D161" s="62"/>
      <c r="E161">
        <f t="shared" si="25"/>
        <v>0</v>
      </c>
      <c r="F161" s="3">
        <f t="shared" si="26"/>
        <v>0</v>
      </c>
    </row>
    <row r="162" spans="1:6" x14ac:dyDescent="0.25">
      <c r="A162" t="str">
        <f t="shared" si="21"/>
        <v/>
      </c>
      <c r="B162">
        <f t="shared" si="23"/>
        <v>0</v>
      </c>
      <c r="C162" s="62"/>
      <c r="D162" s="62"/>
      <c r="E162">
        <f t="shared" si="25"/>
        <v>0</v>
      </c>
      <c r="F162" s="3">
        <f t="shared" si="26"/>
        <v>0</v>
      </c>
    </row>
    <row r="163" spans="1:6" x14ac:dyDescent="0.25">
      <c r="A163" t="str">
        <f t="shared" si="21"/>
        <v/>
      </c>
      <c r="B163">
        <f t="shared" si="23"/>
        <v>0</v>
      </c>
      <c r="C163" s="62"/>
      <c r="D163" s="62"/>
      <c r="E163">
        <f t="shared" si="25"/>
        <v>0</v>
      </c>
      <c r="F163" s="3">
        <f t="shared" si="26"/>
        <v>0</v>
      </c>
    </row>
    <row r="164" spans="1:6" x14ac:dyDescent="0.25">
      <c r="A164" t="str">
        <f t="shared" si="21"/>
        <v/>
      </c>
      <c r="B164">
        <f t="shared" si="23"/>
        <v>0</v>
      </c>
      <c r="C164" s="62"/>
      <c r="D164" s="62"/>
      <c r="E164">
        <f t="shared" si="25"/>
        <v>0</v>
      </c>
      <c r="F164" s="3">
        <f t="shared" si="26"/>
        <v>0</v>
      </c>
    </row>
    <row r="165" spans="1:6" x14ac:dyDescent="0.25">
      <c r="A165" t="str">
        <f t="shared" si="21"/>
        <v/>
      </c>
      <c r="B165">
        <f t="shared" si="23"/>
        <v>0</v>
      </c>
      <c r="C165" s="62"/>
      <c r="D165" s="62"/>
      <c r="E165">
        <f t="shared" si="25"/>
        <v>0</v>
      </c>
      <c r="F165" s="3">
        <f t="shared" si="26"/>
        <v>0</v>
      </c>
    </row>
    <row r="166" spans="1:6" x14ac:dyDescent="0.25">
      <c r="A166" t="str">
        <f t="shared" si="21"/>
        <v/>
      </c>
      <c r="B166">
        <f t="shared" si="23"/>
        <v>0</v>
      </c>
      <c r="C166" s="62"/>
      <c r="D166" s="62"/>
      <c r="E166">
        <f t="shared" si="25"/>
        <v>0</v>
      </c>
      <c r="F166" s="3">
        <f t="shared" si="26"/>
        <v>0</v>
      </c>
    </row>
    <row r="167" spans="1:6" x14ac:dyDescent="0.25">
      <c r="A167" t="str">
        <f t="shared" si="21"/>
        <v/>
      </c>
      <c r="B167">
        <f t="shared" si="23"/>
        <v>0</v>
      </c>
      <c r="C167" s="62"/>
      <c r="D167" s="62"/>
      <c r="E167">
        <f t="shared" si="25"/>
        <v>0</v>
      </c>
      <c r="F167" s="3">
        <f t="shared" si="26"/>
        <v>0</v>
      </c>
    </row>
    <row r="168" spans="1:6" x14ac:dyDescent="0.25">
      <c r="A168" t="str">
        <f t="shared" si="21"/>
        <v/>
      </c>
      <c r="B168">
        <f t="shared" si="23"/>
        <v>0</v>
      </c>
      <c r="C168" s="62"/>
      <c r="D168" s="62"/>
      <c r="E168">
        <f t="shared" si="25"/>
        <v>0</v>
      </c>
      <c r="F168" s="3">
        <f t="shared" si="26"/>
        <v>0</v>
      </c>
    </row>
    <row r="169" spans="1:6" x14ac:dyDescent="0.25">
      <c r="F169" s="3"/>
    </row>
    <row r="170" spans="1:6" x14ac:dyDescent="0.25">
      <c r="F170" s="3">
        <f>SUM(F110:F168)</f>
        <v>612</v>
      </c>
    </row>
  </sheetData>
  <mergeCells count="59">
    <mergeCell ref="N1:S1"/>
    <mergeCell ref="AD1:AE1"/>
    <mergeCell ref="AL1:AM1"/>
    <mergeCell ref="C94:D94"/>
    <mergeCell ref="N23:O23"/>
    <mergeCell ref="N24:O24"/>
    <mergeCell ref="N25:O25"/>
    <mergeCell ref="N26:O26"/>
    <mergeCell ref="N27:O27"/>
    <mergeCell ref="N30:O30"/>
    <mergeCell ref="N31:O31"/>
    <mergeCell ref="N32:O32"/>
    <mergeCell ref="N33:O33"/>
    <mergeCell ref="N34:O34"/>
    <mergeCell ref="AB94:AC94"/>
    <mergeCell ref="N38:O38"/>
    <mergeCell ref="AB68:AC68"/>
    <mergeCell ref="N43:O43"/>
    <mergeCell ref="N45:O45"/>
    <mergeCell ref="N20:O20"/>
    <mergeCell ref="N58:O58"/>
    <mergeCell ref="N59:O59"/>
    <mergeCell ref="V109:W109"/>
    <mergeCell ref="N5:S5"/>
    <mergeCell ref="N11:S11"/>
    <mergeCell ref="N12:O12"/>
    <mergeCell ref="N13:O13"/>
    <mergeCell ref="N14:O14"/>
    <mergeCell ref="N52:O52"/>
    <mergeCell ref="N53:O53"/>
    <mergeCell ref="N54:O54"/>
    <mergeCell ref="N55:O55"/>
    <mergeCell ref="N56:O56"/>
    <mergeCell ref="N57:O57"/>
    <mergeCell ref="V83:W83"/>
    <mergeCell ref="N15:O15"/>
    <mergeCell ref="N16:O16"/>
    <mergeCell ref="N17:O17"/>
    <mergeCell ref="N18:O18"/>
    <mergeCell ref="N19:O19"/>
    <mergeCell ref="H65:H66"/>
    <mergeCell ref="N21:O21"/>
    <mergeCell ref="N22:O22"/>
    <mergeCell ref="N48:O48"/>
    <mergeCell ref="N49:O49"/>
    <mergeCell ref="N50:O50"/>
    <mergeCell ref="N51:O51"/>
    <mergeCell ref="N47:S47"/>
    <mergeCell ref="Q44:R44"/>
    <mergeCell ref="N35:O35"/>
    <mergeCell ref="N36:O36"/>
    <mergeCell ref="N37:O37"/>
    <mergeCell ref="N29:O29"/>
    <mergeCell ref="N28:O28"/>
    <mergeCell ref="E75:F75"/>
    <mergeCell ref="E74:F74"/>
    <mergeCell ref="C65:C66"/>
    <mergeCell ref="C68:C69"/>
    <mergeCell ref="E64:F64"/>
  </mergeCells>
  <dataValidations count="1">
    <dataValidation type="list" allowBlank="1" showInputMessage="1" showErrorMessage="1" sqref="N12:N38 N48:N59 O38 N76:O81" xr:uid="{BDAFCD70-7936-46CD-88A7-7828987B7064}">
      <formula1>$A$2:$A$60</formula1>
    </dataValidation>
  </dataValidations>
  <pageMargins left="0.7" right="0.7" top="0.75" bottom="0.75" header="0.3" footer="0.3"/>
  <pageSetup paperSize="9" orientation="portrait" horizontalDpi="4294967293" verticalDpi="4294967293" r:id="rId1"/>
  <ignoredErrors>
    <ignoredError sqref="E107" 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7228385-E0E3-4852-A987-CE8E4B9A7081}">
          <x14:formula1>
            <xm:f>BD!$A$3:$A$85</xm:f>
          </x14:formula1>
          <xm:sqref>A2:A39 A44:A61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8B76EA-3D85-4596-8367-C41A777A8FCF}">
  <dimension ref="A1:AM170"/>
  <sheetViews>
    <sheetView topLeftCell="A10" zoomScaleNormal="100" workbookViewId="0">
      <selection activeCell="A32" sqref="A32"/>
    </sheetView>
  </sheetViews>
  <sheetFormatPr baseColWidth="10" defaultColWidth="11.5703125" defaultRowHeight="15" x14ac:dyDescent="0.25"/>
  <cols>
    <col min="1" max="1" width="31.5703125" customWidth="1"/>
    <col min="3" max="3" width="13" style="49" customWidth="1"/>
    <col min="4" max="4" width="13.140625" style="3" customWidth="1"/>
    <col min="5" max="5" width="11.7109375" customWidth="1"/>
    <col min="6" max="6" width="13.140625" style="3" customWidth="1"/>
    <col min="7" max="7" width="9" style="3" customWidth="1"/>
    <col min="8" max="8" width="11" customWidth="1"/>
    <col min="9" max="9" width="12.85546875" style="3" customWidth="1"/>
    <col min="10" max="10" width="2.42578125" customWidth="1"/>
    <col min="11" max="11" width="13.7109375" customWidth="1"/>
    <col min="12" max="12" width="13.7109375" style="3" customWidth="1"/>
    <col min="13" max="13" width="10.85546875" style="3" customWidth="1"/>
    <col min="14" max="14" width="12.42578125" style="3" customWidth="1"/>
    <col min="15" max="15" width="11.140625" customWidth="1"/>
    <col min="16" max="16" width="11.28515625" customWidth="1"/>
    <col min="17" max="17" width="3.42578125" customWidth="1"/>
    <col min="18" max="18" width="12.28515625" customWidth="1"/>
  </cols>
  <sheetData>
    <row r="1" spans="1:39" x14ac:dyDescent="0.25">
      <c r="A1" s="4" t="s">
        <v>1</v>
      </c>
      <c r="B1" s="5" t="s">
        <v>5</v>
      </c>
      <c r="C1" s="58" t="s">
        <v>0</v>
      </c>
      <c r="D1" s="6" t="s">
        <v>2</v>
      </c>
      <c r="E1" s="4" t="s">
        <v>3</v>
      </c>
      <c r="F1" s="6" t="s">
        <v>4</v>
      </c>
      <c r="G1" s="7" t="s">
        <v>6</v>
      </c>
      <c r="H1" s="5" t="s">
        <v>63</v>
      </c>
      <c r="I1" s="7" t="s">
        <v>7</v>
      </c>
      <c r="K1" s="107" t="s">
        <v>67</v>
      </c>
      <c r="L1" s="107"/>
      <c r="M1" s="107"/>
      <c r="N1" s="107"/>
      <c r="O1" s="107"/>
      <c r="P1" s="107"/>
      <c r="R1" s="75" t="s">
        <v>50</v>
      </c>
      <c r="S1" s="75" t="s">
        <v>51</v>
      </c>
      <c r="T1" s="76" t="s">
        <v>54</v>
      </c>
      <c r="U1" s="75" t="s">
        <v>52</v>
      </c>
      <c r="V1" s="76" t="s">
        <v>58</v>
      </c>
      <c r="W1" s="76" t="s">
        <v>59</v>
      </c>
      <c r="X1" s="76" t="s">
        <v>50</v>
      </c>
      <c r="Y1" s="76" t="s">
        <v>51</v>
      </c>
      <c r="Z1" s="76"/>
      <c r="AA1" s="76"/>
      <c r="AB1" s="108" t="s">
        <v>77</v>
      </c>
      <c r="AC1" s="109"/>
      <c r="AD1" s="77" t="s">
        <v>58</v>
      </c>
      <c r="AE1" s="78" t="s">
        <v>59</v>
      </c>
      <c r="AF1" s="76"/>
      <c r="AG1" s="76"/>
      <c r="AJ1" s="110" t="s">
        <v>79</v>
      </c>
      <c r="AK1" s="111"/>
      <c r="AL1" s="33" t="s">
        <v>58</v>
      </c>
      <c r="AM1" s="34" t="s">
        <v>59</v>
      </c>
    </row>
    <row r="2" spans="1:39" ht="18" customHeight="1" x14ac:dyDescent="0.25">
      <c r="A2" s="8" t="s">
        <v>125</v>
      </c>
      <c r="B2" s="9">
        <v>12</v>
      </c>
      <c r="C2" s="10">
        <v>0</v>
      </c>
      <c r="D2" s="3">
        <f>B2*C2</f>
        <v>0</v>
      </c>
      <c r="E2" s="57">
        <f>IFERROR((D2+R2+S2+V2+W2)/H2,0)</f>
        <v>0</v>
      </c>
      <c r="F2" s="3">
        <f>IF(A2="","",VLOOKUP(A2,BD!$A$3:$H$85,8,FALSE))</f>
        <v>2</v>
      </c>
      <c r="G2" s="3">
        <f>IFERROR((F2-E2),0)</f>
        <v>2</v>
      </c>
      <c r="H2">
        <f>IF(A2="","",VLOOKUP(A2,BD!$A$3:$B$85,2,FALSE)*B2)</f>
        <v>360</v>
      </c>
      <c r="I2" s="3">
        <f t="shared" ref="I2:I39" si="0">IFERROR((H2*G2),0)</f>
        <v>720</v>
      </c>
      <c r="K2" s="63" t="s">
        <v>47</v>
      </c>
      <c r="L2" s="64" t="s">
        <v>64</v>
      </c>
      <c r="M2" s="63" t="s">
        <v>65</v>
      </c>
      <c r="N2" s="64" t="s">
        <v>49</v>
      </c>
      <c r="O2" s="63" t="s">
        <v>47</v>
      </c>
      <c r="P2" s="63" t="s">
        <v>52</v>
      </c>
      <c r="R2" s="75">
        <f t="shared" ref="R2:R39" si="1">IF(T2=0.21,D2*T2,0)</f>
        <v>0</v>
      </c>
      <c r="S2" s="75">
        <f t="shared" ref="S2:S39" si="2">IF(T2=0.06,D2*T2,0)</f>
        <v>0</v>
      </c>
      <c r="T2" s="76">
        <f>IFERROR(ROUNDDOWN(VLOOKUP(A2,BD!$A$1:$C$73,3,FALSE),2)," ")</f>
        <v>0.06</v>
      </c>
      <c r="U2" s="75">
        <f>IF(A2="","",VLOOKUP(A2,BD!$A$3:$E$85,5,FALSE)*B2)</f>
        <v>0</v>
      </c>
      <c r="V2" s="75">
        <f>IF(A2="","",VLOOKUP(A2,BD!$A$3:$G$85,6,FALSE)*B2)</f>
        <v>0</v>
      </c>
      <c r="W2" s="76">
        <f>IF(A2="","",VLOOKUP(A2,BD!$A$3:$G$85,7,FALSE)*B2)</f>
        <v>0</v>
      </c>
      <c r="X2" s="76">
        <f t="shared" ref="X2:X39" si="3">IF(T2=0.21,D2,0)</f>
        <v>0</v>
      </c>
      <c r="Y2" s="76">
        <f t="shared" ref="Y2:Y39" si="4">IF(T2=0.06,D2,0)</f>
        <v>0</v>
      </c>
      <c r="Z2" s="76">
        <f>IF(T2=0.21,C2,0)</f>
        <v>0</v>
      </c>
      <c r="AA2" s="76">
        <f>IF(T2=0.06,C2,0)</f>
        <v>0</v>
      </c>
      <c r="AB2" s="79" t="e">
        <f>IF(P22,1,0)</f>
        <v>#VALUE!</v>
      </c>
      <c r="AC2" s="76" t="str">
        <f>IF(K22="","",VLOOKUP(K22,BD!$A$2:$E$82,5,FALSE)*AB2)</f>
        <v/>
      </c>
      <c r="AD2" s="76" t="str">
        <f>IF(K22="","",VLOOKUP(K22,BD!$A$3:$G$85,6,FALSE)*M22)</f>
        <v/>
      </c>
      <c r="AE2" s="80" t="str">
        <f>IF(K22="","",VLOOKUP(K22,BD!$A$3:$G$85,7,FALSE)*M22)</f>
        <v/>
      </c>
      <c r="AF2" s="76"/>
      <c r="AG2" s="76"/>
      <c r="AJ2" s="35">
        <f t="shared" ref="AJ2:AJ13" si="5">IF(P92,1,0)</f>
        <v>0</v>
      </c>
      <c r="AK2" s="27" t="str">
        <f>IF(K92="","",VLOOKUP(K92,BD!$A$2:$E$82,5,FALSE)*AJ2)</f>
        <v/>
      </c>
      <c r="AL2" s="27" t="str">
        <f>IF(K92="","",VLOOKUP(K92,BD!$A$3:$G$85,6,FALSE)*M92)</f>
        <v/>
      </c>
      <c r="AM2" s="27" t="str">
        <f>IF(K92="","",VLOOKUP(K92,BD!$A$3:$G$85,7,FALSE)*M92)</f>
        <v/>
      </c>
    </row>
    <row r="3" spans="1:39" x14ac:dyDescent="0.25">
      <c r="A3" s="8" t="s">
        <v>33</v>
      </c>
      <c r="B3" s="9">
        <v>2</v>
      </c>
      <c r="C3" s="10">
        <v>0</v>
      </c>
      <c r="D3" s="3">
        <f t="shared" ref="D3:D39" si="6">B3*C3</f>
        <v>0</v>
      </c>
      <c r="E3" s="57">
        <f t="shared" ref="E3:E22" si="7">IFERROR((D3+R3+S3+V3+W3)/H3,0)</f>
        <v>0</v>
      </c>
      <c r="F3" s="3">
        <f>IF(A3="","",VLOOKUP(A3,BD!$A$3:$H$85,8,FALSE))</f>
        <v>1</v>
      </c>
      <c r="G3" s="3">
        <f t="shared" ref="G3:G39" si="8">IFERROR((F3-E3),0)</f>
        <v>1</v>
      </c>
      <c r="H3">
        <f>IF(A3="","",VLOOKUP(A3,BD!$A$3:$B$85,2,FALSE)*B3)</f>
        <v>72</v>
      </c>
      <c r="I3" s="3">
        <f t="shared" si="0"/>
        <v>72</v>
      </c>
      <c r="K3" s="63">
        <v>6</v>
      </c>
      <c r="L3" s="64">
        <f>SUM(Y41)</f>
        <v>0</v>
      </c>
      <c r="M3" s="64">
        <f>SUM(V41)</f>
        <v>0</v>
      </c>
      <c r="N3" s="64">
        <f>SUM(L3:M3)</f>
        <v>0</v>
      </c>
      <c r="O3" s="64">
        <f>SUM(N3*1.06-$N$3)</f>
        <v>0</v>
      </c>
      <c r="P3" s="64">
        <f>SUM(U41)</f>
        <v>0</v>
      </c>
      <c r="R3" s="75">
        <f t="shared" si="1"/>
        <v>0</v>
      </c>
      <c r="S3" s="75">
        <f t="shared" si="2"/>
        <v>0</v>
      </c>
      <c r="T3" s="76">
        <f>IFERROR(ROUNDDOWN(VLOOKUP(A3,BD!$A$1:$C$73,3,FALSE),2)," ")</f>
        <v>0.06</v>
      </c>
      <c r="U3" s="75">
        <f>IF(A3="","",VLOOKUP(A3,BD!$A$3:$E$85,5,FALSE)*B3)</f>
        <v>0</v>
      </c>
      <c r="V3" s="75">
        <f>IF(A3="","",VLOOKUP(A3,BD!$A$3:$G$85,6,FALSE)*B3)</f>
        <v>0</v>
      </c>
      <c r="W3" s="76">
        <f>IF(A3="","",VLOOKUP(A3,BD!$A$3:$G$85,7,FALSE)*B3)</f>
        <v>0</v>
      </c>
      <c r="X3" s="76">
        <f t="shared" si="3"/>
        <v>0</v>
      </c>
      <c r="Y3" s="76">
        <f t="shared" si="4"/>
        <v>0</v>
      </c>
      <c r="Z3" s="76">
        <f t="shared" ref="Z3:Z39" si="9">IF(T3=0.21,C3,0)</f>
        <v>0</v>
      </c>
      <c r="AA3" s="76">
        <f t="shared" ref="AA3:AA39" si="10">IF(T3=0.06,C3,0)</f>
        <v>0</v>
      </c>
      <c r="AB3" s="79" t="e">
        <f t="shared" ref="AB3:AB28" si="11">IF(P23,1,0)</f>
        <v>#VALUE!</v>
      </c>
      <c r="AC3" s="76" t="str">
        <f>IF(K23="","",VLOOKUP(K23,BD!$A$2:$E$82,5,FALSE)*AB3)</f>
        <v/>
      </c>
      <c r="AD3" s="76" t="str">
        <f>IF(K23="","",VLOOKUP(K23,BD!$A$3:$G$85,6,FALSE)*M23)</f>
        <v/>
      </c>
      <c r="AE3" s="80" t="str">
        <f>IF(K23="","",VLOOKUP(K23,BD!$A$3:$G$85,7,FALSE)*M23)</f>
        <v/>
      </c>
      <c r="AF3" s="76"/>
      <c r="AG3" s="76"/>
      <c r="AJ3" s="35">
        <f t="shared" si="5"/>
        <v>0</v>
      </c>
      <c r="AK3" s="27" t="str">
        <f>IF(K93="","",VLOOKUP(K93,BD!$A$2:$E$82,5,FALSE)*AJ3)</f>
        <v/>
      </c>
      <c r="AL3" s="27" t="str">
        <f>IF(K93="","",VLOOKUP(K93,BD!$A$3:$G$85,6,FALSE)*M93)</f>
        <v/>
      </c>
      <c r="AM3" s="27" t="str">
        <f>IF(K93="","",VLOOKUP(K93,BD!$A$3:$G$85,7,FALSE)*M93)</f>
        <v/>
      </c>
    </row>
    <row r="4" spans="1:39" x14ac:dyDescent="0.25">
      <c r="A4" s="8"/>
      <c r="B4" s="9"/>
      <c r="C4" s="10"/>
      <c r="D4" s="3">
        <f t="shared" si="6"/>
        <v>0</v>
      </c>
      <c r="E4" s="57">
        <f t="shared" si="7"/>
        <v>0</v>
      </c>
      <c r="F4" s="3" t="str">
        <f>IF(A4="","",VLOOKUP(A4,BD!$A$3:$H$85,8,FALSE))</f>
        <v/>
      </c>
      <c r="G4" s="3">
        <f t="shared" si="8"/>
        <v>0</v>
      </c>
      <c r="H4" t="str">
        <f>IF(A4="","",VLOOKUP(A4,BD!$A$3:$B$85,2,FALSE)*B4)</f>
        <v/>
      </c>
      <c r="I4" s="3">
        <f t="shared" si="0"/>
        <v>0</v>
      </c>
      <c r="K4" s="63">
        <v>21</v>
      </c>
      <c r="L4" s="64">
        <f>SUM(X41)</f>
        <v>0</v>
      </c>
      <c r="M4" s="64">
        <f>SUM(W41)</f>
        <v>0</v>
      </c>
      <c r="N4" s="64">
        <f>SUM(L4:M4)</f>
        <v>0</v>
      </c>
      <c r="O4" s="64">
        <f>SUM(N4*1.21-$N$4)</f>
        <v>0</v>
      </c>
      <c r="P4" s="63"/>
      <c r="R4" s="75">
        <f t="shared" si="1"/>
        <v>0</v>
      </c>
      <c r="S4" s="75">
        <f t="shared" si="2"/>
        <v>0</v>
      </c>
      <c r="T4" s="76" t="str">
        <f>IFERROR(ROUNDDOWN(VLOOKUP(A4,BD!$A$1:$C$73,3,FALSE),2)," ")</f>
        <v xml:space="preserve"> </v>
      </c>
      <c r="U4" s="75" t="str">
        <f>IF(A4="","",VLOOKUP(A4,BD!$A$3:$E$85,5,FALSE)*B4)</f>
        <v/>
      </c>
      <c r="V4" s="75" t="str">
        <f>IF(A4="","",VLOOKUP(A4,BD!$A$3:$G$85,6,FALSE)*B4)</f>
        <v/>
      </c>
      <c r="W4" s="76" t="str">
        <f>IF(A4="","",VLOOKUP(A4,BD!$A$3:$G$85,7,FALSE)*B4)</f>
        <v/>
      </c>
      <c r="X4" s="76">
        <f t="shared" si="3"/>
        <v>0</v>
      </c>
      <c r="Y4" s="76">
        <f t="shared" si="4"/>
        <v>0</v>
      </c>
      <c r="Z4" s="76">
        <f t="shared" si="9"/>
        <v>0</v>
      </c>
      <c r="AA4" s="76">
        <f t="shared" si="10"/>
        <v>0</v>
      </c>
      <c r="AB4" s="79" t="e">
        <f t="shared" si="11"/>
        <v>#VALUE!</v>
      </c>
      <c r="AC4" s="76" t="str">
        <f>IF(K24="","",VLOOKUP(K24,BD!$A$2:$E$82,5,FALSE)*AB4)</f>
        <v/>
      </c>
      <c r="AD4" s="76" t="str">
        <f>IF(K24="","",VLOOKUP(K24,BD!$A$3:$G$85,6,FALSE)*M24)</f>
        <v/>
      </c>
      <c r="AE4" s="80" t="str">
        <f>IF(K24="","",VLOOKUP(K24,BD!$A$3:$G$85,7,FALSE)*M24)</f>
        <v/>
      </c>
      <c r="AF4" s="76"/>
      <c r="AG4" s="76"/>
      <c r="AJ4" s="35">
        <f t="shared" si="5"/>
        <v>0</v>
      </c>
      <c r="AK4" s="27" t="str">
        <f>IF(K94="","",VLOOKUP(K94,BD!$A$2:$E$82,5,FALSE)*AJ4)</f>
        <v/>
      </c>
      <c r="AL4" s="27" t="str">
        <f>IF(K94="","",VLOOKUP(K94,BD!$A$3:$G$85,6,FALSE)*M94)</f>
        <v/>
      </c>
      <c r="AM4" s="27" t="str">
        <f>IF(K94="","",VLOOKUP(K94,BD!$A$3:$G$85,7,FALSE)*M94)</f>
        <v/>
      </c>
    </row>
    <row r="5" spans="1:39" x14ac:dyDescent="0.25">
      <c r="A5" s="8"/>
      <c r="B5" s="9"/>
      <c r="C5" s="10"/>
      <c r="D5" s="3">
        <f t="shared" si="6"/>
        <v>0</v>
      </c>
      <c r="E5" s="57">
        <f t="shared" si="7"/>
        <v>0</v>
      </c>
      <c r="F5" s="3" t="str">
        <f>IF(A5="","",VLOOKUP(A5,BD!$A$3:$H$85,8,FALSE))</f>
        <v/>
      </c>
      <c r="G5" s="3">
        <f t="shared" si="8"/>
        <v>0</v>
      </c>
      <c r="H5" t="str">
        <f>IF(A5="","",VLOOKUP(A5,BD!$A$3:$B$85,2,FALSE)*B5)</f>
        <v/>
      </c>
      <c r="I5" s="3">
        <f t="shared" si="0"/>
        <v>0</v>
      </c>
      <c r="K5" s="63"/>
      <c r="L5" s="64"/>
      <c r="M5" s="64"/>
      <c r="N5" s="64"/>
      <c r="O5" s="63"/>
      <c r="P5" s="63"/>
      <c r="R5" s="75">
        <f t="shared" si="1"/>
        <v>0</v>
      </c>
      <c r="S5" s="75">
        <f t="shared" si="2"/>
        <v>0</v>
      </c>
      <c r="T5" s="76" t="str">
        <f>IFERROR(ROUNDDOWN(VLOOKUP(A5,BD!$A$1:$C$73,3,FALSE),2)," ")</f>
        <v xml:space="preserve"> </v>
      </c>
      <c r="U5" s="75" t="str">
        <f>IF(A5="","",VLOOKUP(A5,BD!$A$3:$E$85,5,FALSE)*B5)</f>
        <v/>
      </c>
      <c r="V5" s="75" t="str">
        <f>IF(A5="","",VLOOKUP(A5,BD!$A$3:$G$85,6,FALSE)*B5)</f>
        <v/>
      </c>
      <c r="W5" s="76" t="str">
        <f>IF(A5="","",VLOOKUP(A5,BD!$A$3:$G$85,7,FALSE)*B5)</f>
        <v/>
      </c>
      <c r="X5" s="76">
        <f t="shared" si="3"/>
        <v>0</v>
      </c>
      <c r="Y5" s="76">
        <f t="shared" si="4"/>
        <v>0</v>
      </c>
      <c r="Z5" s="76">
        <f t="shared" si="9"/>
        <v>0</v>
      </c>
      <c r="AA5" s="76">
        <f t="shared" si="10"/>
        <v>0</v>
      </c>
      <c r="AB5" s="79" t="e">
        <f t="shared" si="11"/>
        <v>#VALUE!</v>
      </c>
      <c r="AC5" s="76" t="str">
        <f>IF(K25="","",VLOOKUP(K25,BD!$A$2:$E$82,5,FALSE)*AB5)</f>
        <v/>
      </c>
      <c r="AD5" s="76" t="str">
        <f>IF(K25="","",VLOOKUP(K25,BD!$A$3:$G$85,6,FALSE)*M25)</f>
        <v/>
      </c>
      <c r="AE5" s="80" t="str">
        <f>IF(K25="","",VLOOKUP(K25,BD!$A$3:$G$85,7,FALSE)*M25)</f>
        <v/>
      </c>
      <c r="AF5" s="76"/>
      <c r="AG5" s="76"/>
      <c r="AJ5" s="35">
        <f t="shared" si="5"/>
        <v>0</v>
      </c>
      <c r="AK5" s="27" t="str">
        <f>IF(K95="","",VLOOKUP(K95,BD!$A$2:$E$82,5,FALSE)*AJ5)</f>
        <v/>
      </c>
      <c r="AL5" s="27" t="str">
        <f>IF(K95="","",VLOOKUP(K95,BD!$A$3:$G$85,6,FALSE)*M95)</f>
        <v/>
      </c>
      <c r="AM5" s="27" t="str">
        <f>IF(K95="","",VLOOKUP(K95,BD!$A$3:$G$85,7,FALSE)*M95)</f>
        <v/>
      </c>
    </row>
    <row r="6" spans="1:39" x14ac:dyDescent="0.25">
      <c r="A6" s="8"/>
      <c r="B6" s="9"/>
      <c r="C6" s="10"/>
      <c r="D6" s="3">
        <f t="shared" si="6"/>
        <v>0</v>
      </c>
      <c r="E6" s="57">
        <f t="shared" si="7"/>
        <v>0</v>
      </c>
      <c r="F6" s="3" t="str">
        <f>IF(A6="","",VLOOKUP(A6,BD!$A$3:$H$85,8,FALSE))</f>
        <v/>
      </c>
      <c r="G6" s="3">
        <f t="shared" si="8"/>
        <v>0</v>
      </c>
      <c r="H6" t="str">
        <f>IF(A6="","",VLOOKUP(A6,BD!$A$3:$B$85,2,FALSE)*B6)</f>
        <v/>
      </c>
      <c r="I6" s="3">
        <f t="shared" si="0"/>
        <v>0</v>
      </c>
      <c r="K6" s="63"/>
      <c r="L6" s="64">
        <f>SUM(L3:L4)</f>
        <v>0</v>
      </c>
      <c r="M6" s="64">
        <f t="shared" ref="M6:N6" si="12">SUM(M3:M4)</f>
        <v>0</v>
      </c>
      <c r="N6" s="64">
        <f t="shared" si="12"/>
        <v>0</v>
      </c>
      <c r="O6" s="64">
        <f>SUM(O3:O4)</f>
        <v>0</v>
      </c>
      <c r="P6" s="64">
        <f>SUM(P3)</f>
        <v>0</v>
      </c>
      <c r="R6" s="75">
        <f t="shared" si="1"/>
        <v>0</v>
      </c>
      <c r="S6" s="75">
        <f t="shared" si="2"/>
        <v>0</v>
      </c>
      <c r="T6" s="76" t="str">
        <f>IFERROR(ROUNDDOWN(VLOOKUP(A6,BD!$A$1:$C$73,3,FALSE),2)," ")</f>
        <v xml:space="preserve"> </v>
      </c>
      <c r="U6" s="75" t="str">
        <f>IF(A6="","",VLOOKUP(A6,BD!$A$3:$E$85,5,FALSE)*B6)</f>
        <v/>
      </c>
      <c r="V6" s="75" t="str">
        <f>IF(A6="","",VLOOKUP(A6,BD!$A$3:$G$85,6,FALSE)*B6)</f>
        <v/>
      </c>
      <c r="W6" s="76" t="str">
        <f>IF(A6="","",VLOOKUP(A6,BD!$A$3:$G$85,7,FALSE)*B6)</f>
        <v/>
      </c>
      <c r="X6" s="76">
        <f t="shared" si="3"/>
        <v>0</v>
      </c>
      <c r="Y6" s="76">
        <f t="shared" si="4"/>
        <v>0</v>
      </c>
      <c r="Z6" s="76">
        <f t="shared" si="9"/>
        <v>0</v>
      </c>
      <c r="AA6" s="76">
        <f t="shared" si="10"/>
        <v>0</v>
      </c>
      <c r="AB6" s="79" t="e">
        <f t="shared" si="11"/>
        <v>#VALUE!</v>
      </c>
      <c r="AC6" s="76" t="str">
        <f>IF(K26="","",VLOOKUP(K26,BD!$A$2:$E$82,5,FALSE)*AB6)</f>
        <v/>
      </c>
      <c r="AD6" s="76" t="str">
        <f>IF(K26="","",VLOOKUP(K26,BD!$A$3:$G$85,6,FALSE)*M26)</f>
        <v/>
      </c>
      <c r="AE6" s="80" t="str">
        <f>IF(K26="","",VLOOKUP(K26,BD!$A$3:$G$85,7,FALSE)*M26)</f>
        <v/>
      </c>
      <c r="AF6" s="76"/>
      <c r="AG6" s="76"/>
      <c r="AJ6" s="35">
        <f t="shared" si="5"/>
        <v>0</v>
      </c>
      <c r="AK6" s="27" t="str">
        <f>IF(K96="","",VLOOKUP(K96,BD!$A$2:$E$82,5,FALSE)*AJ6)</f>
        <v/>
      </c>
      <c r="AL6" s="27" t="str">
        <f>IF(K96="","",VLOOKUP(K96,BD!$A$3:$G$85,6,FALSE)*M96)</f>
        <v/>
      </c>
      <c r="AM6" s="27" t="str">
        <f>IF(K96="","",VLOOKUP(K96,BD!$A$3:$G$85,7,FALSE)*M96)</f>
        <v/>
      </c>
    </row>
    <row r="7" spans="1:39" x14ac:dyDescent="0.25">
      <c r="A7" s="8"/>
      <c r="B7" s="9"/>
      <c r="C7" s="10"/>
      <c r="D7" s="3">
        <f t="shared" si="6"/>
        <v>0</v>
      </c>
      <c r="E7" s="57">
        <f t="shared" si="7"/>
        <v>0</v>
      </c>
      <c r="F7" s="3" t="str">
        <f>IF(A7="","",VLOOKUP(A7,BD!$A$3:$H$85,8,FALSE))</f>
        <v/>
      </c>
      <c r="G7" s="3">
        <f t="shared" si="8"/>
        <v>0</v>
      </c>
      <c r="H7" t="str">
        <f>IF(A7="","",VLOOKUP(A7,BD!$A$3:$B$85,2,FALSE)*B7)</f>
        <v/>
      </c>
      <c r="I7" s="3">
        <f t="shared" si="0"/>
        <v>0</v>
      </c>
      <c r="K7" s="63"/>
      <c r="L7" s="64"/>
      <c r="M7" s="64"/>
      <c r="N7" s="64"/>
      <c r="O7" s="63"/>
      <c r="P7" s="65"/>
      <c r="R7" s="75">
        <f t="shared" si="1"/>
        <v>0</v>
      </c>
      <c r="S7" s="75">
        <f t="shared" si="2"/>
        <v>0</v>
      </c>
      <c r="T7" s="76" t="str">
        <f>IFERROR(ROUNDDOWN(VLOOKUP(A7,BD!$A$1:$C$73,3,FALSE),2)," ")</f>
        <v xml:space="preserve"> </v>
      </c>
      <c r="U7" s="75" t="str">
        <f>IF(A7="","",VLOOKUP(A7,BD!$A$3:$E$85,5,FALSE)*B7)</f>
        <v/>
      </c>
      <c r="V7" s="75" t="str">
        <f>IF(A7="","",VLOOKUP(A7,BD!$A$3:$G$85,6,FALSE)*B7)</f>
        <v/>
      </c>
      <c r="W7" s="76" t="str">
        <f>IF(A7="","",VLOOKUP(A7,BD!$A$3:$G$85,7,FALSE)*B7)</f>
        <v/>
      </c>
      <c r="X7" s="76">
        <f t="shared" si="3"/>
        <v>0</v>
      </c>
      <c r="Y7" s="76">
        <f t="shared" si="4"/>
        <v>0</v>
      </c>
      <c r="Z7" s="76">
        <f t="shared" si="9"/>
        <v>0</v>
      </c>
      <c r="AA7" s="76">
        <f t="shared" si="10"/>
        <v>0</v>
      </c>
      <c r="AB7" s="79" t="e">
        <f t="shared" si="11"/>
        <v>#VALUE!</v>
      </c>
      <c r="AC7" s="76" t="str">
        <f>IF(K27="","",VLOOKUP(K27,BD!$A$2:$E$82,5,FALSE)*AB7)</f>
        <v/>
      </c>
      <c r="AD7" s="76" t="str">
        <f>IF(K27="","",VLOOKUP(K27,BD!$A$3:$G$85,6,FALSE)*M27)</f>
        <v/>
      </c>
      <c r="AE7" s="80" t="str">
        <f>IF(K27="","",VLOOKUP(K27,BD!$A$3:$G$85,7,FALSE)*M27)</f>
        <v/>
      </c>
      <c r="AF7" s="76"/>
      <c r="AG7" s="76"/>
      <c r="AJ7" s="35">
        <f t="shared" si="5"/>
        <v>0</v>
      </c>
      <c r="AK7" s="27" t="str">
        <f>IF(K97="","",VLOOKUP(K97,BD!$A$2:$E$82,5,FALSE)*AJ7)</f>
        <v/>
      </c>
      <c r="AL7" s="27" t="str">
        <f>IF(K97="","",VLOOKUP(K97,BD!$A$3:$G$85,6,FALSE)*M97)</f>
        <v/>
      </c>
      <c r="AM7" s="27" t="str">
        <f>IF(K97="","",VLOOKUP(K97,BD!$A$3:$G$85,7,FALSE)*M97)</f>
        <v/>
      </c>
    </row>
    <row r="8" spans="1:39" x14ac:dyDescent="0.25">
      <c r="A8" s="8"/>
      <c r="B8" s="9"/>
      <c r="C8" s="10"/>
      <c r="D8" s="3">
        <f t="shared" si="6"/>
        <v>0</v>
      </c>
      <c r="E8" s="57">
        <f t="shared" si="7"/>
        <v>0</v>
      </c>
      <c r="F8" s="3" t="str">
        <f>IF(A8="","",VLOOKUP(A8,BD!$A$3:$H$85,8,FALSE))</f>
        <v/>
      </c>
      <c r="G8" s="3">
        <f t="shared" si="8"/>
        <v>0</v>
      </c>
      <c r="H8" t="str">
        <f>IF(A8="","",VLOOKUP(A8,BD!$A$3:$B$85,2,FALSE)*B8)</f>
        <v/>
      </c>
      <c r="I8" s="3">
        <f t="shared" si="0"/>
        <v>0</v>
      </c>
      <c r="K8" s="66" t="s">
        <v>66</v>
      </c>
      <c r="L8" s="64">
        <f>SUM(N6+O6)</f>
        <v>0</v>
      </c>
      <c r="M8" s="64">
        <f>SUM(P6)</f>
        <v>0</v>
      </c>
      <c r="N8" s="64"/>
      <c r="O8" s="67"/>
      <c r="P8" s="68">
        <f>SUM(L8:M8)</f>
        <v>0</v>
      </c>
      <c r="R8" s="75">
        <f t="shared" si="1"/>
        <v>0</v>
      </c>
      <c r="S8" s="75">
        <f t="shared" si="2"/>
        <v>0</v>
      </c>
      <c r="T8" s="76" t="str">
        <f>IFERROR(ROUNDDOWN(VLOOKUP(A8,BD!$A$1:$C$73,3,FALSE),2)," ")</f>
        <v xml:space="preserve"> </v>
      </c>
      <c r="U8" s="75" t="str">
        <f>IF(A8="","",VLOOKUP(A8,BD!$A$3:$E$85,5,FALSE)*B8)</f>
        <v/>
      </c>
      <c r="V8" s="75" t="str">
        <f>IF(A8="","",VLOOKUP(A8,BD!$A$3:$G$85,6,FALSE)*B8)</f>
        <v/>
      </c>
      <c r="W8" s="76" t="str">
        <f>IF(A8="","",VLOOKUP(A8,BD!$A$3:$G$85,7,FALSE)*B8)</f>
        <v/>
      </c>
      <c r="X8" s="76">
        <f t="shared" si="3"/>
        <v>0</v>
      </c>
      <c r="Y8" s="76">
        <f t="shared" si="4"/>
        <v>0</v>
      </c>
      <c r="Z8" s="76">
        <f t="shared" si="9"/>
        <v>0</v>
      </c>
      <c r="AA8" s="76">
        <f t="shared" si="10"/>
        <v>0</v>
      </c>
      <c r="AB8" s="79" t="e">
        <f t="shared" si="11"/>
        <v>#VALUE!</v>
      </c>
      <c r="AC8" s="76" t="str">
        <f>IF(K28="","",VLOOKUP(K28,BD!$A$2:$E$82,5,FALSE)*AB8)</f>
        <v/>
      </c>
      <c r="AD8" s="76" t="str">
        <f>IF(K28="","",VLOOKUP(K28,BD!$A$3:$G$85,6,FALSE)*M28)</f>
        <v/>
      </c>
      <c r="AE8" s="80" t="str">
        <f>IF(K28="","",VLOOKUP(K28,BD!$A$3:$G$85,7,FALSE)*M28)</f>
        <v/>
      </c>
      <c r="AF8" s="76"/>
      <c r="AG8" s="76"/>
      <c r="AJ8" s="35">
        <f t="shared" si="5"/>
        <v>0</v>
      </c>
      <c r="AK8" s="27" t="str">
        <f>IF(K98="","",VLOOKUP(K98,BD!$A$2:$E$82,5,FALSE)*AJ8)</f>
        <v/>
      </c>
      <c r="AL8" s="27" t="str">
        <f>IF(K98="","",VLOOKUP(K98,BD!$A$3:$G$85,6,FALSE)*M98)</f>
        <v/>
      </c>
      <c r="AM8" s="27" t="str">
        <f>IF(K98="","",VLOOKUP(K98,BD!$A$3:$G$85,7,FALSE)*M98)</f>
        <v/>
      </c>
    </row>
    <row r="9" spans="1:39" x14ac:dyDescent="0.25">
      <c r="A9" s="8"/>
      <c r="B9" s="9"/>
      <c r="C9" s="10"/>
      <c r="D9" s="3">
        <f t="shared" si="6"/>
        <v>0</v>
      </c>
      <c r="E9" s="57">
        <f t="shared" si="7"/>
        <v>0</v>
      </c>
      <c r="F9" s="3" t="str">
        <f>IF(A9="","",VLOOKUP(A9,BD!$A$3:$H$85,8,FALSE))</f>
        <v/>
      </c>
      <c r="G9" s="3">
        <f t="shared" si="8"/>
        <v>0</v>
      </c>
      <c r="H9" t="str">
        <f>IF(A9="","",VLOOKUP(A9,BD!$A$3:$B$85,2,FALSE)*B9)</f>
        <v/>
      </c>
      <c r="I9" s="3">
        <f t="shared" si="0"/>
        <v>0</v>
      </c>
      <c r="R9" s="75">
        <f t="shared" si="1"/>
        <v>0</v>
      </c>
      <c r="S9" s="75">
        <f t="shared" si="2"/>
        <v>0</v>
      </c>
      <c r="T9" s="76" t="str">
        <f>IFERROR(ROUNDDOWN(VLOOKUP(A9,BD!$A$1:$C$73,3,FALSE),2)," ")</f>
        <v xml:space="preserve"> </v>
      </c>
      <c r="U9" s="75" t="str">
        <f>IF(A9="","",VLOOKUP(A9,BD!$A$3:$E$85,5,FALSE)*B9)</f>
        <v/>
      </c>
      <c r="V9" s="75" t="str">
        <f>IF(A9="","",VLOOKUP(A9,BD!$A$3:$G$85,6,FALSE)*B9)</f>
        <v/>
      </c>
      <c r="W9" s="76" t="str">
        <f>IF(A9="","",VLOOKUP(A9,BD!$A$3:$G$85,7,FALSE)*B9)</f>
        <v/>
      </c>
      <c r="X9" s="76">
        <f t="shared" si="3"/>
        <v>0</v>
      </c>
      <c r="Y9" s="76">
        <f t="shared" si="4"/>
        <v>0</v>
      </c>
      <c r="Z9" s="76">
        <f t="shared" si="9"/>
        <v>0</v>
      </c>
      <c r="AA9" s="76">
        <f t="shared" si="10"/>
        <v>0</v>
      </c>
      <c r="AB9" s="79" t="e">
        <f t="shared" si="11"/>
        <v>#VALUE!</v>
      </c>
      <c r="AC9" s="76" t="str">
        <f>IF(K29="","",VLOOKUP(K29,BD!$A$2:$E$82,5,FALSE)*AB9)</f>
        <v/>
      </c>
      <c r="AD9" s="76" t="str">
        <f>IF(K29="","",VLOOKUP(K29,BD!$A$3:$G$85,6,FALSE)*M29)</f>
        <v/>
      </c>
      <c r="AE9" s="80" t="str">
        <f>IF(K29="","",VLOOKUP(K29,BD!$A$3:$G$85,7,FALSE)*M29)</f>
        <v/>
      </c>
      <c r="AF9" s="76"/>
      <c r="AG9" s="76"/>
      <c r="AJ9" s="35">
        <f t="shared" si="5"/>
        <v>0</v>
      </c>
      <c r="AK9" s="27" t="str">
        <f>IF(K99="","",VLOOKUP(K99,BD!$A$2:$E$82,5,FALSE)*AJ9)</f>
        <v/>
      </c>
      <c r="AL9" s="27" t="str">
        <f>IF(K99="","",VLOOKUP(K99,BD!$A$3:$G$85,6,FALSE)*M99)</f>
        <v/>
      </c>
      <c r="AM9" s="27" t="str">
        <f>IF(K99="","",VLOOKUP(K99,BD!$A$3:$G$85,7,FALSE)*M99)</f>
        <v/>
      </c>
    </row>
    <row r="10" spans="1:39" x14ac:dyDescent="0.25">
      <c r="A10" s="8"/>
      <c r="B10" s="9"/>
      <c r="C10" s="10"/>
      <c r="D10" s="3">
        <f t="shared" si="6"/>
        <v>0</v>
      </c>
      <c r="E10" s="57">
        <f t="shared" si="7"/>
        <v>0</v>
      </c>
      <c r="F10" s="3" t="str">
        <f>IF(A10="","",VLOOKUP(A10,BD!$A$3:$H$85,8,FALSE))</f>
        <v/>
      </c>
      <c r="G10" s="3">
        <f t="shared" si="8"/>
        <v>0</v>
      </c>
      <c r="H10" t="str">
        <f>IF(A10="","",VLOOKUP(A10,BD!$A$3:$B$85,2,FALSE)*B10)</f>
        <v/>
      </c>
      <c r="I10" s="3">
        <f t="shared" si="0"/>
        <v>0</v>
      </c>
      <c r="K10" s="107" t="s">
        <v>68</v>
      </c>
      <c r="L10" s="107"/>
      <c r="M10" s="107"/>
      <c r="N10" s="107"/>
      <c r="O10" s="107"/>
      <c r="P10" s="107"/>
      <c r="R10" s="75">
        <f t="shared" si="1"/>
        <v>0</v>
      </c>
      <c r="S10" s="75">
        <f t="shared" si="2"/>
        <v>0</v>
      </c>
      <c r="T10" s="76" t="str">
        <f>IFERROR(ROUNDDOWN(VLOOKUP(A10,BD!$A$1:$C$73,3,FALSE),2)," ")</f>
        <v xml:space="preserve"> </v>
      </c>
      <c r="U10" s="75" t="str">
        <f>IF(A10="","",VLOOKUP(A10,BD!$A$3:$E$85,5,FALSE)*B10)</f>
        <v/>
      </c>
      <c r="V10" s="75" t="str">
        <f>IF(A10="","",VLOOKUP(A10,BD!$A$3:$G$85,6,FALSE)*B10)</f>
        <v/>
      </c>
      <c r="W10" s="76" t="str">
        <f>IF(A10="","",VLOOKUP(A10,BD!$A$3:$G$85,7,FALSE)*B10)</f>
        <v/>
      </c>
      <c r="X10" s="76">
        <f t="shared" si="3"/>
        <v>0</v>
      </c>
      <c r="Y10" s="76">
        <f t="shared" si="4"/>
        <v>0</v>
      </c>
      <c r="Z10" s="76">
        <f t="shared" si="9"/>
        <v>0</v>
      </c>
      <c r="AA10" s="76">
        <f t="shared" si="10"/>
        <v>0</v>
      </c>
      <c r="AB10" s="79" t="e">
        <f t="shared" si="11"/>
        <v>#VALUE!</v>
      </c>
      <c r="AC10" s="76" t="str">
        <f>IF(K30="","",VLOOKUP(K30,BD!$A$2:$E$82,5,FALSE)*AB10)</f>
        <v/>
      </c>
      <c r="AD10" s="76" t="str">
        <f>IF(K30="","",VLOOKUP(K30,BD!$A$3:$G$85,6,FALSE)*M30)</f>
        <v/>
      </c>
      <c r="AE10" s="80" t="str">
        <f>IF(K30="","",VLOOKUP(K30,BD!$A$3:$G$85,7,FALSE)*M30)</f>
        <v/>
      </c>
      <c r="AF10" s="76"/>
      <c r="AG10" s="76"/>
      <c r="AJ10" s="35">
        <f t="shared" si="5"/>
        <v>0</v>
      </c>
      <c r="AK10" s="27" t="str">
        <f>IF(K100="","",VLOOKUP(K100,BD!$A$2:$E$82,5,FALSE)*AJ10)</f>
        <v/>
      </c>
      <c r="AL10" s="27" t="str">
        <f>IF(K100="","",VLOOKUP(K100,BD!$A$3:$G$85,6,FALSE)*M100)</f>
        <v/>
      </c>
      <c r="AM10" s="27" t="str">
        <f>IF(K100="","",VLOOKUP(K100,BD!$A$3:$G$85,7,FALSE)*M100)</f>
        <v/>
      </c>
    </row>
    <row r="11" spans="1:39" x14ac:dyDescent="0.25">
      <c r="A11" s="13"/>
      <c r="B11" s="9"/>
      <c r="C11" s="10"/>
      <c r="D11" s="3">
        <f t="shared" si="6"/>
        <v>0</v>
      </c>
      <c r="E11" s="57">
        <f t="shared" si="7"/>
        <v>0</v>
      </c>
      <c r="F11" s="3" t="str">
        <f>IF(A11="","",VLOOKUP(A11,BD!$A$3:$H$85,8,FALSE))</f>
        <v/>
      </c>
      <c r="G11" s="3">
        <f t="shared" si="8"/>
        <v>0</v>
      </c>
      <c r="H11" t="str">
        <f>IF(A11="","",VLOOKUP(A11,BD!$A$3:$B$85,2,FALSE)*B11)</f>
        <v/>
      </c>
      <c r="I11" s="3">
        <f t="shared" si="0"/>
        <v>0</v>
      </c>
      <c r="K11" s="63" t="s">
        <v>47</v>
      </c>
      <c r="L11" s="64" t="s">
        <v>64</v>
      </c>
      <c r="M11" s="63" t="s">
        <v>65</v>
      </c>
      <c r="N11" s="64" t="s">
        <v>49</v>
      </c>
      <c r="O11" s="63" t="s">
        <v>47</v>
      </c>
      <c r="P11" s="63" t="s">
        <v>52</v>
      </c>
      <c r="R11" s="75">
        <f t="shared" si="1"/>
        <v>0</v>
      </c>
      <c r="S11" s="75">
        <f t="shared" si="2"/>
        <v>0</v>
      </c>
      <c r="T11" s="76" t="str">
        <f>IFERROR(ROUNDDOWN(VLOOKUP(A11,BD!$A$1:$C$73,3,FALSE),2)," ")</f>
        <v xml:space="preserve"> </v>
      </c>
      <c r="U11" s="75" t="str">
        <f>IF(A11="","",VLOOKUP(A11,BD!$A$3:$E$85,5,FALSE)*B11)</f>
        <v/>
      </c>
      <c r="V11" s="75" t="str">
        <f>IF(A11="","",VLOOKUP(A11,BD!$A$3:$G$85,6,FALSE)*B11)</f>
        <v/>
      </c>
      <c r="W11" s="76" t="str">
        <f>IF(A11="","",VLOOKUP(A11,BD!$A$3:$G$85,7,FALSE)*B11)</f>
        <v/>
      </c>
      <c r="X11" s="76">
        <f t="shared" si="3"/>
        <v>0</v>
      </c>
      <c r="Y11" s="76">
        <f t="shared" si="4"/>
        <v>0</v>
      </c>
      <c r="Z11" s="76">
        <f t="shared" si="9"/>
        <v>0</v>
      </c>
      <c r="AA11" s="76">
        <f t="shared" si="10"/>
        <v>0</v>
      </c>
      <c r="AB11" s="79" t="e">
        <f t="shared" si="11"/>
        <v>#VALUE!</v>
      </c>
      <c r="AC11" s="76" t="str">
        <f>IF(K31="","",VLOOKUP(K31,BD!$A$2:$E$82,5,FALSE)*AB11)</f>
        <v/>
      </c>
      <c r="AD11" s="76" t="str">
        <f>IF(K31="","",VLOOKUP(K31,BD!$A$3:$G$85,6,FALSE)*M31)</f>
        <v/>
      </c>
      <c r="AE11" s="80" t="str">
        <f>IF(K31="","",VLOOKUP(K31,BD!$A$3:$G$85,7,FALSE)*M31)</f>
        <v/>
      </c>
      <c r="AF11" s="76"/>
      <c r="AG11" s="76"/>
      <c r="AJ11" s="35">
        <f t="shared" si="5"/>
        <v>0</v>
      </c>
      <c r="AK11" s="27" t="str">
        <f>IF(K101="","",VLOOKUP(K101,BD!$A$2:$E$82,5,FALSE)*AJ11)</f>
        <v/>
      </c>
      <c r="AL11" s="27" t="str">
        <f>IF(K101="","",VLOOKUP(K101,BD!$A$3:$G$85,6,FALSE)*M101)</f>
        <v/>
      </c>
      <c r="AM11" s="27" t="str">
        <f>IF(K101="","",VLOOKUP(K101,BD!$A$3:$G$85,7,FALSE)*M101)</f>
        <v/>
      </c>
    </row>
    <row r="12" spans="1:39" x14ac:dyDescent="0.25">
      <c r="A12" s="8"/>
      <c r="B12" s="9"/>
      <c r="C12" s="10"/>
      <c r="D12" s="3">
        <f t="shared" si="6"/>
        <v>0</v>
      </c>
      <c r="E12" s="57">
        <f t="shared" si="7"/>
        <v>0</v>
      </c>
      <c r="F12" s="3" t="str">
        <f>IF(A12="","",VLOOKUP(A12,BD!$A$3:$H$85,8,FALSE))</f>
        <v/>
      </c>
      <c r="G12" s="3">
        <f t="shared" si="8"/>
        <v>0</v>
      </c>
      <c r="H12" t="str">
        <f>IF(A12="","",VLOOKUP(A12,BD!$A$3:$B$85,2,FALSE)*B12)</f>
        <v/>
      </c>
      <c r="I12" s="3">
        <f t="shared" si="0"/>
        <v>0</v>
      </c>
      <c r="K12" s="63">
        <v>6</v>
      </c>
      <c r="L12" s="64">
        <f>SUM(Y62)</f>
        <v>0</v>
      </c>
      <c r="M12" s="64">
        <f>SUM(V62)</f>
        <v>0</v>
      </c>
      <c r="N12" s="64">
        <f>SUM(L12:M12)</f>
        <v>0</v>
      </c>
      <c r="O12" s="64">
        <f>SUM(N12*1.06-$N$12)</f>
        <v>0</v>
      </c>
      <c r="P12" s="64">
        <f>SUM(U62)</f>
        <v>0</v>
      </c>
      <c r="R12" s="75">
        <f t="shared" si="1"/>
        <v>0</v>
      </c>
      <c r="S12" s="75">
        <f t="shared" si="2"/>
        <v>0</v>
      </c>
      <c r="T12" s="76" t="str">
        <f>IFERROR(ROUNDDOWN(VLOOKUP(A12,BD!$A$1:$C$73,3,FALSE),2)," ")</f>
        <v xml:space="preserve"> </v>
      </c>
      <c r="U12" s="75" t="str">
        <f>IF(A12="","",VLOOKUP(A12,BD!$A$3:$E$85,5,FALSE)*B12)</f>
        <v/>
      </c>
      <c r="V12" s="75" t="str">
        <f>IF(A12="","",VLOOKUP(A12,BD!$A$3:$G$85,6,FALSE)*B12)</f>
        <v/>
      </c>
      <c r="W12" s="76" t="str">
        <f>IF(A12="","",VLOOKUP(A12,BD!$A$3:$G$85,7,FALSE)*B12)</f>
        <v/>
      </c>
      <c r="X12" s="76">
        <f t="shared" si="3"/>
        <v>0</v>
      </c>
      <c r="Y12" s="76">
        <f t="shared" si="4"/>
        <v>0</v>
      </c>
      <c r="Z12" s="76">
        <f t="shared" si="9"/>
        <v>0</v>
      </c>
      <c r="AA12" s="76">
        <f t="shared" si="10"/>
        <v>0</v>
      </c>
      <c r="AB12" s="79" t="e">
        <f t="shared" si="11"/>
        <v>#VALUE!</v>
      </c>
      <c r="AC12" s="76" t="str">
        <f>IF(K32="","",VLOOKUP(K32,BD!$A$2:$E$82,5,FALSE)*AB12)</f>
        <v/>
      </c>
      <c r="AD12" s="76" t="str">
        <f>IF(K32="","",VLOOKUP(K32,BD!$A$3:$G$85,6,FALSE)*M32)</f>
        <v/>
      </c>
      <c r="AE12" s="80" t="str">
        <f>IF(K32="","",VLOOKUP(K32,BD!$A$3:$G$85,7,FALSE)*M32)</f>
        <v/>
      </c>
      <c r="AF12" s="76"/>
      <c r="AG12" s="76"/>
      <c r="AJ12" s="35">
        <f t="shared" si="5"/>
        <v>0</v>
      </c>
      <c r="AK12" s="27" t="str">
        <f>IF(K102="","",VLOOKUP(K102,BD!$A$2:$E$82,5,FALSE)*AJ12)</f>
        <v/>
      </c>
      <c r="AL12" s="27" t="str">
        <f>IF(K102="","",VLOOKUP(K102,BD!$A$3:$G$85,6,FALSE)*M102)</f>
        <v/>
      </c>
      <c r="AM12" s="27" t="str">
        <f>IF(K102="","",VLOOKUP(K102,BD!$A$3:$G$85,7,FALSE)*M102)</f>
        <v/>
      </c>
    </row>
    <row r="13" spans="1:39" x14ac:dyDescent="0.25">
      <c r="A13" s="8"/>
      <c r="B13" s="9"/>
      <c r="C13" s="10"/>
      <c r="D13" s="3">
        <f t="shared" si="6"/>
        <v>0</v>
      </c>
      <c r="E13" s="57">
        <f t="shared" si="7"/>
        <v>0</v>
      </c>
      <c r="F13" s="3" t="str">
        <f>IF(A13="","",VLOOKUP(A13,BD!$A$3:$H$85,8,FALSE))</f>
        <v/>
      </c>
      <c r="G13" s="3">
        <f t="shared" si="8"/>
        <v>0</v>
      </c>
      <c r="H13" t="str">
        <f>IF(A13="","",VLOOKUP(A13,BD!$A$3:$B$85,2,FALSE)*B13)</f>
        <v/>
      </c>
      <c r="I13" s="3">
        <f t="shared" si="0"/>
        <v>0</v>
      </c>
      <c r="K13" s="63">
        <v>21</v>
      </c>
      <c r="L13" s="64">
        <f>SUM(X62)</f>
        <v>0</v>
      </c>
      <c r="M13" s="64">
        <f>SUM(W62)</f>
        <v>0</v>
      </c>
      <c r="N13" s="64">
        <f>SUM(L13:M13)</f>
        <v>0</v>
      </c>
      <c r="O13" s="64">
        <f>SUM(N13*1.21-$N$13)</f>
        <v>0</v>
      </c>
      <c r="P13" s="63"/>
      <c r="R13" s="75">
        <f t="shared" si="1"/>
        <v>0</v>
      </c>
      <c r="S13" s="75">
        <f t="shared" si="2"/>
        <v>0</v>
      </c>
      <c r="T13" s="76" t="str">
        <f>IFERROR(ROUNDDOWN(VLOOKUP(A13,BD!$A$1:$C$73,3,FALSE),2)," ")</f>
        <v xml:space="preserve"> </v>
      </c>
      <c r="U13" s="75" t="str">
        <f>IF(A13="","",VLOOKUP(A13,BD!$A$3:$E$85,5,FALSE)*B13)</f>
        <v/>
      </c>
      <c r="V13" s="75" t="str">
        <f>IF(A13="","",VLOOKUP(A13,BD!$A$3:$G$85,6,FALSE)*B13)</f>
        <v/>
      </c>
      <c r="W13" s="76" t="str">
        <f>IF(A13="","",VLOOKUP(A13,BD!$A$3:$G$85,7,FALSE)*B13)</f>
        <v/>
      </c>
      <c r="X13" s="76">
        <f t="shared" si="3"/>
        <v>0</v>
      </c>
      <c r="Y13" s="76">
        <f t="shared" si="4"/>
        <v>0</v>
      </c>
      <c r="Z13" s="76">
        <f t="shared" si="9"/>
        <v>0</v>
      </c>
      <c r="AA13" s="76">
        <f t="shared" si="10"/>
        <v>0</v>
      </c>
      <c r="AB13" s="79" t="e">
        <f t="shared" si="11"/>
        <v>#VALUE!</v>
      </c>
      <c r="AC13" s="76" t="str">
        <f>IF(K33="","",VLOOKUP(K33,BD!$A$2:$E$82,5,FALSE)*AB13)</f>
        <v/>
      </c>
      <c r="AD13" s="76" t="str">
        <f>IF(K33="","",VLOOKUP(K33,BD!$A$3:$G$85,6,FALSE)*M33)</f>
        <v/>
      </c>
      <c r="AE13" s="80" t="str">
        <f>IF(K33="","",VLOOKUP(K33,BD!$A$3:$G$85,7,FALSE)*M33)</f>
        <v/>
      </c>
      <c r="AF13" s="76"/>
      <c r="AG13" s="76"/>
      <c r="AJ13" s="35">
        <f t="shared" si="5"/>
        <v>0</v>
      </c>
      <c r="AK13" s="27" t="str">
        <f>IF(K103="","",VLOOKUP(K103,BD!$A$2:$E$82,5,FALSE)*AJ13)</f>
        <v/>
      </c>
      <c r="AL13" s="27" t="str">
        <f>IF(K103="","",VLOOKUP(K103,BD!$A$3:$G$85,6,FALSE)*M103)</f>
        <v/>
      </c>
      <c r="AM13" s="27" t="str">
        <f>IF(K103="","",VLOOKUP(K103,BD!$A$3:$G$85,7,FALSE)*M103)</f>
        <v/>
      </c>
    </row>
    <row r="14" spans="1:39" x14ac:dyDescent="0.25">
      <c r="A14" s="8"/>
      <c r="B14" s="9"/>
      <c r="C14" s="10"/>
      <c r="D14" s="3">
        <f t="shared" si="6"/>
        <v>0</v>
      </c>
      <c r="E14" s="57">
        <f t="shared" si="7"/>
        <v>0</v>
      </c>
      <c r="F14" s="3" t="str">
        <f>IF(A14="","",VLOOKUP(A14,BD!$A$3:$H$85,8,FALSE))</f>
        <v/>
      </c>
      <c r="G14" s="3">
        <f t="shared" si="8"/>
        <v>0</v>
      </c>
      <c r="H14" t="str">
        <f>IF(A14="","",VLOOKUP(A14,BD!$A$3:$B$85,2,FALSE)*B14)</f>
        <v/>
      </c>
      <c r="I14" s="3">
        <f t="shared" si="0"/>
        <v>0</v>
      </c>
      <c r="K14" s="63"/>
      <c r="L14" s="64"/>
      <c r="M14" s="64"/>
      <c r="N14" s="64"/>
      <c r="O14" s="63"/>
      <c r="P14" s="63"/>
      <c r="R14" s="75">
        <f t="shared" si="1"/>
        <v>0</v>
      </c>
      <c r="S14" s="75">
        <f t="shared" si="2"/>
        <v>0</v>
      </c>
      <c r="T14" s="76" t="str">
        <f>IFERROR(ROUNDDOWN(VLOOKUP(A14,BD!$A$1:$C$73,3,FALSE),2)," ")</f>
        <v xml:space="preserve"> </v>
      </c>
      <c r="U14" s="75" t="str">
        <f>IF(A14="","",VLOOKUP(A14,BD!$A$3:$E$85,5,FALSE)*B14)</f>
        <v/>
      </c>
      <c r="V14" s="75" t="str">
        <f>IF(A14="","",VLOOKUP(A14,BD!$A$3:$G$85,6,FALSE)*B14)</f>
        <v/>
      </c>
      <c r="W14" s="76" t="str">
        <f>IF(A14="","",VLOOKUP(A14,BD!$A$3:$G$85,7,FALSE)*B14)</f>
        <v/>
      </c>
      <c r="X14" s="76">
        <f t="shared" si="3"/>
        <v>0</v>
      </c>
      <c r="Y14" s="76">
        <f t="shared" si="4"/>
        <v>0</v>
      </c>
      <c r="Z14" s="76">
        <f t="shared" si="9"/>
        <v>0</v>
      </c>
      <c r="AA14" s="76">
        <f t="shared" si="10"/>
        <v>0</v>
      </c>
      <c r="AB14" s="79" t="e">
        <f t="shared" si="11"/>
        <v>#VALUE!</v>
      </c>
      <c r="AC14" s="76" t="str">
        <f>IF(K34="","",VLOOKUP(K34,BD!$A$2:$E$82,5,FALSE)*AB14)</f>
        <v/>
      </c>
      <c r="AD14" s="76" t="str">
        <f>IF(K34="","",VLOOKUP(K34,BD!$A$3:$G$85,6,FALSE)*M34)</f>
        <v/>
      </c>
      <c r="AE14" s="80" t="str">
        <f>IF(K34="","",VLOOKUP(K34,BD!$A$3:$G$85,7,FALSE)*M34)</f>
        <v/>
      </c>
      <c r="AF14" s="76"/>
      <c r="AG14" s="76"/>
      <c r="AJ14" s="37"/>
      <c r="AK14" s="21">
        <f>SUM(AK2:AK13)</f>
        <v>0</v>
      </c>
      <c r="AL14" s="38">
        <f>SUM(AL2:AL13)</f>
        <v>0</v>
      </c>
      <c r="AM14" s="39">
        <f>SUM(AM2:AM13)</f>
        <v>0</v>
      </c>
    </row>
    <row r="15" spans="1:39" x14ac:dyDescent="0.25">
      <c r="A15" s="8"/>
      <c r="B15" s="9"/>
      <c r="C15" s="10"/>
      <c r="D15" s="3">
        <f t="shared" si="6"/>
        <v>0</v>
      </c>
      <c r="E15" s="57">
        <f t="shared" si="7"/>
        <v>0</v>
      </c>
      <c r="F15" s="3" t="str">
        <f>IF(A15="","",VLOOKUP(A15,BD!$A$3:$H$85,8,FALSE))</f>
        <v/>
      </c>
      <c r="G15" s="3">
        <f t="shared" si="8"/>
        <v>0</v>
      </c>
      <c r="H15" t="str">
        <f>IF(A15="","",VLOOKUP(A15,BD!$A$3:$B$85,2,FALSE)*B15)</f>
        <v/>
      </c>
      <c r="I15" s="3">
        <f t="shared" si="0"/>
        <v>0</v>
      </c>
      <c r="K15" s="63"/>
      <c r="L15" s="64">
        <f>SUM(L12:L13)</f>
        <v>0</v>
      </c>
      <c r="M15" s="64">
        <f t="shared" ref="M15:N15" si="13">SUM(M12:M13)</f>
        <v>0</v>
      </c>
      <c r="N15" s="64">
        <f t="shared" si="13"/>
        <v>0</v>
      </c>
      <c r="O15" s="64">
        <f>SUM(O12:O13)</f>
        <v>0</v>
      </c>
      <c r="P15" s="64">
        <f>SUM(P12)</f>
        <v>0</v>
      </c>
      <c r="R15" s="75">
        <f t="shared" si="1"/>
        <v>0</v>
      </c>
      <c r="S15" s="75">
        <f t="shared" si="2"/>
        <v>0</v>
      </c>
      <c r="T15" s="76" t="str">
        <f>IFERROR(ROUNDDOWN(VLOOKUP(A15,BD!$A$1:$C$73,3,FALSE),2)," ")</f>
        <v xml:space="preserve"> </v>
      </c>
      <c r="U15" s="75" t="str">
        <f>IF(A15="","",VLOOKUP(A15,BD!$A$3:$E$85,5,FALSE)*B15)</f>
        <v/>
      </c>
      <c r="V15" s="75" t="str">
        <f>IF(A15="","",VLOOKUP(A15,BD!$A$3:$G$85,6,FALSE)*B15)</f>
        <v/>
      </c>
      <c r="W15" s="76" t="str">
        <f>IF(A15="","",VLOOKUP(A15,BD!$A$3:$G$85,7,FALSE)*B15)</f>
        <v/>
      </c>
      <c r="X15" s="76">
        <f t="shared" si="3"/>
        <v>0</v>
      </c>
      <c r="Y15" s="76">
        <f t="shared" si="4"/>
        <v>0</v>
      </c>
      <c r="Z15" s="76">
        <f t="shared" si="9"/>
        <v>0</v>
      </c>
      <c r="AA15" s="76">
        <f t="shared" si="10"/>
        <v>0</v>
      </c>
      <c r="AB15" s="79" t="e">
        <f t="shared" si="11"/>
        <v>#VALUE!</v>
      </c>
      <c r="AC15" s="76" t="str">
        <f>IF(K35="","",VLOOKUP(K35,BD!$A$2:$E$82,5,FALSE)*AB15)</f>
        <v/>
      </c>
      <c r="AD15" s="76" t="str">
        <f>IF(K35="","",VLOOKUP(K35,BD!$A$3:$G$85,6,FALSE)*M35)</f>
        <v/>
      </c>
      <c r="AE15" s="80" t="str">
        <f>IF(K35="","",VLOOKUP(K35,BD!$A$3:$G$85,7,FALSE)*M35)</f>
        <v/>
      </c>
      <c r="AF15" s="76"/>
      <c r="AG15" s="76"/>
    </row>
    <row r="16" spans="1:39" x14ac:dyDescent="0.25">
      <c r="A16" s="8"/>
      <c r="B16" s="9"/>
      <c r="C16" s="10"/>
      <c r="D16" s="3">
        <f t="shared" si="6"/>
        <v>0</v>
      </c>
      <c r="E16" s="57">
        <f t="shared" si="7"/>
        <v>0</v>
      </c>
      <c r="F16" s="3" t="str">
        <f>IF(A16="","",VLOOKUP(A16,BD!$A$3:$H$85,8,FALSE))</f>
        <v/>
      </c>
      <c r="G16" s="3">
        <f t="shared" si="8"/>
        <v>0</v>
      </c>
      <c r="H16" t="str">
        <f>IF(A16="","",VLOOKUP(A16,BD!$A$3:$B$85,2,FALSE)*B16)</f>
        <v/>
      </c>
      <c r="I16" s="3">
        <f t="shared" si="0"/>
        <v>0</v>
      </c>
      <c r="K16" s="63"/>
      <c r="L16" s="64"/>
      <c r="M16" s="64"/>
      <c r="N16" s="64"/>
      <c r="O16" s="63"/>
      <c r="P16" s="65"/>
      <c r="R16" s="75">
        <f t="shared" si="1"/>
        <v>0</v>
      </c>
      <c r="S16" s="75">
        <f t="shared" si="2"/>
        <v>0</v>
      </c>
      <c r="T16" s="76" t="str">
        <f>IFERROR(ROUNDDOWN(VLOOKUP(A16,BD!$A$1:$C$73,3,FALSE),2)," ")</f>
        <v xml:space="preserve"> </v>
      </c>
      <c r="U16" s="75" t="str">
        <f>IF(A16="","",VLOOKUP(A16,BD!$A$3:$E$85,5,FALSE)*B16)</f>
        <v/>
      </c>
      <c r="V16" s="75" t="str">
        <f>IF(A16="","",VLOOKUP(A16,BD!$A$3:$G$85,6,FALSE)*B16)</f>
        <v/>
      </c>
      <c r="W16" s="76" t="str">
        <f>IF(A16="","",VLOOKUP(A16,BD!$A$3:$G$85,7,FALSE)*B16)</f>
        <v/>
      </c>
      <c r="X16" s="76">
        <f t="shared" si="3"/>
        <v>0</v>
      </c>
      <c r="Y16" s="76">
        <f t="shared" si="4"/>
        <v>0</v>
      </c>
      <c r="Z16" s="76">
        <f t="shared" si="9"/>
        <v>0</v>
      </c>
      <c r="AA16" s="76">
        <f t="shared" si="10"/>
        <v>0</v>
      </c>
      <c r="AB16" s="79" t="e">
        <f>IF(P36,1,0)</f>
        <v>#VALUE!</v>
      </c>
      <c r="AC16" s="76" t="str">
        <f>IF(K36="","",VLOOKUP(K36,BD!$A$2:$E$82,5,FALSE)*AB16)</f>
        <v/>
      </c>
      <c r="AD16" s="76" t="str">
        <f>IF(K36="","",VLOOKUP(K36,BD!$A$3:$G$85,6,FALSE)*M36)</f>
        <v/>
      </c>
      <c r="AE16" s="80" t="str">
        <f>IF(K36="","",VLOOKUP(K36,BD!$A$3:$G$85,7,FALSE)*M36)</f>
        <v/>
      </c>
      <c r="AF16" s="76"/>
      <c r="AG16" s="76"/>
      <c r="AK16" s="2"/>
    </row>
    <row r="17" spans="1:39" x14ac:dyDescent="0.25">
      <c r="A17" s="8"/>
      <c r="B17" s="9"/>
      <c r="C17" s="10"/>
      <c r="D17" s="3">
        <f t="shared" si="6"/>
        <v>0</v>
      </c>
      <c r="E17" s="57">
        <f t="shared" si="7"/>
        <v>0</v>
      </c>
      <c r="F17" s="3" t="str">
        <f>IF(A17="","",VLOOKUP(A17,BD!$A$3:$H$85,8,FALSE))</f>
        <v/>
      </c>
      <c r="G17" s="3">
        <f t="shared" si="8"/>
        <v>0</v>
      </c>
      <c r="H17" t="str">
        <f>IF(A17="","",VLOOKUP(A17,BD!$A$3:$B$85,2,FALSE)*B17)</f>
        <v/>
      </c>
      <c r="I17" s="3">
        <f t="shared" si="0"/>
        <v>0</v>
      </c>
      <c r="K17" s="66" t="s">
        <v>66</v>
      </c>
      <c r="L17" s="64">
        <f>SUM(N15+O15)</f>
        <v>0</v>
      </c>
      <c r="M17" s="64">
        <f>SUM(P15)</f>
        <v>0</v>
      </c>
      <c r="N17" s="64"/>
      <c r="O17" s="67"/>
      <c r="P17" s="68">
        <f>SUM(L17:M17)</f>
        <v>0</v>
      </c>
      <c r="R17" s="75">
        <f t="shared" si="1"/>
        <v>0</v>
      </c>
      <c r="S17" s="75">
        <f t="shared" si="2"/>
        <v>0</v>
      </c>
      <c r="T17" s="76" t="str">
        <f>IFERROR(ROUNDDOWN(VLOOKUP(A17,BD!$A$1:$C$73,3,FALSE),2)," ")</f>
        <v xml:space="preserve"> </v>
      </c>
      <c r="U17" s="75" t="str">
        <f>IF(A17="","",VLOOKUP(A17,BD!$A$3:$E$85,5,FALSE)*B17)</f>
        <v/>
      </c>
      <c r="V17" s="75" t="str">
        <f>IF(A17="","",VLOOKUP(A17,BD!$A$3:$G$85,6,FALSE)*B17)</f>
        <v/>
      </c>
      <c r="W17" s="76" t="str">
        <f>IF(A17="","",VLOOKUP(A17,BD!$A$3:$G$85,7,FALSE)*B17)</f>
        <v/>
      </c>
      <c r="X17" s="76">
        <f t="shared" si="3"/>
        <v>0</v>
      </c>
      <c r="Y17" s="76">
        <f t="shared" si="4"/>
        <v>0</v>
      </c>
      <c r="Z17" s="76">
        <f t="shared" si="9"/>
        <v>0</v>
      </c>
      <c r="AA17" s="76">
        <f t="shared" si="10"/>
        <v>0</v>
      </c>
      <c r="AB17" s="79" t="e">
        <f t="shared" si="11"/>
        <v>#VALUE!</v>
      </c>
      <c r="AC17" s="76" t="str">
        <f>IF(K37="","",VLOOKUP(K37,BD!$A$2:$E$82,5,FALSE)*AB17)</f>
        <v/>
      </c>
      <c r="AD17" s="76" t="str">
        <f>IF(K37="","",VLOOKUP(K37,BD!$A$3:$G$85,6,FALSE)*M37)</f>
        <v/>
      </c>
      <c r="AE17" s="80" t="str">
        <f>IF(K37="","",VLOOKUP(K37,BD!$A$3:$G$85,7,FALSE)*M37)</f>
        <v/>
      </c>
      <c r="AF17" s="76"/>
      <c r="AG17" s="76"/>
      <c r="AK17" s="2"/>
    </row>
    <row r="18" spans="1:39" x14ac:dyDescent="0.25">
      <c r="A18" s="8"/>
      <c r="B18" s="9"/>
      <c r="C18" s="10"/>
      <c r="D18" s="3">
        <f t="shared" si="6"/>
        <v>0</v>
      </c>
      <c r="E18" s="57">
        <f t="shared" si="7"/>
        <v>0</v>
      </c>
      <c r="F18" s="3" t="str">
        <f>IF(A18="","",VLOOKUP(A18,BD!$A$3:$H$85,8,FALSE))</f>
        <v/>
      </c>
      <c r="G18" s="3">
        <f t="shared" si="8"/>
        <v>0</v>
      </c>
      <c r="H18" t="str">
        <f>IF(A18="","",VLOOKUP(A18,BD!$A$3:$B$85,2,FALSE)*B18)</f>
        <v/>
      </c>
      <c r="I18" s="3">
        <f t="shared" si="0"/>
        <v>0</v>
      </c>
      <c r="R18" s="75">
        <f t="shared" si="1"/>
        <v>0</v>
      </c>
      <c r="S18" s="75">
        <f t="shared" si="2"/>
        <v>0</v>
      </c>
      <c r="T18" s="76" t="str">
        <f>IFERROR(ROUNDDOWN(VLOOKUP(A18,BD!$A$1:$C$73,3,FALSE),2)," ")</f>
        <v xml:space="preserve"> </v>
      </c>
      <c r="U18" s="75" t="str">
        <f>IF(A18="","",VLOOKUP(A18,BD!$A$3:$E$85,5,FALSE)*B18)</f>
        <v/>
      </c>
      <c r="V18" s="75" t="str">
        <f>IF(A18="","",VLOOKUP(A18,BD!$A$3:$G$85,6,FALSE)*B18)</f>
        <v/>
      </c>
      <c r="W18" s="76" t="str">
        <f>IF(A18="","",VLOOKUP(A18,BD!$A$3:$G$85,7,FALSE)*B18)</f>
        <v/>
      </c>
      <c r="X18" s="76">
        <f t="shared" si="3"/>
        <v>0</v>
      </c>
      <c r="Y18" s="76">
        <f t="shared" si="4"/>
        <v>0</v>
      </c>
      <c r="Z18" s="76">
        <f t="shared" si="9"/>
        <v>0</v>
      </c>
      <c r="AA18" s="76">
        <f t="shared" si="10"/>
        <v>0</v>
      </c>
      <c r="AB18" s="79" t="e">
        <f t="shared" si="11"/>
        <v>#VALUE!</v>
      </c>
      <c r="AC18" s="76" t="str">
        <f>IF(K38="","",VLOOKUP(K38,BD!$A$2:$E$82,5,FALSE)*AB18)</f>
        <v/>
      </c>
      <c r="AD18" s="76" t="str">
        <f>IF(K38="","",VLOOKUP(K38,BD!$A$3:$G$85,6,FALSE)*M38)</f>
        <v/>
      </c>
      <c r="AE18" s="80" t="str">
        <f>IF(K38="","",VLOOKUP(K38,BD!$A$3:$G$85,7,FALSE)*M38)</f>
        <v/>
      </c>
      <c r="AF18" s="76"/>
      <c r="AG18" s="76"/>
      <c r="AK18" s="2"/>
    </row>
    <row r="19" spans="1:39" x14ac:dyDescent="0.25">
      <c r="A19" s="8"/>
      <c r="B19" s="9"/>
      <c r="C19" s="10"/>
      <c r="D19" s="3">
        <f t="shared" si="6"/>
        <v>0</v>
      </c>
      <c r="E19" s="57">
        <f t="shared" si="7"/>
        <v>0</v>
      </c>
      <c r="F19" s="3" t="str">
        <f>IF(A19="","",VLOOKUP(A19,BD!$A$3:$H$85,8,FALSE))</f>
        <v/>
      </c>
      <c r="G19" s="3">
        <f t="shared" si="8"/>
        <v>0</v>
      </c>
      <c r="H19" t="str">
        <f>IF(A19="","",VLOOKUP(A19,BD!$A$3:$B$85,2,FALSE)*B19)</f>
        <v/>
      </c>
      <c r="I19" s="3">
        <f t="shared" si="0"/>
        <v>0</v>
      </c>
      <c r="K19" s="28" t="s">
        <v>69</v>
      </c>
      <c r="L19" s="29">
        <f>SUM(L8+L17)</f>
        <v>0</v>
      </c>
      <c r="M19" s="29">
        <f>SUM(M8+M17)</f>
        <v>0</v>
      </c>
      <c r="N19" s="29"/>
      <c r="O19" s="30"/>
      <c r="P19" s="31">
        <f>SUM(L19:M19)</f>
        <v>0</v>
      </c>
      <c r="R19" s="75">
        <f t="shared" si="1"/>
        <v>0</v>
      </c>
      <c r="S19" s="75">
        <f t="shared" si="2"/>
        <v>0</v>
      </c>
      <c r="T19" s="76" t="str">
        <f>IFERROR(ROUNDDOWN(VLOOKUP(A19,BD!$A$1:$C$73,3,FALSE),2)," ")</f>
        <v xml:space="preserve"> </v>
      </c>
      <c r="U19" s="75" t="str">
        <f>IF(A19="","",VLOOKUP(A19,BD!$A$3:$E$85,5,FALSE)*B19)</f>
        <v/>
      </c>
      <c r="V19" s="75" t="str">
        <f>IF(A19="","",VLOOKUP(A19,BD!$A$3:$G$85,6,FALSE)*B19)</f>
        <v/>
      </c>
      <c r="W19" s="76" t="str">
        <f>IF(A19="","",VLOOKUP(A19,BD!$A$3:$G$85,7,FALSE)*B19)</f>
        <v/>
      </c>
      <c r="X19" s="76">
        <f t="shared" si="3"/>
        <v>0</v>
      </c>
      <c r="Y19" s="76">
        <f t="shared" si="4"/>
        <v>0</v>
      </c>
      <c r="Z19" s="76">
        <f t="shared" si="9"/>
        <v>0</v>
      </c>
      <c r="AA19" s="76">
        <f t="shared" si="10"/>
        <v>0</v>
      </c>
      <c r="AB19" s="79" t="e">
        <f t="shared" si="11"/>
        <v>#VALUE!</v>
      </c>
      <c r="AC19" s="76" t="str">
        <f>IF(K39="","",VLOOKUP(K39,BD!$A$2:$E$82,5,FALSE)*AB19)</f>
        <v/>
      </c>
      <c r="AD19" s="76" t="str">
        <f>IF(K39="","",VLOOKUP(K39,BD!$A$3:$G$85,6,FALSE)*M39)</f>
        <v/>
      </c>
      <c r="AE19" s="80" t="str">
        <f>IF(K39="","",VLOOKUP(K39,BD!$A$3:$G$85,7,FALSE)*M39)</f>
        <v/>
      </c>
      <c r="AF19" s="76"/>
      <c r="AG19" s="76"/>
      <c r="AK19" s="2"/>
    </row>
    <row r="20" spans="1:39" x14ac:dyDescent="0.25">
      <c r="A20" s="8"/>
      <c r="B20" s="9"/>
      <c r="C20" s="10"/>
      <c r="D20" s="3">
        <f t="shared" si="6"/>
        <v>0</v>
      </c>
      <c r="E20" s="57">
        <f t="shared" si="7"/>
        <v>0</v>
      </c>
      <c r="F20" s="3" t="str">
        <f>IF(A20="","",VLOOKUP(A20,BD!$A$3:$H$85,8,FALSE))</f>
        <v/>
      </c>
      <c r="G20" s="3">
        <f t="shared" si="8"/>
        <v>0</v>
      </c>
      <c r="H20" t="str">
        <f>IF(A20="","",VLOOKUP(A20,BD!$A$3:$B$85,2,FALSE)*B20)</f>
        <v/>
      </c>
      <c r="I20" s="3">
        <f t="shared" si="0"/>
        <v>0</v>
      </c>
      <c r="K20" s="96"/>
      <c r="L20" s="96"/>
      <c r="M20" s="96"/>
      <c r="N20" s="96"/>
      <c r="O20" s="96"/>
      <c r="P20" s="96"/>
      <c r="R20" s="75">
        <f t="shared" si="1"/>
        <v>0</v>
      </c>
      <c r="S20" s="75">
        <f t="shared" si="2"/>
        <v>0</v>
      </c>
      <c r="T20" s="76" t="str">
        <f>IFERROR(ROUNDDOWN(VLOOKUP(A20,BD!$A$1:$C$73,3,FALSE),2)," ")</f>
        <v xml:space="preserve"> </v>
      </c>
      <c r="U20" s="75" t="str">
        <f>IF(A20="","",VLOOKUP(A20,BD!$A$3:$E$85,5,FALSE)*B20)</f>
        <v/>
      </c>
      <c r="V20" s="75" t="str">
        <f>IF(A20="","",VLOOKUP(A20,BD!$A$3:$G$85,6,FALSE)*B20)</f>
        <v/>
      </c>
      <c r="W20" s="76" t="str">
        <f>IF(A20="","",VLOOKUP(A20,BD!$A$3:$G$85,7,FALSE)*B20)</f>
        <v/>
      </c>
      <c r="X20" s="76">
        <f t="shared" si="3"/>
        <v>0</v>
      </c>
      <c r="Y20" s="76">
        <f t="shared" si="4"/>
        <v>0</v>
      </c>
      <c r="Z20" s="76">
        <f t="shared" si="9"/>
        <v>0</v>
      </c>
      <c r="AA20" s="76">
        <f t="shared" si="10"/>
        <v>0</v>
      </c>
      <c r="AB20" s="79" t="e">
        <f t="shared" si="11"/>
        <v>#VALUE!</v>
      </c>
      <c r="AC20" s="76" t="str">
        <f>IF(K40="","",VLOOKUP(K40,BD!$A$2:$E$82,5,FALSE)*AB20)</f>
        <v/>
      </c>
      <c r="AD20" s="76" t="str">
        <f>IF(K40="","",VLOOKUP(K40,BD!$A$3:$G$85,6,FALSE)*M40)</f>
        <v/>
      </c>
      <c r="AE20" s="80" t="str">
        <f>IF(K40="","",VLOOKUP(K40,BD!$A$3:$G$85,7,FALSE)*M40)</f>
        <v/>
      </c>
      <c r="AF20" s="76"/>
      <c r="AG20" s="76"/>
      <c r="AL20" s="12"/>
      <c r="AM20" s="12"/>
    </row>
    <row r="21" spans="1:39" x14ac:dyDescent="0.25">
      <c r="A21" s="8"/>
      <c r="B21" s="9"/>
      <c r="C21" s="10"/>
      <c r="D21" s="3">
        <f t="shared" si="6"/>
        <v>0</v>
      </c>
      <c r="E21" s="57">
        <f t="shared" si="7"/>
        <v>0</v>
      </c>
      <c r="F21" s="3" t="str">
        <f>IF(A21="","",VLOOKUP(A21,BD!$A$3:$H$85,8,FALSE))</f>
        <v/>
      </c>
      <c r="G21" s="3">
        <f t="shared" si="8"/>
        <v>0</v>
      </c>
      <c r="H21" t="str">
        <f>IF(A21="","",VLOOKUP(A21,BD!$A$3:$B$85,2,FALSE)*B21)</f>
        <v/>
      </c>
      <c r="I21" s="3">
        <f t="shared" si="0"/>
        <v>0</v>
      </c>
      <c r="K21" s="94" t="s">
        <v>75</v>
      </c>
      <c r="L21" s="94"/>
      <c r="M21" s="94"/>
      <c r="N21" s="94"/>
      <c r="O21" s="94"/>
      <c r="P21" s="94"/>
      <c r="R21" s="75">
        <f t="shared" si="1"/>
        <v>0</v>
      </c>
      <c r="S21" s="75">
        <f t="shared" si="2"/>
        <v>0</v>
      </c>
      <c r="T21" s="76" t="str">
        <f>IFERROR(ROUNDDOWN(VLOOKUP(A21,BD!$A$1:$C$73,3,FALSE),2)," ")</f>
        <v xml:space="preserve"> </v>
      </c>
      <c r="U21" s="75" t="str">
        <f>IF(A21="","",VLOOKUP(A21,BD!$A$3:$E$85,5,FALSE)*B21)</f>
        <v/>
      </c>
      <c r="V21" s="75" t="str">
        <f>IF(A21="","",VLOOKUP(A21,BD!$A$3:$G$85,6,FALSE)*B21)</f>
        <v/>
      </c>
      <c r="W21" s="76" t="str">
        <f>IF(A21="","",VLOOKUP(A21,BD!$A$3:$G$85,7,FALSE)*B21)</f>
        <v/>
      </c>
      <c r="X21" s="76">
        <f t="shared" si="3"/>
        <v>0</v>
      </c>
      <c r="Y21" s="76">
        <f t="shared" si="4"/>
        <v>0</v>
      </c>
      <c r="Z21" s="76">
        <f t="shared" si="9"/>
        <v>0</v>
      </c>
      <c r="AA21" s="76">
        <f t="shared" si="10"/>
        <v>0</v>
      </c>
      <c r="AB21" s="79" t="e">
        <f t="shared" si="11"/>
        <v>#VALUE!</v>
      </c>
      <c r="AC21" s="76" t="str">
        <f>IF(K41="","",VLOOKUP(K41,BD!$A$2:$E$82,5,FALSE)*AB21)</f>
        <v/>
      </c>
      <c r="AD21" s="76" t="str">
        <f>IF(K41="","",VLOOKUP(K41,BD!$A$3:$G$85,6,FALSE)*M41)</f>
        <v/>
      </c>
      <c r="AE21" s="80" t="str">
        <f>IF(K41="","",VLOOKUP(K41,BD!$A$3:$G$85,7,FALSE)*M41)</f>
        <v/>
      </c>
      <c r="AF21" s="76"/>
      <c r="AG21" s="76"/>
    </row>
    <row r="22" spans="1:39" x14ac:dyDescent="0.25">
      <c r="A22" s="8"/>
      <c r="B22" s="9"/>
      <c r="C22" s="10"/>
      <c r="D22" s="3">
        <f t="shared" si="6"/>
        <v>0</v>
      </c>
      <c r="E22" s="57">
        <f t="shared" si="7"/>
        <v>0</v>
      </c>
      <c r="F22" s="3" t="str">
        <f>IF(A22="","",VLOOKUP(A22,BD!$A$3:$H$85,8,FALSE))</f>
        <v/>
      </c>
      <c r="G22" s="3">
        <f t="shared" si="8"/>
        <v>0</v>
      </c>
      <c r="H22" t="str">
        <f>IF(A22="","",VLOOKUP(A22,BD!$A$3:$B$85,2,FALSE)*B22)</f>
        <v/>
      </c>
      <c r="I22" s="3">
        <f t="shared" si="0"/>
        <v>0</v>
      </c>
      <c r="K22" s="96"/>
      <c r="L22" s="96"/>
      <c r="M22" s="51"/>
      <c r="N22" s="3" t="str">
        <f>IF(K22="","",VLOOKUP(K22,$A$2:$Z$60,26,FALSE)*M22)</f>
        <v/>
      </c>
      <c r="O22" s="3" t="str">
        <f>IF(K22="","",VLOOKUP(K22,$A$2:$AA$60,27,FALSE)*M22)</f>
        <v/>
      </c>
      <c r="P22" t="str">
        <f>IF(K22="","",VLOOKUP(K22,BD!$A$3:$B$85,2,FALSE)*M22)</f>
        <v/>
      </c>
      <c r="R22" s="75">
        <f t="shared" si="1"/>
        <v>0</v>
      </c>
      <c r="S22" s="75">
        <f t="shared" si="2"/>
        <v>0</v>
      </c>
      <c r="T22" s="76" t="str">
        <f>IFERROR(ROUNDDOWN(VLOOKUP(A22,BD!$A$1:$C$73,3,FALSE),2)," ")</f>
        <v xml:space="preserve"> </v>
      </c>
      <c r="U22" s="75" t="str">
        <f>IF(A22="","",VLOOKUP(A22,BD!$A$3:$E$85,5,FALSE)*B22)</f>
        <v/>
      </c>
      <c r="V22" s="75" t="str">
        <f>IF(A22="","",VLOOKUP(A22,BD!$A$3:$G$85,6,FALSE)*B22)</f>
        <v/>
      </c>
      <c r="W22" s="76" t="str">
        <f>IF(A22="","",VLOOKUP(A22,BD!$A$3:$G$85,7,FALSE)*B22)</f>
        <v/>
      </c>
      <c r="X22" s="76">
        <f t="shared" si="3"/>
        <v>0</v>
      </c>
      <c r="Y22" s="76">
        <f t="shared" si="4"/>
        <v>0</v>
      </c>
      <c r="Z22" s="76">
        <f t="shared" si="9"/>
        <v>0</v>
      </c>
      <c r="AA22" s="76">
        <f t="shared" si="10"/>
        <v>0</v>
      </c>
      <c r="AB22" s="79" t="e">
        <f t="shared" si="11"/>
        <v>#VALUE!</v>
      </c>
      <c r="AC22" s="76" t="str">
        <f>IF(K42="","",VLOOKUP(K42,BD!$A$2:$E$82,5,FALSE)*AB22)</f>
        <v/>
      </c>
      <c r="AD22" s="76" t="str">
        <f>IF(K42="","",VLOOKUP(K42,BD!$A$3:$G$85,6,FALSE)*M42)</f>
        <v/>
      </c>
      <c r="AE22" s="80" t="str">
        <f>IF(K42="","",VLOOKUP(K42,BD!$A$3:$G$85,7,FALSE)*M42)</f>
        <v/>
      </c>
      <c r="AF22" s="76"/>
      <c r="AG22" s="76"/>
    </row>
    <row r="23" spans="1:39" x14ac:dyDescent="0.25">
      <c r="A23" s="8"/>
      <c r="B23" s="9"/>
      <c r="C23" s="10"/>
      <c r="D23" s="3">
        <f t="shared" si="6"/>
        <v>0</v>
      </c>
      <c r="E23" s="57">
        <f t="shared" ref="E23:E39" si="14">IFERROR((D23+R23+S23)/H23,0)</f>
        <v>0</v>
      </c>
      <c r="F23" s="3" t="str">
        <f>IF(A23="","",VLOOKUP(A23,BD!$A$3:$H$85,8,FALSE))</f>
        <v/>
      </c>
      <c r="G23" s="3">
        <f t="shared" si="8"/>
        <v>0</v>
      </c>
      <c r="H23" t="str">
        <f>IF(A23="","",VLOOKUP(A23,BD!$A$3:$B$85,2,FALSE)*B23)</f>
        <v/>
      </c>
      <c r="I23" s="3">
        <f t="shared" si="0"/>
        <v>0</v>
      </c>
      <c r="K23" s="96"/>
      <c r="L23" s="96"/>
      <c r="M23" s="51"/>
      <c r="N23" s="3" t="str">
        <f>IF(K23="","",VLOOKUP(K23,$A$2:$Z$60,26,FALSE)*M23)</f>
        <v/>
      </c>
      <c r="O23" s="3" t="str">
        <f>IF(K23="","",VLOOKUP(K23,$A$2:$AA$60,27,FALSE)*M23)</f>
        <v/>
      </c>
      <c r="P23" t="str">
        <f>IF(K23="","",VLOOKUP(K23,BD!$A$3:$B$85,2,FALSE)*M23)</f>
        <v/>
      </c>
      <c r="R23" s="75">
        <f t="shared" si="1"/>
        <v>0</v>
      </c>
      <c r="S23" s="75">
        <f t="shared" si="2"/>
        <v>0</v>
      </c>
      <c r="T23" s="76" t="str">
        <f>IFERROR(ROUNDDOWN(VLOOKUP(A23,BD!$A$1:$C$73,3,FALSE),2)," ")</f>
        <v xml:space="preserve"> </v>
      </c>
      <c r="U23" s="75" t="str">
        <f>IF(A23="","",VLOOKUP(A23,BD!$A$3:$E$85,5,FALSE)*B23)</f>
        <v/>
      </c>
      <c r="V23" s="75" t="str">
        <f>IF(A23="","",VLOOKUP(A23,BD!$A$3:$G$85,6,FALSE)*B23)</f>
        <v/>
      </c>
      <c r="W23" s="76" t="str">
        <f>IF(A23="","",VLOOKUP(A23,BD!$A$3:$G$85,7,FALSE)*B23)</f>
        <v/>
      </c>
      <c r="X23" s="76">
        <f t="shared" si="3"/>
        <v>0</v>
      </c>
      <c r="Y23" s="76">
        <f t="shared" si="4"/>
        <v>0</v>
      </c>
      <c r="Z23" s="76">
        <f t="shared" si="9"/>
        <v>0</v>
      </c>
      <c r="AA23" s="76">
        <f t="shared" si="10"/>
        <v>0</v>
      </c>
      <c r="AB23" s="79" t="e">
        <f t="shared" si="11"/>
        <v>#VALUE!</v>
      </c>
      <c r="AC23" s="76" t="str">
        <f>IF(K43="","",VLOOKUP(K43,BD!$A$2:$E$82,5,FALSE)*AB23)</f>
        <v/>
      </c>
      <c r="AD23" s="76" t="str">
        <f>IF(K43="","",VLOOKUP(K43,BD!$A$3:$G$85,6,FALSE)*M43)</f>
        <v/>
      </c>
      <c r="AE23" s="80" t="str">
        <f>IF(K43="","",VLOOKUP(K43,BD!$A$3:$G$85,7,FALSE)*M43)</f>
        <v/>
      </c>
      <c r="AF23" s="76"/>
      <c r="AG23" s="76"/>
    </row>
    <row r="24" spans="1:39" x14ac:dyDescent="0.25">
      <c r="A24" s="8"/>
      <c r="B24" s="9"/>
      <c r="C24" s="10"/>
      <c r="D24" s="3">
        <f t="shared" si="6"/>
        <v>0</v>
      </c>
      <c r="E24" s="57">
        <f t="shared" si="14"/>
        <v>0</v>
      </c>
      <c r="F24" s="3" t="str">
        <f>IF(A24="","",VLOOKUP(A24,BD!$A$3:$H$85,8,FALSE))</f>
        <v/>
      </c>
      <c r="G24" s="3">
        <f t="shared" si="8"/>
        <v>0</v>
      </c>
      <c r="H24" t="str">
        <f>IF(A24="","",VLOOKUP(A24,BD!$A$3:$B$85,2,FALSE)*B24)</f>
        <v/>
      </c>
      <c r="I24" s="3">
        <f t="shared" si="0"/>
        <v>0</v>
      </c>
      <c r="K24" s="96"/>
      <c r="L24" s="96"/>
      <c r="M24" s="51"/>
      <c r="N24" s="3" t="str">
        <f t="shared" ref="N24:N48" si="15">IF(K24="","",VLOOKUP(K24,$A$2:$Z$60,26,FALSE)*M24)</f>
        <v/>
      </c>
      <c r="O24" s="3" t="str">
        <f t="shared" ref="O24:O48" si="16">IF(K24="","",VLOOKUP(K24,$A$2:$AA$60,27,FALSE)*M24)</f>
        <v/>
      </c>
      <c r="P24" t="str">
        <f>IF(K24="","",VLOOKUP(K24,BD!$A$3:$B$85,2,FALSE)*M24)</f>
        <v/>
      </c>
      <c r="R24" s="75">
        <f t="shared" si="1"/>
        <v>0</v>
      </c>
      <c r="S24" s="75">
        <f t="shared" si="2"/>
        <v>0</v>
      </c>
      <c r="T24" s="76" t="str">
        <f>IFERROR(ROUNDDOWN(VLOOKUP(A24,BD!$A$1:$C$73,3,FALSE),2)," ")</f>
        <v xml:space="preserve"> </v>
      </c>
      <c r="U24" s="75" t="str">
        <f>IF(A24="","",VLOOKUP(A24,BD!$A$3:$E$85,5,FALSE)*B24)</f>
        <v/>
      </c>
      <c r="V24" s="75" t="str">
        <f>IF(A24="","",VLOOKUP(A24,BD!$A$3:$G$85,6,FALSE)*B24)</f>
        <v/>
      </c>
      <c r="W24" s="76" t="str">
        <f>IF(A24="","",VLOOKUP(A24,BD!$A$3:$G$85,7,FALSE)*B24)</f>
        <v/>
      </c>
      <c r="X24" s="76">
        <f t="shared" si="3"/>
        <v>0</v>
      </c>
      <c r="Y24" s="76">
        <f t="shared" si="4"/>
        <v>0</v>
      </c>
      <c r="Z24" s="76">
        <f t="shared" si="9"/>
        <v>0</v>
      </c>
      <c r="AA24" s="76">
        <f t="shared" si="10"/>
        <v>0</v>
      </c>
      <c r="AB24" s="79" t="e">
        <f t="shared" si="11"/>
        <v>#VALUE!</v>
      </c>
      <c r="AC24" s="76" t="str">
        <f>IF(K44="","",VLOOKUP(K44,BD!$A$2:$E$82,5,FALSE)*AB24)</f>
        <v/>
      </c>
      <c r="AD24" s="76" t="str">
        <f>IF(K44="","",VLOOKUP(K44,BD!$A$3:$G$85,6,FALSE)*M44)</f>
        <v/>
      </c>
      <c r="AE24" s="80" t="str">
        <f>IF(K44="","",VLOOKUP(K44,BD!$A$3:$G$85,7,FALSE)*M44)</f>
        <v/>
      </c>
      <c r="AF24" s="76"/>
      <c r="AG24" s="76"/>
    </row>
    <row r="25" spans="1:39" x14ac:dyDescent="0.25">
      <c r="A25" s="8"/>
      <c r="B25" s="9"/>
      <c r="C25" s="10"/>
      <c r="D25" s="3">
        <f t="shared" si="6"/>
        <v>0</v>
      </c>
      <c r="E25" s="57">
        <f t="shared" si="14"/>
        <v>0</v>
      </c>
      <c r="F25" s="3" t="str">
        <f>IF(A25="","",VLOOKUP(A25,BD!$A$3:$H$85,8,FALSE))</f>
        <v/>
      </c>
      <c r="G25" s="3">
        <f t="shared" si="8"/>
        <v>0</v>
      </c>
      <c r="H25" t="str">
        <f>IF(A25="","",VLOOKUP(A25,BD!$A$3:$B$85,2,FALSE)*B25)</f>
        <v/>
      </c>
      <c r="I25" s="3">
        <f t="shared" si="0"/>
        <v>0</v>
      </c>
      <c r="K25" s="96"/>
      <c r="L25" s="96"/>
      <c r="M25" s="51"/>
      <c r="N25" s="3" t="str">
        <f t="shared" si="15"/>
        <v/>
      </c>
      <c r="O25" s="3" t="str">
        <f t="shared" si="16"/>
        <v/>
      </c>
      <c r="P25" t="str">
        <f>IF(K25="","",VLOOKUP(K25,BD!$A$3:$B$85,2,FALSE)*M25)</f>
        <v/>
      </c>
      <c r="R25" s="75">
        <f t="shared" si="1"/>
        <v>0</v>
      </c>
      <c r="S25" s="75">
        <f t="shared" si="2"/>
        <v>0</v>
      </c>
      <c r="T25" s="76" t="str">
        <f>IFERROR(ROUNDDOWN(VLOOKUP(A25,BD!$A$1:$C$73,3,FALSE),2)," ")</f>
        <v xml:space="preserve"> </v>
      </c>
      <c r="U25" s="75" t="str">
        <f>IF(A25="","",VLOOKUP(A25,BD!$A$3:$E$85,5,FALSE)*B25)</f>
        <v/>
      </c>
      <c r="V25" s="75" t="str">
        <f>IF(A25="","",VLOOKUP(A25,BD!$A$3:$G$85,6,FALSE)*B25)</f>
        <v/>
      </c>
      <c r="W25" s="76" t="str">
        <f>IF(A25="","",VLOOKUP(A25,BD!$A$3:$G$85,7,FALSE)*B25)</f>
        <v/>
      </c>
      <c r="X25" s="76">
        <f t="shared" si="3"/>
        <v>0</v>
      </c>
      <c r="Y25" s="76">
        <f t="shared" si="4"/>
        <v>0</v>
      </c>
      <c r="Z25" s="76">
        <f t="shared" si="9"/>
        <v>0</v>
      </c>
      <c r="AA25" s="76">
        <f t="shared" si="10"/>
        <v>0</v>
      </c>
      <c r="AB25" s="79" t="e">
        <f t="shared" si="11"/>
        <v>#VALUE!</v>
      </c>
      <c r="AC25" s="76" t="str">
        <f>IF(K45="","",VLOOKUP(K45,BD!$A$2:$E$82,5,FALSE)*AB25)</f>
        <v/>
      </c>
      <c r="AD25" s="76" t="str">
        <f>IF(K45="","",VLOOKUP(K45,BD!$A$3:$G$85,6,FALSE)*M45)</f>
        <v/>
      </c>
      <c r="AE25" s="80" t="str">
        <f>IF(K45="","",VLOOKUP(K45,BD!$A$3:$G$85,7,FALSE)*M45)</f>
        <v/>
      </c>
      <c r="AF25" s="76"/>
      <c r="AG25" s="76"/>
    </row>
    <row r="26" spans="1:39" x14ac:dyDescent="0.25">
      <c r="A26" s="8"/>
      <c r="B26" s="9"/>
      <c r="C26" s="10"/>
      <c r="D26" s="3">
        <f t="shared" si="6"/>
        <v>0</v>
      </c>
      <c r="E26" s="57">
        <f t="shared" si="14"/>
        <v>0</v>
      </c>
      <c r="F26" s="3" t="str">
        <f>IF(A26="","",VLOOKUP(A26,BD!$A$3:$H$85,8,FALSE))</f>
        <v/>
      </c>
      <c r="G26" s="3">
        <f t="shared" si="8"/>
        <v>0</v>
      </c>
      <c r="H26" t="str">
        <f>IF(A26="","",VLOOKUP(A26,BD!$A$3:$B$85,2,FALSE)*B26)</f>
        <v/>
      </c>
      <c r="I26" s="3">
        <f t="shared" si="0"/>
        <v>0</v>
      </c>
      <c r="K26" s="96"/>
      <c r="L26" s="96"/>
      <c r="M26" s="51"/>
      <c r="N26" s="3" t="str">
        <f t="shared" si="15"/>
        <v/>
      </c>
      <c r="O26" s="3" t="str">
        <f t="shared" si="16"/>
        <v/>
      </c>
      <c r="P26" t="str">
        <f>IF(K26="","",VLOOKUP(K26,BD!$A$3:$B$85,2,FALSE)*M26)</f>
        <v/>
      </c>
      <c r="R26" s="75">
        <f t="shared" si="1"/>
        <v>0</v>
      </c>
      <c r="S26" s="75">
        <f t="shared" si="2"/>
        <v>0</v>
      </c>
      <c r="T26" s="76" t="str">
        <f>IFERROR(ROUNDDOWN(VLOOKUP(A26,BD!$A$1:$C$73,3,FALSE),2)," ")</f>
        <v xml:space="preserve"> </v>
      </c>
      <c r="U26" s="75" t="str">
        <f>IF(A26="","",VLOOKUP(A26,BD!$A$3:$E$85,5,FALSE)*B26)</f>
        <v/>
      </c>
      <c r="V26" s="75" t="str">
        <f>IF(A26="","",VLOOKUP(A26,BD!$A$3:$G$85,6,FALSE)*B26)</f>
        <v/>
      </c>
      <c r="W26" s="76" t="str">
        <f>IF(A26="","",VLOOKUP(A26,BD!$A$3:$G$85,7,FALSE)*B26)</f>
        <v/>
      </c>
      <c r="X26" s="76">
        <f t="shared" si="3"/>
        <v>0</v>
      </c>
      <c r="Y26" s="76">
        <f t="shared" si="4"/>
        <v>0</v>
      </c>
      <c r="Z26" s="76">
        <f t="shared" si="9"/>
        <v>0</v>
      </c>
      <c r="AA26" s="76">
        <f t="shared" si="10"/>
        <v>0</v>
      </c>
      <c r="AB26" s="79" t="e">
        <f t="shared" si="11"/>
        <v>#VALUE!</v>
      </c>
      <c r="AC26" s="76" t="str">
        <f>IF(K46="","",VLOOKUP(K46,BD!$A$2:$E$82,5,FALSE)*AB26)</f>
        <v/>
      </c>
      <c r="AD26" s="76" t="str">
        <f>IF(K46="","",VLOOKUP(K46,BD!$A$3:$G$85,6,FALSE)*M46)</f>
        <v/>
      </c>
      <c r="AE26" s="80" t="str">
        <f>IF(K46="","",VLOOKUP(K46,BD!$A$3:$G$85,7,FALSE)*M46)</f>
        <v/>
      </c>
      <c r="AF26" s="76"/>
      <c r="AG26" s="76"/>
    </row>
    <row r="27" spans="1:39" x14ac:dyDescent="0.25">
      <c r="A27" s="8"/>
      <c r="B27" s="9"/>
      <c r="C27" s="10"/>
      <c r="D27" s="3">
        <f t="shared" si="6"/>
        <v>0</v>
      </c>
      <c r="E27" s="57">
        <f t="shared" si="14"/>
        <v>0</v>
      </c>
      <c r="F27" s="3" t="str">
        <f>IF(A27="","",VLOOKUP(A27,BD!$A$3:$H$85,8,FALSE))</f>
        <v/>
      </c>
      <c r="G27" s="3">
        <f t="shared" si="8"/>
        <v>0</v>
      </c>
      <c r="H27" t="str">
        <f>IF(A27="","",VLOOKUP(A27,BD!$A$3:$B$85,2,FALSE)*B27)</f>
        <v/>
      </c>
      <c r="I27" s="3">
        <f t="shared" si="0"/>
        <v>0</v>
      </c>
      <c r="K27" s="96"/>
      <c r="L27" s="96"/>
      <c r="M27" s="51"/>
      <c r="N27" s="3" t="str">
        <f t="shared" si="15"/>
        <v/>
      </c>
      <c r="O27" s="3" t="str">
        <f t="shared" si="16"/>
        <v/>
      </c>
      <c r="P27" t="str">
        <f>IF(K27="","",VLOOKUP(K27,BD!$A$3:$B$85,2,FALSE)*M27)</f>
        <v/>
      </c>
      <c r="R27" s="75">
        <f t="shared" si="1"/>
        <v>0</v>
      </c>
      <c r="S27" s="75">
        <f t="shared" si="2"/>
        <v>0</v>
      </c>
      <c r="T27" s="76" t="str">
        <f>IFERROR(ROUNDDOWN(VLOOKUP(A27,BD!$A$1:$C$73,3,FALSE),2)," ")</f>
        <v xml:space="preserve"> </v>
      </c>
      <c r="U27" s="75" t="str">
        <f>IF(A27="","",VLOOKUP(A27,BD!$A$3:$E$85,5,FALSE)*B27)</f>
        <v/>
      </c>
      <c r="V27" s="75" t="str">
        <f>IF(A27="","",VLOOKUP(A27,BD!$A$3:$G$85,6,FALSE)*B27)</f>
        <v/>
      </c>
      <c r="W27" s="76" t="str">
        <f>IF(A27="","",VLOOKUP(A27,BD!$A$3:$G$85,7,FALSE)*B27)</f>
        <v/>
      </c>
      <c r="X27" s="76">
        <f t="shared" si="3"/>
        <v>0</v>
      </c>
      <c r="Y27" s="76">
        <f t="shared" si="4"/>
        <v>0</v>
      </c>
      <c r="Z27" s="76">
        <f t="shared" si="9"/>
        <v>0</v>
      </c>
      <c r="AA27" s="76">
        <f t="shared" si="10"/>
        <v>0</v>
      </c>
      <c r="AB27" s="79" t="e">
        <f t="shared" si="11"/>
        <v>#VALUE!</v>
      </c>
      <c r="AC27" s="76" t="str">
        <f>IF(K47="","",VLOOKUP(K47,BD!$A$2:$E$82,5,FALSE)*AB27)</f>
        <v/>
      </c>
      <c r="AD27" s="76" t="str">
        <f>IF(K47="","",VLOOKUP(K47,BD!$A$3:$G$85,6,FALSE)*M47)</f>
        <v/>
      </c>
      <c r="AE27" s="80" t="str">
        <f>IF(K47="","",VLOOKUP(K47,BD!$A$3:$G$85,7,FALSE)*M47)</f>
        <v/>
      </c>
      <c r="AF27" s="76"/>
      <c r="AG27" s="76"/>
    </row>
    <row r="28" spans="1:39" x14ac:dyDescent="0.25">
      <c r="A28" s="8"/>
      <c r="B28" s="9"/>
      <c r="C28" s="10"/>
      <c r="D28" s="3">
        <f t="shared" si="6"/>
        <v>0</v>
      </c>
      <c r="E28" s="57">
        <f t="shared" si="14"/>
        <v>0</v>
      </c>
      <c r="F28" s="3" t="str">
        <f>IF(A28="","",VLOOKUP(A28,BD!$A$3:$H$85,8,FALSE))</f>
        <v/>
      </c>
      <c r="G28" s="3">
        <f t="shared" si="8"/>
        <v>0</v>
      </c>
      <c r="H28" t="str">
        <f>IF(A28="","",VLOOKUP(A28,BD!$A$3:$B$85,2,FALSE)*B28)</f>
        <v/>
      </c>
      <c r="I28" s="3">
        <f t="shared" si="0"/>
        <v>0</v>
      </c>
      <c r="K28" s="96"/>
      <c r="L28" s="96"/>
      <c r="M28" s="51"/>
      <c r="N28" s="3" t="str">
        <f t="shared" si="15"/>
        <v/>
      </c>
      <c r="O28" s="3" t="str">
        <f t="shared" si="16"/>
        <v/>
      </c>
      <c r="P28" t="str">
        <f>IF(K28="","",VLOOKUP(K28,BD!$A$3:$B$85,2,FALSE)*M28)</f>
        <v/>
      </c>
      <c r="R28" s="75">
        <f t="shared" si="1"/>
        <v>0</v>
      </c>
      <c r="S28" s="75">
        <f t="shared" si="2"/>
        <v>0</v>
      </c>
      <c r="T28" s="76" t="str">
        <f>IFERROR(ROUNDDOWN(VLOOKUP(A28,BD!$A$1:$C$73,3,FALSE),2)," ")</f>
        <v xml:space="preserve"> </v>
      </c>
      <c r="U28" s="75" t="str">
        <f>IF(A28="","",VLOOKUP(A28,BD!$A$3:$E$85,5,FALSE)*B28)</f>
        <v/>
      </c>
      <c r="V28" s="75" t="str">
        <f>IF(A28="","",VLOOKUP(A28,BD!$A$3:$G$85,6,FALSE)*B28)</f>
        <v/>
      </c>
      <c r="W28" s="76" t="str">
        <f>IF(A28="","",VLOOKUP(A28,BD!$A$3:$G$85,7,FALSE)*B28)</f>
        <v/>
      </c>
      <c r="X28" s="76">
        <f t="shared" si="3"/>
        <v>0</v>
      </c>
      <c r="Y28" s="76">
        <f t="shared" si="4"/>
        <v>0</v>
      </c>
      <c r="Z28" s="76">
        <f t="shared" si="9"/>
        <v>0</v>
      </c>
      <c r="AA28" s="76">
        <f t="shared" si="10"/>
        <v>0</v>
      </c>
      <c r="AB28" s="79" t="e">
        <f t="shared" si="11"/>
        <v>#VALUE!</v>
      </c>
      <c r="AC28" s="76" t="str">
        <f>IF(K48="","",VLOOKUP(K48,BD!$A$2:$E$82,5,FALSE)*AB28)</f>
        <v/>
      </c>
      <c r="AD28" s="76" t="str">
        <f>IF(K48="","",VLOOKUP(K48,BD!$A$3:$G$85,6,FALSE)*M48)</f>
        <v/>
      </c>
      <c r="AE28" s="80" t="str">
        <f>IF(K48="","",VLOOKUP(K48,BD!$A$3:$G$85,7,FALSE)*M48)</f>
        <v/>
      </c>
      <c r="AF28" s="76"/>
      <c r="AG28" s="76"/>
    </row>
    <row r="29" spans="1:39" x14ac:dyDescent="0.25">
      <c r="A29" s="8"/>
      <c r="B29" s="9"/>
      <c r="C29" s="10"/>
      <c r="D29" s="3">
        <f t="shared" si="6"/>
        <v>0</v>
      </c>
      <c r="E29" s="57">
        <f t="shared" si="14"/>
        <v>0</v>
      </c>
      <c r="F29" s="3" t="str">
        <f>IF(A29="","",VLOOKUP(A29,BD!$A$3:$H$85,8,FALSE))</f>
        <v/>
      </c>
      <c r="G29" s="3">
        <f t="shared" si="8"/>
        <v>0</v>
      </c>
      <c r="H29" t="str">
        <f>IF(A29="","",VLOOKUP(A29,BD!$A$3:$B$85,2,FALSE)*B29)</f>
        <v/>
      </c>
      <c r="I29" s="3">
        <f t="shared" si="0"/>
        <v>0</v>
      </c>
      <c r="K29" s="96"/>
      <c r="L29" s="96"/>
      <c r="M29" s="51"/>
      <c r="N29" s="3" t="str">
        <f t="shared" si="15"/>
        <v/>
      </c>
      <c r="O29" s="3" t="str">
        <f t="shared" si="16"/>
        <v/>
      </c>
      <c r="P29" t="str">
        <f>IF(K29="","",VLOOKUP(K29,BD!$A$3:$B$85,2,FALSE)*M29)</f>
        <v/>
      </c>
      <c r="R29" s="75">
        <f t="shared" si="1"/>
        <v>0</v>
      </c>
      <c r="S29" s="75">
        <f t="shared" si="2"/>
        <v>0</v>
      </c>
      <c r="T29" s="76" t="str">
        <f>IFERROR(ROUNDDOWN(VLOOKUP(A29,BD!$A$1:$C$73,3,FALSE),2)," ")</f>
        <v xml:space="preserve"> </v>
      </c>
      <c r="U29" s="75" t="str">
        <f>IF(A29="","",VLOOKUP(A29,BD!$A$3:$E$85,5,FALSE)*B29)</f>
        <v/>
      </c>
      <c r="V29" s="75" t="str">
        <f>IF(A29="","",VLOOKUP(A29,BD!$A$3:$G$85,6,FALSE)*B29)</f>
        <v/>
      </c>
      <c r="W29" s="76" t="str">
        <f>IF(A29="","",VLOOKUP(A29,BD!$A$3:$G$85,7,FALSE)*B29)</f>
        <v/>
      </c>
      <c r="X29" s="76">
        <f t="shared" si="3"/>
        <v>0</v>
      </c>
      <c r="Y29" s="76">
        <f t="shared" si="4"/>
        <v>0</v>
      </c>
      <c r="Z29" s="76">
        <f t="shared" si="9"/>
        <v>0</v>
      </c>
      <c r="AA29" s="76">
        <f t="shared" si="10"/>
        <v>0</v>
      </c>
      <c r="AB29" s="81"/>
      <c r="AC29" s="82"/>
      <c r="AD29" s="82">
        <f>SUM(AD2:AD28)</f>
        <v>0</v>
      </c>
      <c r="AE29" s="83">
        <f>SUM(AE2:AE28)</f>
        <v>0</v>
      </c>
      <c r="AF29" s="76"/>
      <c r="AG29" s="76"/>
    </row>
    <row r="30" spans="1:39" x14ac:dyDescent="0.25">
      <c r="A30" s="8"/>
      <c r="B30" s="9"/>
      <c r="C30" s="10"/>
      <c r="D30" s="3">
        <f t="shared" si="6"/>
        <v>0</v>
      </c>
      <c r="E30" s="57">
        <f t="shared" si="14"/>
        <v>0</v>
      </c>
      <c r="F30" s="3" t="str">
        <f>IF(A30="","",VLOOKUP(A30,BD!$A$3:$H$85,8,FALSE))</f>
        <v/>
      </c>
      <c r="G30" s="3">
        <f t="shared" si="8"/>
        <v>0</v>
      </c>
      <c r="H30" t="str">
        <f>IF(A30="","",VLOOKUP(A30,BD!$A$3:$B$85,2,FALSE)*B30)</f>
        <v/>
      </c>
      <c r="I30" s="3">
        <f t="shared" si="0"/>
        <v>0</v>
      </c>
      <c r="K30" s="96"/>
      <c r="L30" s="96"/>
      <c r="M30" s="51"/>
      <c r="N30" s="3" t="str">
        <f t="shared" si="15"/>
        <v/>
      </c>
      <c r="O30" s="3" t="str">
        <f t="shared" si="16"/>
        <v/>
      </c>
      <c r="P30" t="str">
        <f>IF(K30="","",VLOOKUP(K30,BD!$A$3:$B$85,2,FALSE)*M30)</f>
        <v/>
      </c>
      <c r="R30" s="75">
        <f t="shared" si="1"/>
        <v>0</v>
      </c>
      <c r="S30" s="75">
        <f t="shared" si="2"/>
        <v>0</v>
      </c>
      <c r="T30" s="76" t="str">
        <f>IFERROR(ROUNDDOWN(VLOOKUP(A30,BD!$A$1:$C$73,3,FALSE),2)," ")</f>
        <v xml:space="preserve"> </v>
      </c>
      <c r="U30" s="75" t="str">
        <f>IF(A30="","",VLOOKUP(A30,BD!$A$3:$E$85,5,FALSE)*B30)</f>
        <v/>
      </c>
      <c r="V30" s="75" t="str">
        <f>IF(A30="","",VLOOKUP(A30,BD!$A$3:$G$85,6,FALSE)*B30)</f>
        <v/>
      </c>
      <c r="W30" s="76" t="str">
        <f>IF(A30="","",VLOOKUP(A30,BD!$A$3:$G$85,7,FALSE)*B30)</f>
        <v/>
      </c>
      <c r="X30" s="76">
        <f t="shared" si="3"/>
        <v>0</v>
      </c>
      <c r="Y30" s="76">
        <f t="shared" si="4"/>
        <v>0</v>
      </c>
      <c r="Z30" s="76">
        <f t="shared" si="9"/>
        <v>0</v>
      </c>
      <c r="AA30" s="76">
        <f t="shared" si="10"/>
        <v>0</v>
      </c>
      <c r="AB30" s="76"/>
      <c r="AC30" s="76"/>
      <c r="AD30" s="76"/>
      <c r="AE30" s="76"/>
      <c r="AF30" s="76"/>
      <c r="AG30" s="76"/>
    </row>
    <row r="31" spans="1:39" x14ac:dyDescent="0.25">
      <c r="A31" s="8"/>
      <c r="B31" s="9"/>
      <c r="C31" s="10"/>
      <c r="D31" s="3">
        <f t="shared" si="6"/>
        <v>0</v>
      </c>
      <c r="E31" s="57">
        <f t="shared" si="14"/>
        <v>0</v>
      </c>
      <c r="F31" s="3" t="str">
        <f>IF(A31="","",VLOOKUP(A31,BD!$A$3:$H$85,8,FALSE))</f>
        <v/>
      </c>
      <c r="G31" s="3">
        <f t="shared" si="8"/>
        <v>0</v>
      </c>
      <c r="H31" t="str">
        <f>IF(A31="","",VLOOKUP(A31,BD!$A$3:$B$85,2,FALSE)*B31)</f>
        <v/>
      </c>
      <c r="I31" s="3">
        <f t="shared" si="0"/>
        <v>0</v>
      </c>
      <c r="K31" s="96"/>
      <c r="L31" s="96"/>
      <c r="M31" s="51"/>
      <c r="N31" s="3" t="str">
        <f t="shared" si="15"/>
        <v/>
      </c>
      <c r="O31" s="3" t="str">
        <f t="shared" si="16"/>
        <v/>
      </c>
      <c r="P31" t="str">
        <f>IF(K31="","",VLOOKUP(K31,BD!$A$3:$B$85,2,FALSE)*M31)</f>
        <v/>
      </c>
      <c r="R31" s="75">
        <f t="shared" si="1"/>
        <v>0</v>
      </c>
      <c r="S31" s="75">
        <f t="shared" si="2"/>
        <v>0</v>
      </c>
      <c r="T31" s="76" t="str">
        <f>IFERROR(ROUNDDOWN(VLOOKUP(A31,BD!$A$1:$C$73,3,FALSE),2)," ")</f>
        <v xml:space="preserve"> </v>
      </c>
      <c r="U31" s="75" t="str">
        <f>IF(A31="","",VLOOKUP(A31,BD!$A$3:$E$85,5,FALSE)*B31)</f>
        <v/>
      </c>
      <c r="V31" s="75" t="str">
        <f>IF(A31="","",VLOOKUP(A31,BD!$A$3:$G$85,6,FALSE)*B31)</f>
        <v/>
      </c>
      <c r="W31" s="76" t="str">
        <f>IF(A31="","",VLOOKUP(A31,BD!$A$3:$G$85,7,FALSE)*B31)</f>
        <v/>
      </c>
      <c r="X31" s="76">
        <f t="shared" si="3"/>
        <v>0</v>
      </c>
      <c r="Y31" s="76">
        <f t="shared" si="4"/>
        <v>0</v>
      </c>
      <c r="Z31" s="76">
        <f t="shared" si="9"/>
        <v>0</v>
      </c>
      <c r="AA31" s="76">
        <f t="shared" si="10"/>
        <v>0</v>
      </c>
      <c r="AB31" s="76"/>
      <c r="AC31" s="76"/>
      <c r="AD31" s="76"/>
      <c r="AE31" s="76"/>
      <c r="AF31" s="76"/>
      <c r="AG31" s="76"/>
    </row>
    <row r="32" spans="1:39" x14ac:dyDescent="0.25">
      <c r="A32" s="8"/>
      <c r="B32" s="9"/>
      <c r="C32" s="10"/>
      <c r="D32" s="3">
        <f t="shared" si="6"/>
        <v>0</v>
      </c>
      <c r="E32" s="57">
        <f t="shared" si="14"/>
        <v>0</v>
      </c>
      <c r="F32" s="3" t="str">
        <f>IF(A32="","",VLOOKUP(A32,BD!$A$3:$H$85,8,FALSE))</f>
        <v/>
      </c>
      <c r="G32" s="3">
        <f t="shared" si="8"/>
        <v>0</v>
      </c>
      <c r="H32" t="str">
        <f>IF(A32="","",VLOOKUP(A32,BD!$A$3:$B$85,2,FALSE)*B32)</f>
        <v/>
      </c>
      <c r="I32" s="3">
        <f t="shared" si="0"/>
        <v>0</v>
      </c>
      <c r="K32" s="96"/>
      <c r="L32" s="96"/>
      <c r="M32" s="51"/>
      <c r="N32" s="3" t="str">
        <f t="shared" si="15"/>
        <v/>
      </c>
      <c r="O32" s="3" t="str">
        <f t="shared" si="16"/>
        <v/>
      </c>
      <c r="P32" t="str">
        <f>IF(K32="","",VLOOKUP(K32,BD!$A$3:$B$85,2,FALSE)*M32)</f>
        <v/>
      </c>
      <c r="R32" s="75">
        <f t="shared" si="1"/>
        <v>0</v>
      </c>
      <c r="S32" s="75">
        <f t="shared" si="2"/>
        <v>0</v>
      </c>
      <c r="T32" s="76" t="str">
        <f>IFERROR(ROUNDDOWN(VLOOKUP(A32,BD!$A$1:$C$73,3,FALSE),2)," ")</f>
        <v xml:space="preserve"> </v>
      </c>
      <c r="U32" s="75" t="str">
        <f>IF(A32="","",VLOOKUP(A32,BD!$A$3:$E$85,5,FALSE)*B32)</f>
        <v/>
      </c>
      <c r="V32" s="75" t="str">
        <f>IF(A32="","",VLOOKUP(A32,BD!$A$3:$G$85,6,FALSE)*B32)</f>
        <v/>
      </c>
      <c r="W32" s="76" t="str">
        <f>IF(A32="","",VLOOKUP(A32,BD!$A$3:$G$85,7,FALSE)*B32)</f>
        <v/>
      </c>
      <c r="X32" s="76">
        <f t="shared" si="3"/>
        <v>0</v>
      </c>
      <c r="Y32" s="76">
        <f t="shared" si="4"/>
        <v>0</v>
      </c>
      <c r="Z32" s="76">
        <f t="shared" si="9"/>
        <v>0</v>
      </c>
      <c r="AA32" s="76">
        <f t="shared" si="10"/>
        <v>0</v>
      </c>
      <c r="AB32" s="76"/>
      <c r="AC32" s="76"/>
      <c r="AD32" s="76"/>
      <c r="AE32" s="76"/>
      <c r="AF32" s="76"/>
      <c r="AG32" s="76"/>
    </row>
    <row r="33" spans="1:33" x14ac:dyDescent="0.25">
      <c r="A33" s="8"/>
      <c r="B33" s="9"/>
      <c r="C33" s="10"/>
      <c r="D33" s="3">
        <f t="shared" si="6"/>
        <v>0</v>
      </c>
      <c r="E33" s="57">
        <f t="shared" si="14"/>
        <v>0</v>
      </c>
      <c r="F33" s="3" t="str">
        <f>IF(A33="","",VLOOKUP(A33,BD!$A$3:$H$85,8,FALSE))</f>
        <v/>
      </c>
      <c r="G33" s="3">
        <f t="shared" si="8"/>
        <v>0</v>
      </c>
      <c r="H33" t="str">
        <f>IF(A33="","",VLOOKUP(A33,BD!$A$3:$B$85,2,FALSE)*B33)</f>
        <v/>
      </c>
      <c r="I33" s="3">
        <f t="shared" si="0"/>
        <v>0</v>
      </c>
      <c r="K33" s="96"/>
      <c r="L33" s="96"/>
      <c r="M33" s="51"/>
      <c r="N33" s="3" t="str">
        <f t="shared" si="15"/>
        <v/>
      </c>
      <c r="O33" s="3" t="str">
        <f t="shared" si="16"/>
        <v/>
      </c>
      <c r="P33" t="str">
        <f>IF(K33="","",VLOOKUP(K33,BD!$A$3:$B$85,2,FALSE)*M33)</f>
        <v/>
      </c>
      <c r="R33" s="75">
        <f t="shared" si="1"/>
        <v>0</v>
      </c>
      <c r="S33" s="75">
        <f t="shared" si="2"/>
        <v>0</v>
      </c>
      <c r="T33" s="76" t="str">
        <f>IFERROR(ROUNDDOWN(VLOOKUP(A33,BD!$A$1:$C$73,3,FALSE),2)," ")</f>
        <v xml:space="preserve"> </v>
      </c>
      <c r="U33" s="75" t="str">
        <f>IF(A33="","",VLOOKUP(A33,BD!$A$3:$E$85,5,FALSE)*B33)</f>
        <v/>
      </c>
      <c r="V33" s="75" t="str">
        <f>IF(A33="","",VLOOKUP(A33,BD!$A$3:$G$85,6,FALSE)*B33)</f>
        <v/>
      </c>
      <c r="W33" s="76" t="str">
        <f>IF(A33="","",VLOOKUP(A33,BD!$A$3:$G$85,7,FALSE)*B33)</f>
        <v/>
      </c>
      <c r="X33" s="76">
        <f t="shared" si="3"/>
        <v>0</v>
      </c>
      <c r="Y33" s="76">
        <f t="shared" si="4"/>
        <v>0</v>
      </c>
      <c r="Z33" s="76">
        <f t="shared" si="9"/>
        <v>0</v>
      </c>
      <c r="AA33" s="76">
        <f t="shared" si="10"/>
        <v>0</v>
      </c>
      <c r="AB33" s="76"/>
      <c r="AC33" s="76"/>
      <c r="AD33" s="76"/>
      <c r="AE33" s="76"/>
      <c r="AF33" s="76"/>
      <c r="AG33" s="76"/>
    </row>
    <row r="34" spans="1:33" x14ac:dyDescent="0.25">
      <c r="A34" s="8"/>
      <c r="B34" s="9"/>
      <c r="C34" s="10"/>
      <c r="D34" s="3">
        <f t="shared" si="6"/>
        <v>0</v>
      </c>
      <c r="E34" s="57">
        <f t="shared" si="14"/>
        <v>0</v>
      </c>
      <c r="F34" s="3" t="str">
        <f>IF(A34="","",VLOOKUP(A34,BD!$A$3:$H$85,8,FALSE))</f>
        <v/>
      </c>
      <c r="G34" s="3">
        <f t="shared" si="8"/>
        <v>0</v>
      </c>
      <c r="H34" t="str">
        <f>IF(A34="","",VLOOKUP(A34,BD!$A$3:$B$85,2,FALSE)*B34)</f>
        <v/>
      </c>
      <c r="I34" s="3">
        <f t="shared" si="0"/>
        <v>0</v>
      </c>
      <c r="K34" s="96"/>
      <c r="L34" s="96"/>
      <c r="M34" s="51"/>
      <c r="N34" s="3" t="str">
        <f t="shared" si="15"/>
        <v/>
      </c>
      <c r="O34" s="3" t="str">
        <f t="shared" si="16"/>
        <v/>
      </c>
      <c r="P34" t="str">
        <f>IF(K34="","",VLOOKUP(K34,BD!$A$3:$B$85,2,FALSE)*M34)</f>
        <v/>
      </c>
      <c r="R34" s="75">
        <f t="shared" si="1"/>
        <v>0</v>
      </c>
      <c r="S34" s="75">
        <f t="shared" si="2"/>
        <v>0</v>
      </c>
      <c r="T34" s="76" t="str">
        <f>IFERROR(ROUNDDOWN(VLOOKUP(A34,BD!$A$1:$C$73,3,FALSE),2)," ")</f>
        <v xml:space="preserve"> </v>
      </c>
      <c r="U34" s="75" t="str">
        <f>IF(A34="","",VLOOKUP(A34,BD!$A$3:$E$85,5,FALSE)*B34)</f>
        <v/>
      </c>
      <c r="V34" s="75" t="str">
        <f>IF(A34="","",VLOOKUP(A34,BD!$A$3:$G$85,6,FALSE)*B34)</f>
        <v/>
      </c>
      <c r="W34" s="76" t="str">
        <f>IF(A34="","",VLOOKUP(A34,BD!$A$3:$G$85,7,FALSE)*B34)</f>
        <v/>
      </c>
      <c r="X34" s="76">
        <f t="shared" si="3"/>
        <v>0</v>
      </c>
      <c r="Y34" s="76">
        <f t="shared" si="4"/>
        <v>0</v>
      </c>
      <c r="Z34" s="76">
        <f t="shared" si="9"/>
        <v>0</v>
      </c>
      <c r="AA34" s="76">
        <f t="shared" si="10"/>
        <v>0</v>
      </c>
      <c r="AB34" s="76"/>
      <c r="AC34" s="76"/>
      <c r="AD34" s="76"/>
      <c r="AE34" s="76"/>
      <c r="AF34" s="76"/>
      <c r="AG34" s="76"/>
    </row>
    <row r="35" spans="1:33" x14ac:dyDescent="0.25">
      <c r="A35" s="8"/>
      <c r="B35" s="9"/>
      <c r="C35" s="10"/>
      <c r="D35" s="3">
        <f t="shared" si="6"/>
        <v>0</v>
      </c>
      <c r="E35" s="57">
        <f t="shared" si="14"/>
        <v>0</v>
      </c>
      <c r="F35" s="3" t="str">
        <f>IF(A35="","",VLOOKUP(A35,BD!$A$3:$H$85,8,FALSE))</f>
        <v/>
      </c>
      <c r="G35" s="3">
        <f t="shared" si="8"/>
        <v>0</v>
      </c>
      <c r="H35" t="str">
        <f>IF(A35="","",VLOOKUP(A35,BD!$A$3:$B$85,2,FALSE)*B35)</f>
        <v/>
      </c>
      <c r="I35" s="3">
        <f t="shared" si="0"/>
        <v>0</v>
      </c>
      <c r="K35" s="96"/>
      <c r="L35" s="96"/>
      <c r="M35" s="51"/>
      <c r="N35" s="3" t="str">
        <f t="shared" si="15"/>
        <v/>
      </c>
      <c r="O35" s="3" t="str">
        <f t="shared" si="16"/>
        <v/>
      </c>
      <c r="P35" t="str">
        <f>IF(K35="","",VLOOKUP(K35,BD!$A$3:$B$85,2,FALSE)*M35)</f>
        <v/>
      </c>
      <c r="R35" s="75">
        <f t="shared" si="1"/>
        <v>0</v>
      </c>
      <c r="S35" s="75">
        <f t="shared" si="2"/>
        <v>0</v>
      </c>
      <c r="T35" s="76" t="str">
        <f>IFERROR(ROUNDDOWN(VLOOKUP(A35,BD!$A$1:$C$73,3,FALSE),2)," ")</f>
        <v xml:space="preserve"> </v>
      </c>
      <c r="U35" s="75" t="str">
        <f>IF(A35="","",VLOOKUP(A35,BD!$A$3:$E$85,5,FALSE)*B35)</f>
        <v/>
      </c>
      <c r="V35" s="75" t="str">
        <f>IF(A35="","",VLOOKUP(A35,BD!$A$3:$G$85,6,FALSE)*B35)</f>
        <v/>
      </c>
      <c r="W35" s="76" t="str">
        <f>IF(A35="","",VLOOKUP(A35,BD!$A$3:$G$85,7,FALSE)*B35)</f>
        <v/>
      </c>
      <c r="X35" s="76">
        <f t="shared" si="3"/>
        <v>0</v>
      </c>
      <c r="Y35" s="76">
        <f t="shared" si="4"/>
        <v>0</v>
      </c>
      <c r="Z35" s="76">
        <f t="shared" si="9"/>
        <v>0</v>
      </c>
      <c r="AA35" s="76">
        <f t="shared" si="10"/>
        <v>0</v>
      </c>
      <c r="AB35" s="76"/>
      <c r="AC35" s="76"/>
      <c r="AD35" s="76"/>
      <c r="AE35" s="76"/>
      <c r="AF35" s="76"/>
      <c r="AG35" s="76"/>
    </row>
    <row r="36" spans="1:33" x14ac:dyDescent="0.25">
      <c r="A36" s="8"/>
      <c r="B36" s="9"/>
      <c r="C36" s="10"/>
      <c r="D36" s="3">
        <f t="shared" si="6"/>
        <v>0</v>
      </c>
      <c r="E36" s="57">
        <f t="shared" si="14"/>
        <v>0</v>
      </c>
      <c r="F36" s="3" t="str">
        <f>IF(A36="","",VLOOKUP(A36,BD!$A$3:$H$85,8,FALSE))</f>
        <v/>
      </c>
      <c r="G36" s="3">
        <f t="shared" si="8"/>
        <v>0</v>
      </c>
      <c r="H36" t="str">
        <f>IF(A36="","",VLOOKUP(A36,BD!$A$3:$B$85,2,FALSE)*B36)</f>
        <v/>
      </c>
      <c r="I36" s="3">
        <f t="shared" si="0"/>
        <v>0</v>
      </c>
      <c r="K36" s="96"/>
      <c r="L36" s="96"/>
      <c r="M36" s="51"/>
      <c r="N36" s="3" t="str">
        <f t="shared" si="15"/>
        <v/>
      </c>
      <c r="O36" s="3" t="str">
        <f t="shared" si="16"/>
        <v/>
      </c>
      <c r="P36" t="str">
        <f>IF(K36="","",VLOOKUP(K36,BD!$A$3:$B$85,2,FALSE)*M36)</f>
        <v/>
      </c>
      <c r="R36" s="75">
        <f t="shared" si="1"/>
        <v>0</v>
      </c>
      <c r="S36" s="75">
        <f t="shared" si="2"/>
        <v>0</v>
      </c>
      <c r="T36" s="76" t="str">
        <f>IFERROR(ROUNDDOWN(VLOOKUP(A36,BD!$A$1:$C$73,3,FALSE),2)," ")</f>
        <v xml:space="preserve"> </v>
      </c>
      <c r="U36" s="75" t="str">
        <f>IF(A36="","",VLOOKUP(A36,BD!$A$3:$E$85,5,FALSE)*B36)</f>
        <v/>
      </c>
      <c r="V36" s="75" t="str">
        <f>IF(A36="","",VLOOKUP(A36,BD!$A$3:$G$85,6,FALSE)*B36)</f>
        <v/>
      </c>
      <c r="W36" s="76" t="str">
        <f>IF(A36="","",VLOOKUP(A36,BD!$A$3:$G$85,7,FALSE)*B36)</f>
        <v/>
      </c>
      <c r="X36" s="76">
        <f t="shared" si="3"/>
        <v>0</v>
      </c>
      <c r="Y36" s="76">
        <f t="shared" si="4"/>
        <v>0</v>
      </c>
      <c r="Z36" s="76">
        <f t="shared" si="9"/>
        <v>0</v>
      </c>
      <c r="AA36" s="76">
        <f t="shared" si="10"/>
        <v>0</v>
      </c>
      <c r="AB36" s="76"/>
      <c r="AC36" s="76"/>
      <c r="AD36" s="76"/>
      <c r="AE36" s="76"/>
      <c r="AF36" s="76"/>
      <c r="AG36" s="76"/>
    </row>
    <row r="37" spans="1:33" x14ac:dyDescent="0.25">
      <c r="A37" s="8"/>
      <c r="B37" s="9"/>
      <c r="C37" s="10"/>
      <c r="D37" s="3">
        <f t="shared" si="6"/>
        <v>0</v>
      </c>
      <c r="E37" s="57">
        <f t="shared" si="14"/>
        <v>0</v>
      </c>
      <c r="F37" s="3" t="str">
        <f>IF(A37="","",VLOOKUP(A37,BD!$A$3:$H$85,8,FALSE))</f>
        <v/>
      </c>
      <c r="G37" s="3">
        <f t="shared" si="8"/>
        <v>0</v>
      </c>
      <c r="H37" t="str">
        <f>IF(A37="","",VLOOKUP(A37,BD!$A$3:$B$85,2,FALSE)*B37)</f>
        <v/>
      </c>
      <c r="I37" s="3">
        <f t="shared" si="0"/>
        <v>0</v>
      </c>
      <c r="K37" s="96"/>
      <c r="L37" s="96"/>
      <c r="M37" s="51"/>
      <c r="N37" s="3" t="str">
        <f t="shared" si="15"/>
        <v/>
      </c>
      <c r="O37" s="3" t="str">
        <f t="shared" si="16"/>
        <v/>
      </c>
      <c r="P37" t="str">
        <f>IF(K37="","",VLOOKUP(K37,BD!$A$3:$B$85,2,FALSE)*M37)</f>
        <v/>
      </c>
      <c r="R37" s="75">
        <f t="shared" si="1"/>
        <v>0</v>
      </c>
      <c r="S37" s="75">
        <f t="shared" si="2"/>
        <v>0</v>
      </c>
      <c r="T37" s="76" t="str">
        <f>IFERROR(ROUNDDOWN(VLOOKUP(A37,BD!$A$1:$C$73,3,FALSE),2)," ")</f>
        <v xml:space="preserve"> </v>
      </c>
      <c r="U37" s="75" t="str">
        <f>IF(A37="","",VLOOKUP(A37,BD!$A$3:$E$85,5,FALSE)*B37)</f>
        <v/>
      </c>
      <c r="V37" s="75" t="str">
        <f>IF(A37="","",VLOOKUP(A37,BD!$A$3:$G$85,6,FALSE)*B37)</f>
        <v/>
      </c>
      <c r="W37" s="76" t="str">
        <f>IF(A37="","",VLOOKUP(A37,BD!$A$3:$G$85,7,FALSE)*B37)</f>
        <v/>
      </c>
      <c r="X37" s="76">
        <f t="shared" si="3"/>
        <v>0</v>
      </c>
      <c r="Y37" s="76">
        <f t="shared" si="4"/>
        <v>0</v>
      </c>
      <c r="Z37" s="76">
        <f t="shared" si="9"/>
        <v>0</v>
      </c>
      <c r="AA37" s="76">
        <f t="shared" si="10"/>
        <v>0</v>
      </c>
      <c r="AB37" s="76"/>
      <c r="AC37" s="76"/>
      <c r="AD37" s="76"/>
      <c r="AE37" s="76"/>
      <c r="AF37" s="76"/>
      <c r="AG37" s="76"/>
    </row>
    <row r="38" spans="1:33" x14ac:dyDescent="0.25">
      <c r="A38" s="8"/>
      <c r="B38" s="9"/>
      <c r="C38" s="10"/>
      <c r="D38" s="3">
        <f t="shared" si="6"/>
        <v>0</v>
      </c>
      <c r="E38" s="57">
        <f t="shared" si="14"/>
        <v>0</v>
      </c>
      <c r="F38" s="3" t="str">
        <f>IF(A38="","",VLOOKUP(A38,BD!$A$3:$H$85,8,FALSE))</f>
        <v/>
      </c>
      <c r="G38" s="3">
        <f t="shared" si="8"/>
        <v>0</v>
      </c>
      <c r="H38" t="str">
        <f>IF(A38="","",VLOOKUP(A38,BD!$A$3:$B$85,2,FALSE)*B38)</f>
        <v/>
      </c>
      <c r="I38" s="3">
        <f t="shared" si="0"/>
        <v>0</v>
      </c>
      <c r="K38" s="96"/>
      <c r="L38" s="96"/>
      <c r="M38" s="51"/>
      <c r="N38" s="3" t="str">
        <f t="shared" si="15"/>
        <v/>
      </c>
      <c r="O38" s="3" t="str">
        <f t="shared" si="16"/>
        <v/>
      </c>
      <c r="P38" t="str">
        <f>IF(K38="","",VLOOKUP(K38,BD!$A$3:$B$85,2,FALSE)*M38)</f>
        <v/>
      </c>
      <c r="R38" s="75">
        <f t="shared" si="1"/>
        <v>0</v>
      </c>
      <c r="S38" s="75">
        <f t="shared" si="2"/>
        <v>0</v>
      </c>
      <c r="T38" s="76" t="str">
        <f>IFERROR(ROUNDDOWN(VLOOKUP(A38,BD!$A$1:$C$73,3,FALSE),2)," ")</f>
        <v xml:space="preserve"> </v>
      </c>
      <c r="U38" s="75" t="str">
        <f>IF(A38="","",VLOOKUP(A38,BD!$A$3:$E$85,5,FALSE)*B38)</f>
        <v/>
      </c>
      <c r="V38" s="75" t="str">
        <f>IF(A38="","",VLOOKUP(A38,BD!$A$3:$G$85,6,FALSE)*B38)</f>
        <v/>
      </c>
      <c r="W38" s="76" t="str">
        <f>IF(A38="","",VLOOKUP(A38,BD!$A$3:$G$85,7,FALSE)*B38)</f>
        <v/>
      </c>
      <c r="X38" s="76">
        <f t="shared" si="3"/>
        <v>0</v>
      </c>
      <c r="Y38" s="76">
        <f t="shared" si="4"/>
        <v>0</v>
      </c>
      <c r="Z38" s="76">
        <f t="shared" si="9"/>
        <v>0</v>
      </c>
      <c r="AA38" s="76">
        <f t="shared" si="10"/>
        <v>0</v>
      </c>
      <c r="AB38" s="76"/>
      <c r="AC38" s="76"/>
      <c r="AD38" s="76"/>
      <c r="AE38" s="76"/>
      <c r="AF38" s="76"/>
      <c r="AG38" s="76"/>
    </row>
    <row r="39" spans="1:33" x14ac:dyDescent="0.25">
      <c r="A39" s="8"/>
      <c r="B39" s="9"/>
      <c r="C39" s="10"/>
      <c r="D39" s="3">
        <f t="shared" si="6"/>
        <v>0</v>
      </c>
      <c r="E39" s="57">
        <f t="shared" si="14"/>
        <v>0</v>
      </c>
      <c r="F39" s="3" t="str">
        <f>IF(A39="","",VLOOKUP(A39,BD!$A$3:$H$85,8,FALSE))</f>
        <v/>
      </c>
      <c r="G39" s="3">
        <f t="shared" si="8"/>
        <v>0</v>
      </c>
      <c r="H39" t="str">
        <f>IF(A39="","",VLOOKUP(A39,BD!$A$3:$B$85,2,FALSE)*B39)</f>
        <v/>
      </c>
      <c r="I39" s="3">
        <f t="shared" si="0"/>
        <v>0</v>
      </c>
      <c r="K39" s="96"/>
      <c r="L39" s="96"/>
      <c r="M39" s="51"/>
      <c r="N39" s="3" t="str">
        <f t="shared" si="15"/>
        <v/>
      </c>
      <c r="O39" s="3" t="str">
        <f t="shared" si="16"/>
        <v/>
      </c>
      <c r="P39" t="str">
        <f>IF(K39="","",VLOOKUP(K39,BD!$A$3:$B$85,2,FALSE)*M39)</f>
        <v/>
      </c>
      <c r="R39" s="75">
        <f t="shared" si="1"/>
        <v>0</v>
      </c>
      <c r="S39" s="75">
        <f t="shared" si="2"/>
        <v>0</v>
      </c>
      <c r="T39" s="76" t="str">
        <f>IFERROR(ROUNDDOWN(VLOOKUP(A39,BD!$A$1:$C$73,3,FALSE),2)," ")</f>
        <v xml:space="preserve"> </v>
      </c>
      <c r="U39" s="75" t="str">
        <f>IF(A39="","",VLOOKUP(A39,BD!$A$3:$E$85,5,FALSE)*B39)</f>
        <v/>
      </c>
      <c r="V39" s="75" t="str">
        <f>IF(A39="","",VLOOKUP(A39,BD!$A$3:$G$85,6,FALSE)*B39)</f>
        <v/>
      </c>
      <c r="W39" s="76" t="str">
        <f>IF(A39="","",VLOOKUP(A39,BD!$A$3:$G$85,7,FALSE)*B39)</f>
        <v/>
      </c>
      <c r="X39" s="76">
        <f t="shared" si="3"/>
        <v>0</v>
      </c>
      <c r="Y39" s="76">
        <f t="shared" si="4"/>
        <v>0</v>
      </c>
      <c r="Z39" s="76">
        <f t="shared" si="9"/>
        <v>0</v>
      </c>
      <c r="AA39" s="76">
        <f t="shared" si="10"/>
        <v>0</v>
      </c>
      <c r="AB39" s="76"/>
      <c r="AC39" s="76"/>
      <c r="AD39" s="76"/>
      <c r="AE39" s="76"/>
      <c r="AF39" s="76"/>
      <c r="AG39" s="76"/>
    </row>
    <row r="40" spans="1:33" x14ac:dyDescent="0.25">
      <c r="B40" s="14"/>
      <c r="C40" s="59"/>
      <c r="K40" s="96"/>
      <c r="L40" s="96"/>
      <c r="M40" s="51"/>
      <c r="N40" s="3" t="str">
        <f t="shared" si="15"/>
        <v/>
      </c>
      <c r="O40" s="3" t="str">
        <f t="shared" si="16"/>
        <v/>
      </c>
      <c r="P40" t="str">
        <f>IF(K40="","",VLOOKUP(K40,BD!$A$3:$B$85,2,FALSE)*M40)</f>
        <v/>
      </c>
      <c r="R40" s="75"/>
      <c r="S40" s="75"/>
      <c r="T40" s="76"/>
      <c r="U40" s="75"/>
      <c r="V40" s="76"/>
      <c r="W40" s="76"/>
      <c r="X40" s="76"/>
      <c r="Y40" s="76"/>
      <c r="Z40" s="76"/>
      <c r="AA40" s="76"/>
      <c r="AB40" s="76"/>
      <c r="AC40" s="76"/>
      <c r="AD40" s="76"/>
      <c r="AE40" s="76"/>
      <c r="AF40" s="76"/>
      <c r="AG40" s="76"/>
    </row>
    <row r="41" spans="1:33" x14ac:dyDescent="0.25">
      <c r="A41" s="27"/>
      <c r="B41" s="71"/>
      <c r="C41" s="72"/>
      <c r="D41" s="42">
        <f>SUM(D2:D39)</f>
        <v>0</v>
      </c>
      <c r="E41" s="27"/>
      <c r="F41" s="42"/>
      <c r="G41" s="42"/>
      <c r="H41" s="27">
        <f>SUM(H2:H39)</f>
        <v>432</v>
      </c>
      <c r="I41" s="42">
        <f>SUM(I2:I39)</f>
        <v>792</v>
      </c>
      <c r="K41" s="96"/>
      <c r="L41" s="96"/>
      <c r="M41" s="51"/>
      <c r="N41" s="3" t="str">
        <f t="shared" si="15"/>
        <v/>
      </c>
      <c r="O41" s="3" t="str">
        <f t="shared" si="16"/>
        <v/>
      </c>
      <c r="P41" t="str">
        <f>IF(K41="","",VLOOKUP(K41,BD!$A$3:$B$85,2,FALSE)*M41)</f>
        <v/>
      </c>
      <c r="R41" s="75">
        <f>SUM(R2:R39)</f>
        <v>0</v>
      </c>
      <c r="S41" s="75">
        <f>SUM(S2:S39)</f>
        <v>0</v>
      </c>
      <c r="T41" s="76"/>
      <c r="U41" s="75">
        <f>SUM(U2:U39)</f>
        <v>0</v>
      </c>
      <c r="V41" s="75">
        <f>SUM(V2:V39)</f>
        <v>0</v>
      </c>
      <c r="W41" s="76">
        <f>SUM(W2:W39)</f>
        <v>0</v>
      </c>
      <c r="X41" s="76">
        <f>SUM(X2:X39)</f>
        <v>0</v>
      </c>
      <c r="Y41" s="76">
        <f>SUM(Y2:Y39)</f>
        <v>0</v>
      </c>
      <c r="Z41" s="76"/>
      <c r="AA41" s="76"/>
      <c r="AB41" s="76"/>
      <c r="AC41" s="76"/>
      <c r="AD41" s="76"/>
      <c r="AE41" s="76"/>
      <c r="AF41" s="76"/>
      <c r="AG41" s="76"/>
    </row>
    <row r="42" spans="1:33" x14ac:dyDescent="0.25">
      <c r="B42" s="16"/>
      <c r="C42" s="60"/>
      <c r="K42" s="96"/>
      <c r="L42" s="96"/>
      <c r="M42" s="51"/>
      <c r="N42" s="3" t="str">
        <f t="shared" si="15"/>
        <v/>
      </c>
      <c r="O42" s="3" t="str">
        <f t="shared" si="16"/>
        <v/>
      </c>
      <c r="P42" t="str">
        <f>IF(K42="","",VLOOKUP(K42,BD!$A$3:$B$85,2,FALSE)*M42)</f>
        <v/>
      </c>
      <c r="R42" s="75"/>
      <c r="S42" s="75"/>
      <c r="T42" s="76"/>
      <c r="U42" s="75"/>
      <c r="V42" s="76"/>
      <c r="W42" s="76"/>
      <c r="X42" s="76"/>
      <c r="Y42" s="76"/>
      <c r="Z42" s="76"/>
      <c r="AA42" s="76"/>
      <c r="AB42" s="76"/>
      <c r="AC42" s="76"/>
      <c r="AD42" s="76"/>
      <c r="AE42" s="76"/>
      <c r="AF42" s="76"/>
      <c r="AG42" s="76"/>
    </row>
    <row r="43" spans="1:33" x14ac:dyDescent="0.25">
      <c r="A43" s="4"/>
      <c r="B43" s="18"/>
      <c r="C43" s="61"/>
      <c r="D43" s="6"/>
      <c r="E43" s="4"/>
      <c r="F43" s="6"/>
      <c r="G43" s="7"/>
      <c r="H43" s="5"/>
      <c r="I43" s="7"/>
      <c r="K43" s="96"/>
      <c r="L43" s="96"/>
      <c r="M43" s="51"/>
      <c r="N43" s="3" t="str">
        <f t="shared" si="15"/>
        <v/>
      </c>
      <c r="O43" s="3" t="str">
        <f t="shared" si="16"/>
        <v/>
      </c>
      <c r="P43" t="str">
        <f>IF(K43="","",VLOOKUP(K43,BD!$A$3:$B$85,2,FALSE)*M43)</f>
        <v/>
      </c>
      <c r="R43" s="75" t="s">
        <v>50</v>
      </c>
      <c r="S43" s="75" t="s">
        <v>51</v>
      </c>
      <c r="T43" s="76" t="s">
        <v>54</v>
      </c>
      <c r="U43" s="75" t="s">
        <v>52</v>
      </c>
      <c r="V43" s="76" t="s">
        <v>58</v>
      </c>
      <c r="W43" s="76" t="s">
        <v>59</v>
      </c>
      <c r="X43" s="76" t="s">
        <v>50</v>
      </c>
      <c r="Y43" s="76" t="s">
        <v>51</v>
      </c>
      <c r="Z43" s="76"/>
      <c r="AA43" s="76"/>
      <c r="AB43" s="76"/>
      <c r="AC43" s="76"/>
      <c r="AD43" s="76"/>
      <c r="AE43" s="76"/>
      <c r="AF43" s="76"/>
      <c r="AG43" s="76"/>
    </row>
    <row r="44" spans="1:33" x14ac:dyDescent="0.25">
      <c r="A44" s="8"/>
      <c r="B44" s="9"/>
      <c r="C44" s="10"/>
      <c r="D44" s="3">
        <f>B44*C44</f>
        <v>0</v>
      </c>
      <c r="E44" s="57">
        <f t="shared" ref="E44:E60" si="17">IFERROR((D44+R44+S44)/H44,0)</f>
        <v>0</v>
      </c>
      <c r="F44" s="3" t="str">
        <f>IF(A44="","",VLOOKUP(A44,BD!$A$3:$H$85,8,FALSE))</f>
        <v/>
      </c>
      <c r="G44" s="3">
        <f>IFERROR((F44-E44),0)</f>
        <v>0</v>
      </c>
      <c r="H44" t="str">
        <f>IF(A44="","",VLOOKUP(A44,BD!$A$3:$B$85,2,FALSE)*B44)</f>
        <v/>
      </c>
      <c r="I44" s="3">
        <f t="shared" ref="I44:I60" si="18">IFERROR((H44*G44),0)</f>
        <v>0</v>
      </c>
      <c r="K44" s="96"/>
      <c r="L44" s="96"/>
      <c r="M44" s="51"/>
      <c r="N44" s="3" t="str">
        <f t="shared" si="15"/>
        <v/>
      </c>
      <c r="O44" s="3" t="str">
        <f t="shared" si="16"/>
        <v/>
      </c>
      <c r="P44" t="str">
        <f>IF(K44="","",VLOOKUP(K44,BD!$A$3:$B$85,2,FALSE)*M44)</f>
        <v/>
      </c>
      <c r="R44" s="75">
        <f t="shared" ref="R44:R60" si="19">IF(T44=0.21,D44*T44,0)</f>
        <v>0</v>
      </c>
      <c r="S44" s="75">
        <f t="shared" ref="S44:S60" si="20">IF(T44=0.06,D44*T44,0)</f>
        <v>0</v>
      </c>
      <c r="T44" s="76" t="str">
        <f>IFERROR(ROUNDDOWN(VLOOKUP(A44,BD!$A$1:$C$73,3,FALSE),2)," ")</f>
        <v xml:space="preserve"> </v>
      </c>
      <c r="U44" s="75" t="str">
        <f>IF(A44="","",VLOOKUP(A44,BD!$A$3:$E$85,5,FALSE)*B44)</f>
        <v/>
      </c>
      <c r="V44" s="75" t="str">
        <f>IF(A44="","",VLOOKUP(A44,BD!$A$3:$G$85,6,FALSE)*B44)</f>
        <v/>
      </c>
      <c r="W44" s="76" t="str">
        <f>IF(A44="","",VLOOKUP(A44,BD!$A$3:$G$85,7,FALSE)*B44)</f>
        <v/>
      </c>
      <c r="X44" s="76">
        <f t="shared" ref="X44:X60" si="21">IF(T44=0.21,D44,0)</f>
        <v>0</v>
      </c>
      <c r="Y44" s="76">
        <f t="shared" ref="Y44:Y60" si="22">IF(T44=0.06,D44,0)</f>
        <v>0</v>
      </c>
      <c r="Z44" s="76">
        <f>IF(T44=0.21,C44,0)</f>
        <v>0</v>
      </c>
      <c r="AA44" s="76">
        <f>IF(T44=0.06,C44,0)</f>
        <v>0</v>
      </c>
      <c r="AB44" s="76"/>
      <c r="AC44" s="76"/>
      <c r="AD44" s="76"/>
      <c r="AE44" s="76"/>
      <c r="AF44" s="76"/>
      <c r="AG44" s="76"/>
    </row>
    <row r="45" spans="1:33" x14ac:dyDescent="0.25">
      <c r="A45" s="8"/>
      <c r="B45" s="9"/>
      <c r="C45" s="10"/>
      <c r="D45" s="3">
        <f t="shared" ref="D45:D60" si="23">B45*C45</f>
        <v>0</v>
      </c>
      <c r="E45" s="57">
        <f t="shared" si="17"/>
        <v>0</v>
      </c>
      <c r="F45" s="3" t="str">
        <f>IF(A45="","",VLOOKUP(A45,BD!$A$3:$H$85,8,FALSE))</f>
        <v/>
      </c>
      <c r="G45" s="3">
        <f t="shared" ref="G45:G60" si="24">IFERROR((F45-E45),0)</f>
        <v>0</v>
      </c>
      <c r="H45" t="str">
        <f>IF(A45="","",VLOOKUP(A45,BD!$A$3:$B$85,2,FALSE)*B45)</f>
        <v/>
      </c>
      <c r="I45" s="3">
        <f t="shared" si="18"/>
        <v>0</v>
      </c>
      <c r="K45" s="96"/>
      <c r="L45" s="96"/>
      <c r="M45" s="51"/>
      <c r="N45" s="3" t="str">
        <f t="shared" si="15"/>
        <v/>
      </c>
      <c r="O45" s="3" t="str">
        <f t="shared" si="16"/>
        <v/>
      </c>
      <c r="P45" t="str">
        <f>IF(K45="","",VLOOKUP(K45,BD!$A$3:$B$85,2,FALSE)*M45)</f>
        <v/>
      </c>
      <c r="R45" s="75">
        <f t="shared" si="19"/>
        <v>0</v>
      </c>
      <c r="S45" s="75">
        <f t="shared" si="20"/>
        <v>0</v>
      </c>
      <c r="T45" s="76" t="str">
        <f>IFERROR(ROUNDDOWN(VLOOKUP(A45,BD!$A$1:$C$73,3,FALSE),2)," ")</f>
        <v xml:space="preserve"> </v>
      </c>
      <c r="U45" s="75" t="str">
        <f>IF(A45="","",VLOOKUP(A45,BD!$A$3:$E$85,5,FALSE)*B45)</f>
        <v/>
      </c>
      <c r="V45" s="75" t="str">
        <f>IF(A45="","",VLOOKUP(A45,BD!$A$3:$G$85,6,FALSE)*B45)</f>
        <v/>
      </c>
      <c r="W45" s="76" t="str">
        <f>IF(A45="","",VLOOKUP(A45,BD!$A$3:$G$85,7,FALSE)*B45)</f>
        <v/>
      </c>
      <c r="X45" s="76">
        <f t="shared" si="21"/>
        <v>0</v>
      </c>
      <c r="Y45" s="76">
        <f t="shared" si="22"/>
        <v>0</v>
      </c>
      <c r="Z45" s="76">
        <f t="shared" ref="Z45:Z60" si="25">IF(T45=0.21,C45,0)</f>
        <v>0</v>
      </c>
      <c r="AA45" s="76">
        <f t="shared" ref="AA45:AA60" si="26">IF(T45=0.06,C45,0)</f>
        <v>0</v>
      </c>
      <c r="AB45" s="76"/>
      <c r="AC45" s="76"/>
      <c r="AD45" s="76"/>
      <c r="AE45" s="76"/>
      <c r="AF45" s="76"/>
      <c r="AG45" s="76"/>
    </row>
    <row r="46" spans="1:33" x14ac:dyDescent="0.25">
      <c r="A46" s="8"/>
      <c r="B46" s="9"/>
      <c r="C46" s="10"/>
      <c r="D46" s="3">
        <f t="shared" si="23"/>
        <v>0</v>
      </c>
      <c r="E46" s="57">
        <f t="shared" si="17"/>
        <v>0</v>
      </c>
      <c r="F46" s="3" t="str">
        <f>IF(A46="","",VLOOKUP(A46,BD!$A$3:$H$85,8,FALSE))</f>
        <v/>
      </c>
      <c r="G46" s="3">
        <f t="shared" si="24"/>
        <v>0</v>
      </c>
      <c r="H46" t="str">
        <f>IF(A46="","",VLOOKUP(A46,BD!$A$3:$B$85,2,FALSE)*B46)</f>
        <v/>
      </c>
      <c r="I46" s="3">
        <f t="shared" si="18"/>
        <v>0</v>
      </c>
      <c r="K46" s="96"/>
      <c r="L46" s="96"/>
      <c r="M46" s="51"/>
      <c r="N46" s="3" t="str">
        <f t="shared" si="15"/>
        <v/>
      </c>
      <c r="O46" s="3" t="str">
        <f t="shared" si="16"/>
        <v/>
      </c>
      <c r="P46" t="str">
        <f>IF(K46="","",VLOOKUP(K46,BD!$A$3:$B$85,2,FALSE)*M46)</f>
        <v/>
      </c>
      <c r="R46" s="75">
        <f t="shared" si="19"/>
        <v>0</v>
      </c>
      <c r="S46" s="75">
        <f t="shared" si="20"/>
        <v>0</v>
      </c>
      <c r="T46" s="76" t="str">
        <f>IFERROR(ROUNDDOWN(VLOOKUP(A46,BD!$A$1:$C$73,3,FALSE),2)," ")</f>
        <v xml:space="preserve"> </v>
      </c>
      <c r="U46" s="75" t="str">
        <f>IF(A46="","",VLOOKUP(A46,BD!$A$3:$E$85,5,FALSE)*B46)</f>
        <v/>
      </c>
      <c r="V46" s="75" t="str">
        <f>IF(A46="","",VLOOKUP(A46,BD!$A$3:$G$85,6,FALSE)*B46)</f>
        <v/>
      </c>
      <c r="W46" s="76" t="str">
        <f>IF(A46="","",VLOOKUP(A46,BD!$A$3:$G$85,7,FALSE)*B46)</f>
        <v/>
      </c>
      <c r="X46" s="76">
        <f t="shared" si="21"/>
        <v>0</v>
      </c>
      <c r="Y46" s="76">
        <f t="shared" si="22"/>
        <v>0</v>
      </c>
      <c r="Z46" s="76">
        <f t="shared" si="25"/>
        <v>0</v>
      </c>
      <c r="AA46" s="76">
        <f t="shared" si="26"/>
        <v>0</v>
      </c>
      <c r="AB46" s="76"/>
      <c r="AC46" s="76"/>
      <c r="AD46" s="76"/>
      <c r="AE46" s="76"/>
      <c r="AF46" s="76"/>
      <c r="AG46" s="76"/>
    </row>
    <row r="47" spans="1:33" x14ac:dyDescent="0.25">
      <c r="A47" s="8"/>
      <c r="B47" s="9"/>
      <c r="C47" s="10"/>
      <c r="D47" s="3">
        <f t="shared" si="23"/>
        <v>0</v>
      </c>
      <c r="E47" s="57">
        <f t="shared" si="17"/>
        <v>0</v>
      </c>
      <c r="F47" s="3" t="str">
        <f>IF(A47="","",VLOOKUP(A47,BD!$A$3:$H$85,8,FALSE))</f>
        <v/>
      </c>
      <c r="G47" s="3">
        <f t="shared" si="24"/>
        <v>0</v>
      </c>
      <c r="H47" t="str">
        <f>IF(A47="","",VLOOKUP(A47,BD!$A$3:$B$85,2,FALSE)*B47)</f>
        <v/>
      </c>
      <c r="I47" s="3">
        <f t="shared" si="18"/>
        <v>0</v>
      </c>
      <c r="K47" s="96"/>
      <c r="L47" s="96"/>
      <c r="M47" s="51"/>
      <c r="N47" s="3" t="str">
        <f t="shared" si="15"/>
        <v/>
      </c>
      <c r="O47" s="3" t="str">
        <f t="shared" si="16"/>
        <v/>
      </c>
      <c r="P47" t="str">
        <f>IF(K47="","",VLOOKUP(K47,BD!$A$3:$B$85,2,FALSE)*M47)</f>
        <v/>
      </c>
      <c r="R47" s="75">
        <f t="shared" si="19"/>
        <v>0</v>
      </c>
      <c r="S47" s="75">
        <f t="shared" si="20"/>
        <v>0</v>
      </c>
      <c r="T47" s="76" t="str">
        <f>IFERROR(ROUNDDOWN(VLOOKUP(A47,BD!$A$1:$C$73,3,FALSE),2)," ")</f>
        <v xml:space="preserve"> </v>
      </c>
      <c r="U47" s="75" t="str">
        <f>IF(A47="","",VLOOKUP(A47,BD!$A$3:$E$85,5,FALSE)*B47)</f>
        <v/>
      </c>
      <c r="V47" s="75" t="str">
        <f>IF(A47="","",VLOOKUP(A47,BD!$A$3:$G$85,6,FALSE)*B47)</f>
        <v/>
      </c>
      <c r="W47" s="76" t="str">
        <f>IF(A47="","",VLOOKUP(A47,BD!$A$3:$G$85,7,FALSE)*B47)</f>
        <v/>
      </c>
      <c r="X47" s="76">
        <f t="shared" si="21"/>
        <v>0</v>
      </c>
      <c r="Y47" s="76">
        <f t="shared" si="22"/>
        <v>0</v>
      </c>
      <c r="Z47" s="76">
        <f t="shared" si="25"/>
        <v>0</v>
      </c>
      <c r="AA47" s="76">
        <f t="shared" si="26"/>
        <v>0</v>
      </c>
      <c r="AB47" s="76"/>
      <c r="AC47" s="76"/>
      <c r="AD47" s="76"/>
      <c r="AE47" s="76"/>
      <c r="AF47" s="76"/>
      <c r="AG47" s="76"/>
    </row>
    <row r="48" spans="1:33" x14ac:dyDescent="0.25">
      <c r="A48" s="8"/>
      <c r="B48" s="9"/>
      <c r="C48" s="10"/>
      <c r="D48" s="3">
        <f t="shared" si="23"/>
        <v>0</v>
      </c>
      <c r="E48" s="57">
        <f t="shared" si="17"/>
        <v>0</v>
      </c>
      <c r="F48" s="3" t="str">
        <f>IF(A48="","",VLOOKUP(A48,BD!$A$3:$H$85,8,FALSE))</f>
        <v/>
      </c>
      <c r="G48" s="3">
        <f t="shared" si="24"/>
        <v>0</v>
      </c>
      <c r="H48" t="str">
        <f>IF(A48="","",VLOOKUP(A48,BD!$A$3:$B$85,2,FALSE)*B48)</f>
        <v/>
      </c>
      <c r="I48" s="3">
        <f t="shared" si="18"/>
        <v>0</v>
      </c>
      <c r="K48" s="96"/>
      <c r="L48" s="96"/>
      <c r="M48" s="51"/>
      <c r="N48" s="3" t="str">
        <f t="shared" si="15"/>
        <v/>
      </c>
      <c r="O48" s="3" t="str">
        <f t="shared" si="16"/>
        <v/>
      </c>
      <c r="P48" t="str">
        <f>IF(K48="","",VLOOKUP(K48,BD!$A$3:$B$85,2,FALSE)*M48)</f>
        <v/>
      </c>
      <c r="R48" s="75">
        <f t="shared" si="19"/>
        <v>0</v>
      </c>
      <c r="S48" s="75">
        <f t="shared" si="20"/>
        <v>0</v>
      </c>
      <c r="T48" s="76" t="str">
        <f>IFERROR(ROUNDDOWN(VLOOKUP(A48,BD!$A$1:$C$73,3,FALSE),2)," ")</f>
        <v xml:space="preserve"> </v>
      </c>
      <c r="U48" s="75" t="str">
        <f>IF(A48="","",VLOOKUP(A48,BD!$A$3:$E$85,5,FALSE)*B48)</f>
        <v/>
      </c>
      <c r="V48" s="75" t="str">
        <f>IF(A48="","",VLOOKUP(A48,BD!$A$3:$G$85,6,FALSE)*B48)</f>
        <v/>
      </c>
      <c r="W48" s="76" t="str">
        <f>IF(A48="","",VLOOKUP(A48,BD!$A$3:$G$85,7,FALSE)*B48)</f>
        <v/>
      </c>
      <c r="X48" s="76">
        <f t="shared" si="21"/>
        <v>0</v>
      </c>
      <c r="Y48" s="76">
        <f t="shared" si="22"/>
        <v>0</v>
      </c>
      <c r="Z48" s="76">
        <f t="shared" si="25"/>
        <v>0</v>
      </c>
      <c r="AA48" s="76">
        <f t="shared" si="26"/>
        <v>0</v>
      </c>
      <c r="AB48" s="76"/>
      <c r="AC48" s="76"/>
      <c r="AD48" s="76"/>
      <c r="AE48" s="76"/>
      <c r="AF48" s="76"/>
      <c r="AG48" s="76"/>
    </row>
    <row r="49" spans="1:33" x14ac:dyDescent="0.25">
      <c r="A49" s="8"/>
      <c r="B49" s="9"/>
      <c r="C49" s="10"/>
      <c r="D49" s="3">
        <f t="shared" si="23"/>
        <v>0</v>
      </c>
      <c r="E49" s="57">
        <f t="shared" si="17"/>
        <v>0</v>
      </c>
      <c r="F49" s="3" t="str">
        <f>IF(A49="","",VLOOKUP(A49,BD!$A$3:$H$85,8,FALSE))</f>
        <v/>
      </c>
      <c r="G49" s="3">
        <f t="shared" si="24"/>
        <v>0</v>
      </c>
      <c r="H49" t="str">
        <f>IF(A49="","",VLOOKUP(A49,BD!$A$3:$B$85,2,FALSE)*B49)</f>
        <v/>
      </c>
      <c r="I49" s="3">
        <f t="shared" si="18"/>
        <v>0</v>
      </c>
      <c r="L49"/>
      <c r="M49"/>
      <c r="N49" s="3">
        <f>SUM(N22:N48)</f>
        <v>0</v>
      </c>
      <c r="O49" s="3">
        <f>SUM(O22:O48)</f>
        <v>0</v>
      </c>
      <c r="P49">
        <f>SUM(P22:P48)</f>
        <v>0</v>
      </c>
      <c r="R49" s="75">
        <f t="shared" si="19"/>
        <v>0</v>
      </c>
      <c r="S49" s="75">
        <f t="shared" si="20"/>
        <v>0</v>
      </c>
      <c r="T49" s="76" t="str">
        <f>IFERROR(ROUNDDOWN(VLOOKUP(A49,BD!$A$1:$C$73,3,FALSE),2)," ")</f>
        <v xml:space="preserve"> </v>
      </c>
      <c r="U49" s="75" t="str">
        <f>IF(A49="","",VLOOKUP(A49,BD!$A$3:$E$85,5,FALSE)*B49)</f>
        <v/>
      </c>
      <c r="V49" s="75" t="str">
        <f>IF(A49="","",VLOOKUP(A49,BD!$A$3:$G$85,6,FALSE)*B49)</f>
        <v/>
      </c>
      <c r="W49" s="76" t="str">
        <f>IF(A49="","",VLOOKUP(A49,BD!$A$3:$G$85,7,FALSE)*B49)</f>
        <v/>
      </c>
      <c r="X49" s="76">
        <f t="shared" si="21"/>
        <v>0</v>
      </c>
      <c r="Y49" s="76">
        <f t="shared" si="22"/>
        <v>0</v>
      </c>
      <c r="Z49" s="76">
        <f t="shared" si="25"/>
        <v>0</v>
      </c>
      <c r="AA49" s="76">
        <f t="shared" si="26"/>
        <v>0</v>
      </c>
      <c r="AB49" s="76"/>
      <c r="AC49" s="76"/>
      <c r="AD49" s="76"/>
      <c r="AE49" s="76"/>
      <c r="AF49" s="76"/>
      <c r="AG49" s="76"/>
    </row>
    <row r="50" spans="1:33" x14ac:dyDescent="0.25">
      <c r="A50" s="8"/>
      <c r="B50" s="9"/>
      <c r="C50" s="10"/>
      <c r="D50" s="3">
        <f t="shared" si="23"/>
        <v>0</v>
      </c>
      <c r="E50" s="57">
        <f t="shared" si="17"/>
        <v>0</v>
      </c>
      <c r="F50" s="3" t="str">
        <f>IF(A50="","",VLOOKUP(A50,BD!$A$3:$H$85,8,FALSE))</f>
        <v/>
      </c>
      <c r="G50" s="3">
        <f t="shared" si="24"/>
        <v>0</v>
      </c>
      <c r="H50" t="str">
        <f>IF(A50="","",VLOOKUP(A50,BD!$A$3:$B$85,2,FALSE)*B50)</f>
        <v/>
      </c>
      <c r="I50" s="3">
        <f t="shared" si="18"/>
        <v>0</v>
      </c>
      <c r="L50"/>
      <c r="M50"/>
      <c r="O50" s="3"/>
      <c r="R50" s="75">
        <f t="shared" si="19"/>
        <v>0</v>
      </c>
      <c r="S50" s="75">
        <f t="shared" si="20"/>
        <v>0</v>
      </c>
      <c r="T50" s="76" t="str">
        <f>IFERROR(ROUNDDOWN(VLOOKUP(A50,BD!$A$1:$C$73,3,FALSE),2)," ")</f>
        <v xml:space="preserve"> </v>
      </c>
      <c r="U50" s="75" t="str">
        <f>IF(A50="","",VLOOKUP(A50,BD!$A$3:$E$85,5,FALSE)*B50)</f>
        <v/>
      </c>
      <c r="V50" s="75" t="str">
        <f>IF(A50="","",VLOOKUP(A50,BD!$A$3:$G$85,6,FALSE)*B50)</f>
        <v/>
      </c>
      <c r="W50" s="76" t="str">
        <f>IF(A50="","",VLOOKUP(A50,BD!$A$3:$G$85,7,FALSE)*B50)</f>
        <v/>
      </c>
      <c r="X50" s="76">
        <f t="shared" si="21"/>
        <v>0</v>
      </c>
      <c r="Y50" s="76">
        <f t="shared" si="22"/>
        <v>0</v>
      </c>
      <c r="Z50" s="76">
        <f t="shared" si="25"/>
        <v>0</v>
      </c>
      <c r="AA50" s="76">
        <f t="shared" si="26"/>
        <v>0</v>
      </c>
      <c r="AB50" s="76"/>
      <c r="AC50" s="76"/>
      <c r="AD50" s="76"/>
      <c r="AE50" s="76"/>
      <c r="AF50" s="76"/>
      <c r="AG50" s="76"/>
    </row>
    <row r="51" spans="1:33" x14ac:dyDescent="0.25">
      <c r="A51" s="8"/>
      <c r="B51" s="9"/>
      <c r="C51" s="10"/>
      <c r="D51" s="3">
        <f t="shared" si="23"/>
        <v>0</v>
      </c>
      <c r="E51" s="57">
        <f t="shared" si="17"/>
        <v>0</v>
      </c>
      <c r="F51" s="3" t="str">
        <f>IF(A51="","",VLOOKUP(A51,BD!$A$3:$H$85,8,FALSE))</f>
        <v/>
      </c>
      <c r="G51" s="3">
        <f t="shared" si="24"/>
        <v>0</v>
      </c>
      <c r="H51" t="str">
        <f>IF(A51="","",VLOOKUP(A51,BD!$A$3:$B$85,2,FALSE)*B51)</f>
        <v/>
      </c>
      <c r="I51" s="3">
        <f t="shared" si="18"/>
        <v>0</v>
      </c>
      <c r="R51" s="75">
        <f t="shared" si="19"/>
        <v>0</v>
      </c>
      <c r="S51" s="75">
        <f t="shared" si="20"/>
        <v>0</v>
      </c>
      <c r="T51" s="76" t="str">
        <f>IFERROR(ROUNDDOWN(VLOOKUP(A51,BD!$A$1:$C$73,3,FALSE),2)," ")</f>
        <v xml:space="preserve"> </v>
      </c>
      <c r="U51" s="75" t="str">
        <f>IF(A51="","",VLOOKUP(A51,BD!$A$3:$E$85,5,FALSE)*B51)</f>
        <v/>
      </c>
      <c r="V51" s="75" t="str">
        <f>IF(A51="","",VLOOKUP(A51,BD!$A$3:$G$85,6,FALSE)*B51)</f>
        <v/>
      </c>
      <c r="W51" s="76" t="str">
        <f>IF(A51="","",VLOOKUP(A51,BD!$A$3:$G$85,7,FALSE)*B51)</f>
        <v/>
      </c>
      <c r="X51" s="76">
        <f t="shared" si="21"/>
        <v>0</v>
      </c>
      <c r="Y51" s="76">
        <f t="shared" si="22"/>
        <v>0</v>
      </c>
      <c r="Z51" s="76">
        <f t="shared" si="25"/>
        <v>0</v>
      </c>
      <c r="AA51" s="76">
        <f t="shared" si="26"/>
        <v>0</v>
      </c>
      <c r="AB51" s="76"/>
      <c r="AC51" s="76"/>
      <c r="AD51" s="76"/>
      <c r="AE51" s="76"/>
      <c r="AF51" s="76"/>
      <c r="AG51" s="76"/>
    </row>
    <row r="52" spans="1:33" x14ac:dyDescent="0.25">
      <c r="A52" s="8"/>
      <c r="B52" s="9"/>
      <c r="C52" s="10"/>
      <c r="D52" s="3">
        <f t="shared" si="23"/>
        <v>0</v>
      </c>
      <c r="E52" s="57">
        <f t="shared" si="17"/>
        <v>0</v>
      </c>
      <c r="F52" s="3" t="str">
        <f>IF(A52="","",VLOOKUP(A52,BD!$A$3:$H$85,8,FALSE))</f>
        <v/>
      </c>
      <c r="G52" s="3">
        <f t="shared" si="24"/>
        <v>0</v>
      </c>
      <c r="H52" t="str">
        <f>IF(A52="","",VLOOKUP(A52,BD!$A$3:$B$85,2,FALSE)*B52)</f>
        <v/>
      </c>
      <c r="I52" s="3">
        <f t="shared" si="18"/>
        <v>0</v>
      </c>
      <c r="K52" t="s">
        <v>47</v>
      </c>
      <c r="L52" s="3" t="s">
        <v>64</v>
      </c>
      <c r="M52" t="s">
        <v>65</v>
      </c>
      <c r="N52" s="3" t="s">
        <v>49</v>
      </c>
      <c r="O52" t="s">
        <v>47</v>
      </c>
      <c r="R52" s="75">
        <f t="shared" si="19"/>
        <v>0</v>
      </c>
      <c r="S52" s="75">
        <f t="shared" si="20"/>
        <v>0</v>
      </c>
      <c r="T52" s="76" t="str">
        <f>IFERROR(ROUNDDOWN(VLOOKUP(A52,BD!$A$1:$C$73,3,FALSE),2)," ")</f>
        <v xml:space="preserve"> </v>
      </c>
      <c r="U52" s="75" t="str">
        <f>IF(A52="","",VLOOKUP(A52,BD!$A$3:$E$85,5,FALSE)*B52)</f>
        <v/>
      </c>
      <c r="V52" s="75" t="str">
        <f>IF(A52="","",VLOOKUP(A52,BD!$A$3:$G$85,6,FALSE)*B52)</f>
        <v/>
      </c>
      <c r="W52" s="76" t="str">
        <f>IF(A52="","",VLOOKUP(A52,BD!$A$3:$G$85,7,FALSE)*B52)</f>
        <v/>
      </c>
      <c r="X52" s="76">
        <f t="shared" si="21"/>
        <v>0</v>
      </c>
      <c r="Y52" s="76">
        <f t="shared" si="22"/>
        <v>0</v>
      </c>
      <c r="Z52" s="76">
        <f t="shared" si="25"/>
        <v>0</v>
      </c>
      <c r="AA52" s="76">
        <f t="shared" si="26"/>
        <v>0</v>
      </c>
      <c r="AB52" s="76"/>
      <c r="AC52" s="76"/>
      <c r="AD52" s="76"/>
      <c r="AE52" s="76"/>
      <c r="AF52" s="76"/>
      <c r="AG52" s="76"/>
    </row>
    <row r="53" spans="1:33" x14ac:dyDescent="0.25">
      <c r="A53" s="8"/>
      <c r="B53" s="9"/>
      <c r="C53" s="10"/>
      <c r="D53" s="3">
        <f t="shared" si="23"/>
        <v>0</v>
      </c>
      <c r="E53" s="57">
        <f t="shared" si="17"/>
        <v>0</v>
      </c>
      <c r="F53" s="3" t="str">
        <f>IF(A53="","",VLOOKUP(A53,BD!$A$3:$H$85,8,FALSE))</f>
        <v/>
      </c>
      <c r="G53" s="3">
        <f t="shared" si="24"/>
        <v>0</v>
      </c>
      <c r="H53" t="str">
        <f>IF(A53="","",VLOOKUP(A53,BD!$A$3:$B$85,2,FALSE)*B53)</f>
        <v/>
      </c>
      <c r="I53" s="3">
        <f t="shared" si="18"/>
        <v>0</v>
      </c>
      <c r="K53">
        <v>6</v>
      </c>
      <c r="L53" s="3">
        <f>SUM(O49)</f>
        <v>0</v>
      </c>
      <c r="M53" s="12">
        <f>SUM(AD29)</f>
        <v>0</v>
      </c>
      <c r="N53" s="3">
        <f>SUM(L53:M53)</f>
        <v>0</v>
      </c>
      <c r="O53" s="3">
        <f>SUM(N53*1.06-$N$53)</f>
        <v>0</v>
      </c>
      <c r="P53" s="12"/>
      <c r="R53" s="75">
        <f t="shared" si="19"/>
        <v>0</v>
      </c>
      <c r="S53" s="75">
        <f t="shared" si="20"/>
        <v>0</v>
      </c>
      <c r="T53" s="76" t="str">
        <f>IFERROR(ROUNDDOWN(VLOOKUP(A53,BD!$A$1:$C$73,3,FALSE),2)," ")</f>
        <v xml:space="preserve"> </v>
      </c>
      <c r="U53" s="75" t="str">
        <f>IF(A53="","",VLOOKUP(A53,BD!$A$3:$E$85,5,FALSE)*B53)</f>
        <v/>
      </c>
      <c r="V53" s="75" t="str">
        <f>IF(A53="","",VLOOKUP(A53,BD!$A$3:$G$85,6,FALSE)*B53)</f>
        <v/>
      </c>
      <c r="W53" s="76" t="str">
        <f>IF(A53="","",VLOOKUP(A53,BD!$A$3:$G$85,7,FALSE)*B53)</f>
        <v/>
      </c>
      <c r="X53" s="76">
        <f t="shared" si="21"/>
        <v>0</v>
      </c>
      <c r="Y53" s="76">
        <f t="shared" si="22"/>
        <v>0</v>
      </c>
      <c r="Z53" s="76">
        <f t="shared" si="25"/>
        <v>0</v>
      </c>
      <c r="AA53" s="76">
        <f t="shared" si="26"/>
        <v>0</v>
      </c>
      <c r="AB53" s="76"/>
      <c r="AC53" s="76"/>
      <c r="AD53" s="76"/>
      <c r="AE53" s="76"/>
      <c r="AF53" s="76"/>
      <c r="AG53" s="76"/>
    </row>
    <row r="54" spans="1:33" x14ac:dyDescent="0.25">
      <c r="A54" s="8"/>
      <c r="B54" s="9"/>
      <c r="C54" s="10"/>
      <c r="D54" s="3">
        <f t="shared" si="23"/>
        <v>0</v>
      </c>
      <c r="E54" s="57">
        <f t="shared" si="17"/>
        <v>0</v>
      </c>
      <c r="F54" s="3" t="str">
        <f>IF(A54="","",VLOOKUP(A54,BD!$A$3:$H$85,8,FALSE))</f>
        <v/>
      </c>
      <c r="G54" s="3">
        <f t="shared" si="24"/>
        <v>0</v>
      </c>
      <c r="H54" t="str">
        <f>IF(A54="","",VLOOKUP(A54,BD!$A$3:$B$85,2,FALSE)*B54)</f>
        <v/>
      </c>
      <c r="I54" s="3">
        <f t="shared" si="18"/>
        <v>0</v>
      </c>
      <c r="K54">
        <v>21</v>
      </c>
      <c r="L54" s="3">
        <f>SUM(N49)</f>
        <v>0</v>
      </c>
      <c r="M54" s="12">
        <f>SUM(AE29)</f>
        <v>0</v>
      </c>
      <c r="N54" s="3">
        <f>SUM(L54:M54)</f>
        <v>0</v>
      </c>
      <c r="O54" s="3">
        <f>SUM(N54*1.21-$N$54)</f>
        <v>0</v>
      </c>
      <c r="R54" s="75">
        <f t="shared" si="19"/>
        <v>0</v>
      </c>
      <c r="S54" s="75">
        <f t="shared" si="20"/>
        <v>0</v>
      </c>
      <c r="T54" s="76" t="str">
        <f>IFERROR(ROUNDDOWN(VLOOKUP(A54,BD!$A$1:$C$73,3,FALSE),2)," ")</f>
        <v xml:space="preserve"> </v>
      </c>
      <c r="U54" s="75" t="str">
        <f>IF(A54="","",VLOOKUP(A54,BD!$A$3:$E$85,5,FALSE)*B54)</f>
        <v/>
      </c>
      <c r="V54" s="75" t="str">
        <f>IF(A54="","",VLOOKUP(A54,BD!$A$3:$G$85,6,FALSE)*B54)</f>
        <v/>
      </c>
      <c r="W54" s="76" t="str">
        <f>IF(A54="","",VLOOKUP(A54,BD!$A$3:$G$85,7,FALSE)*B54)</f>
        <v/>
      </c>
      <c r="X54" s="76">
        <f t="shared" si="21"/>
        <v>0</v>
      </c>
      <c r="Y54" s="76">
        <f t="shared" si="22"/>
        <v>0</v>
      </c>
      <c r="Z54" s="76">
        <f t="shared" si="25"/>
        <v>0</v>
      </c>
      <c r="AA54" s="76">
        <f t="shared" si="26"/>
        <v>0</v>
      </c>
      <c r="AB54" s="76"/>
      <c r="AC54" s="76"/>
      <c r="AD54" s="76"/>
      <c r="AE54" s="76"/>
      <c r="AF54" s="76"/>
      <c r="AG54" s="76"/>
    </row>
    <row r="55" spans="1:33" x14ac:dyDescent="0.25">
      <c r="A55" s="8"/>
      <c r="B55" s="9"/>
      <c r="C55" s="10"/>
      <c r="D55" s="3">
        <f t="shared" si="23"/>
        <v>0</v>
      </c>
      <c r="E55" s="57">
        <f t="shared" si="17"/>
        <v>0</v>
      </c>
      <c r="F55" s="3" t="str">
        <f>IF(A55="","",VLOOKUP(A55,BD!$A$3:$H$85,8,FALSE))</f>
        <v/>
      </c>
      <c r="G55" s="3">
        <f t="shared" si="24"/>
        <v>0</v>
      </c>
      <c r="H55" t="str">
        <f>IF(A55="","",VLOOKUP(A55,BD!$A$3:$B$85,2,FALSE)*B55)</f>
        <v/>
      </c>
      <c r="I55" s="3">
        <f t="shared" si="18"/>
        <v>0</v>
      </c>
      <c r="R55" s="75">
        <f t="shared" si="19"/>
        <v>0</v>
      </c>
      <c r="S55" s="75">
        <f t="shared" si="20"/>
        <v>0</v>
      </c>
      <c r="T55" s="76" t="str">
        <f>IFERROR(ROUNDDOWN(VLOOKUP(A55,BD!$A$1:$C$73,3,FALSE),2)," ")</f>
        <v xml:space="preserve"> </v>
      </c>
      <c r="U55" s="75" t="str">
        <f>IF(A55="","",VLOOKUP(A55,BD!$A$3:$E$85,5,FALSE)*B55)</f>
        <v/>
      </c>
      <c r="V55" s="75" t="str">
        <f>IF(A55="","",VLOOKUP(A55,BD!$A$3:$G$85,6,FALSE)*B55)</f>
        <v/>
      </c>
      <c r="W55" s="76" t="str">
        <f>IF(A55="","",VLOOKUP(A55,BD!$A$3:$G$85,7,FALSE)*B55)</f>
        <v/>
      </c>
      <c r="X55" s="76">
        <f t="shared" si="21"/>
        <v>0</v>
      </c>
      <c r="Y55" s="76">
        <f t="shared" si="22"/>
        <v>0</v>
      </c>
      <c r="Z55" s="76">
        <f t="shared" si="25"/>
        <v>0</v>
      </c>
      <c r="AA55" s="76">
        <f t="shared" si="26"/>
        <v>0</v>
      </c>
      <c r="AB55" s="76"/>
      <c r="AC55" s="76"/>
      <c r="AD55" s="76"/>
      <c r="AE55" s="76"/>
      <c r="AF55" s="76"/>
      <c r="AG55" s="76"/>
    </row>
    <row r="56" spans="1:33" x14ac:dyDescent="0.25">
      <c r="A56" s="8"/>
      <c r="B56" s="9"/>
      <c r="C56" s="10"/>
      <c r="D56" s="3">
        <f t="shared" si="23"/>
        <v>0</v>
      </c>
      <c r="E56" s="57">
        <f t="shared" si="17"/>
        <v>0</v>
      </c>
      <c r="F56" s="3" t="str">
        <f>IF(A56="","",VLOOKUP(A56,BD!$A$3:$H$85,8,FALSE))</f>
        <v/>
      </c>
      <c r="G56" s="3">
        <f t="shared" si="24"/>
        <v>0</v>
      </c>
      <c r="H56" t="str">
        <f>IF(A56="","",VLOOKUP(A56,BD!$A$3:$B$85,2,FALSE)*B56)</f>
        <v/>
      </c>
      <c r="I56" s="3">
        <f t="shared" si="18"/>
        <v>0</v>
      </c>
      <c r="L56" s="3">
        <f>SUM(L53:L54)</f>
        <v>0</v>
      </c>
      <c r="M56" s="3">
        <f>SUM(M53:M54)</f>
        <v>0</v>
      </c>
      <c r="N56" s="3">
        <f>SUM(N53:N54)</f>
        <v>0</v>
      </c>
      <c r="O56" s="3">
        <f>SUM(O53:O54)</f>
        <v>0</v>
      </c>
      <c r="P56" s="3"/>
      <c r="R56" s="75">
        <f t="shared" si="19"/>
        <v>0</v>
      </c>
      <c r="S56" s="75">
        <f t="shared" si="20"/>
        <v>0</v>
      </c>
      <c r="T56" s="76" t="str">
        <f>IFERROR(ROUNDDOWN(VLOOKUP(A56,BD!$A$1:$C$73,3,FALSE),2)," ")</f>
        <v xml:space="preserve"> </v>
      </c>
      <c r="U56" s="75" t="str">
        <f>IF(A56="","",VLOOKUP(A56,BD!$A$3:$E$85,5,FALSE)*B56)</f>
        <v/>
      </c>
      <c r="V56" s="75" t="str">
        <f>IF(A56="","",VLOOKUP(A56,BD!$A$3:$G$85,6,FALSE)*B56)</f>
        <v/>
      </c>
      <c r="W56" s="76" t="str">
        <f>IF(A56="","",VLOOKUP(A56,BD!$A$3:$G$85,7,FALSE)*B56)</f>
        <v/>
      </c>
      <c r="X56" s="76">
        <f t="shared" si="21"/>
        <v>0</v>
      </c>
      <c r="Y56" s="76">
        <f t="shared" si="22"/>
        <v>0</v>
      </c>
      <c r="Z56" s="76">
        <f t="shared" si="25"/>
        <v>0</v>
      </c>
      <c r="AA56" s="76">
        <f t="shared" si="26"/>
        <v>0</v>
      </c>
      <c r="AB56" s="76"/>
      <c r="AC56" s="76"/>
      <c r="AD56" s="76"/>
      <c r="AE56" s="76"/>
      <c r="AF56" s="76"/>
      <c r="AG56" s="76"/>
    </row>
    <row r="57" spans="1:33" x14ac:dyDescent="0.25">
      <c r="A57" s="8"/>
      <c r="B57" s="9"/>
      <c r="C57" s="10"/>
      <c r="D57" s="3">
        <f t="shared" si="23"/>
        <v>0</v>
      </c>
      <c r="E57" s="57">
        <f t="shared" si="17"/>
        <v>0</v>
      </c>
      <c r="F57" s="3" t="str">
        <f>IF(A57="","",VLOOKUP(A57,BD!$A$3:$H$85,8,FALSE))</f>
        <v/>
      </c>
      <c r="G57" s="3">
        <f t="shared" si="24"/>
        <v>0</v>
      </c>
      <c r="H57" t="str">
        <f>IF(A57="","",VLOOKUP(A57,BD!$A$3:$B$85,2,FALSE)*B57)</f>
        <v/>
      </c>
      <c r="I57" s="3">
        <f t="shared" si="18"/>
        <v>0</v>
      </c>
      <c r="R57" s="75">
        <f t="shared" si="19"/>
        <v>0</v>
      </c>
      <c r="S57" s="75">
        <f t="shared" si="20"/>
        <v>0</v>
      </c>
      <c r="T57" s="76" t="str">
        <f>IFERROR(ROUNDDOWN(VLOOKUP(A57,BD!$A$1:$C$73,3,FALSE),2)," ")</f>
        <v xml:space="preserve"> </v>
      </c>
      <c r="U57" s="75" t="str">
        <f>IF(A57="","",VLOOKUP(A57,BD!$A$3:$E$85,5,FALSE)*B57)</f>
        <v/>
      </c>
      <c r="V57" s="75" t="str">
        <f>IF(A57="","",VLOOKUP(A57,BD!$A$3:$G$85,6,FALSE)*B57)</f>
        <v/>
      </c>
      <c r="W57" s="76" t="str">
        <f>IF(A57="","",VLOOKUP(A57,BD!$A$3:$G$85,7,FALSE)*B57)</f>
        <v/>
      </c>
      <c r="X57" s="76">
        <f t="shared" si="21"/>
        <v>0</v>
      </c>
      <c r="Y57" s="76">
        <f t="shared" si="22"/>
        <v>0</v>
      </c>
      <c r="Z57" s="76">
        <f t="shared" si="25"/>
        <v>0</v>
      </c>
      <c r="AA57" s="76">
        <f t="shared" si="26"/>
        <v>0</v>
      </c>
      <c r="AB57" s="76"/>
      <c r="AC57" s="76"/>
      <c r="AD57" s="76"/>
      <c r="AE57" s="76"/>
      <c r="AF57" s="76"/>
      <c r="AG57" s="76"/>
    </row>
    <row r="58" spans="1:33" x14ac:dyDescent="0.25">
      <c r="A58" s="8"/>
      <c r="B58" s="9"/>
      <c r="C58" s="10"/>
      <c r="D58" s="3">
        <f t="shared" si="23"/>
        <v>0</v>
      </c>
      <c r="E58" s="57">
        <f t="shared" si="17"/>
        <v>0</v>
      </c>
      <c r="F58" s="3" t="str">
        <f>IF(A58="","",VLOOKUP(A58,BD!$A$3:$H$85,8,FALSE))</f>
        <v/>
      </c>
      <c r="G58" s="3">
        <f t="shared" si="24"/>
        <v>0</v>
      </c>
      <c r="H58" t="str">
        <f>IF(A58="","",VLOOKUP(A58,BD!$A$3:$B$85,2,FALSE)*B58)</f>
        <v/>
      </c>
      <c r="I58" s="3">
        <f t="shared" si="18"/>
        <v>0</v>
      </c>
      <c r="K58" t="s">
        <v>70</v>
      </c>
      <c r="L58" s="3">
        <f>SUM(N56+O56)</f>
        <v>0</v>
      </c>
      <c r="O58" s="22"/>
      <c r="P58" s="23">
        <f>SUM(L58:M58)</f>
        <v>0</v>
      </c>
      <c r="R58" s="75">
        <f t="shared" si="19"/>
        <v>0</v>
      </c>
      <c r="S58" s="75">
        <f t="shared" si="20"/>
        <v>0</v>
      </c>
      <c r="T58" s="76" t="str">
        <f>IFERROR(ROUNDDOWN(VLOOKUP(A58,BD!$A$1:$C$73,3,FALSE),2)," ")</f>
        <v xml:space="preserve"> </v>
      </c>
      <c r="U58" s="75" t="str">
        <f>IF(A58="","",VLOOKUP(A58,BD!$A$3:$E$85,5,FALSE)*B58)</f>
        <v/>
      </c>
      <c r="V58" s="75" t="str">
        <f>IF(A58="","",VLOOKUP(A58,BD!$A$3:$G$85,6,FALSE)*B58)</f>
        <v/>
      </c>
      <c r="W58" s="76" t="str">
        <f>IF(A58="","",VLOOKUP(A58,BD!$A$3:$G$85,7,FALSE)*B58)</f>
        <v/>
      </c>
      <c r="X58" s="76">
        <f t="shared" si="21"/>
        <v>0</v>
      </c>
      <c r="Y58" s="76">
        <f t="shared" si="22"/>
        <v>0</v>
      </c>
      <c r="Z58" s="76">
        <f t="shared" si="25"/>
        <v>0</v>
      </c>
      <c r="AA58" s="76">
        <f t="shared" si="26"/>
        <v>0</v>
      </c>
      <c r="AB58" s="76"/>
      <c r="AC58" s="76"/>
      <c r="AD58" s="76"/>
      <c r="AE58" s="76"/>
      <c r="AF58" s="76"/>
      <c r="AG58" s="76"/>
    </row>
    <row r="59" spans="1:33" x14ac:dyDescent="0.25">
      <c r="A59" s="8"/>
      <c r="B59" s="9"/>
      <c r="C59" s="10"/>
      <c r="D59" s="3">
        <f t="shared" si="23"/>
        <v>0</v>
      </c>
      <c r="E59" s="57">
        <f t="shared" si="17"/>
        <v>0</v>
      </c>
      <c r="F59" s="3" t="str">
        <f>IF(A59="","",VLOOKUP(A59,BD!$A$3:$H$85,8,FALSE))</f>
        <v/>
      </c>
      <c r="G59" s="3">
        <f t="shared" si="24"/>
        <v>0</v>
      </c>
      <c r="H59" t="str">
        <f>IF(A59="","",VLOOKUP(A59,BD!$A$3:$B$85,2,FALSE)*B59)</f>
        <v/>
      </c>
      <c r="I59" s="3">
        <f t="shared" si="18"/>
        <v>0</v>
      </c>
      <c r="K59" t="s">
        <v>52</v>
      </c>
      <c r="L59" s="3">
        <f>SUM(P6+P15)</f>
        <v>0</v>
      </c>
      <c r="P59" s="3">
        <f>SUM(L59-M59)</f>
        <v>0</v>
      </c>
      <c r="R59" s="75">
        <f t="shared" si="19"/>
        <v>0</v>
      </c>
      <c r="S59" s="75">
        <f t="shared" si="20"/>
        <v>0</v>
      </c>
      <c r="T59" s="76" t="str">
        <f>IFERROR(ROUNDDOWN(VLOOKUP(A59,BD!$A$1:$C$73,3,FALSE),2)," ")</f>
        <v xml:space="preserve"> </v>
      </c>
      <c r="U59" s="75" t="str">
        <f>IF(A59="","",VLOOKUP(A59,BD!$A$3:$E$85,5,FALSE)*B59)</f>
        <v/>
      </c>
      <c r="V59" s="75" t="str">
        <f>IF(A59="","",VLOOKUP(A59,BD!$A$3:$G$85,6,FALSE)*B59)</f>
        <v/>
      </c>
      <c r="W59" s="76" t="str">
        <f>IF(A59="","",VLOOKUP(A59,BD!$A$3:$G$85,7,FALSE)*B59)</f>
        <v/>
      </c>
      <c r="X59" s="76">
        <f t="shared" si="21"/>
        <v>0</v>
      </c>
      <c r="Y59" s="76">
        <f t="shared" si="22"/>
        <v>0</v>
      </c>
      <c r="Z59" s="76">
        <f t="shared" si="25"/>
        <v>0</v>
      </c>
      <c r="AA59" s="76">
        <f t="shared" si="26"/>
        <v>0</v>
      </c>
      <c r="AB59" s="76"/>
      <c r="AC59" s="76"/>
      <c r="AD59" s="76"/>
      <c r="AE59" s="76"/>
      <c r="AF59" s="76"/>
      <c r="AG59" s="76"/>
    </row>
    <row r="60" spans="1:33" x14ac:dyDescent="0.25">
      <c r="A60" s="8"/>
      <c r="B60" s="9"/>
      <c r="C60" s="10"/>
      <c r="D60" s="3">
        <f t="shared" si="23"/>
        <v>0</v>
      </c>
      <c r="E60" s="57">
        <f t="shared" si="17"/>
        <v>0</v>
      </c>
      <c r="F60" s="3" t="str">
        <f>IF(A60="","",VLOOKUP(A60,BD!$A$3:$H$85,8,FALSE))</f>
        <v/>
      </c>
      <c r="G60" s="3">
        <f t="shared" si="24"/>
        <v>0</v>
      </c>
      <c r="H60" t="str">
        <f>IF(A60="","",VLOOKUP(A60,BD!$A$3:$B$85,2,FALSE)*B60)</f>
        <v/>
      </c>
      <c r="I60" s="3">
        <f t="shared" si="18"/>
        <v>0</v>
      </c>
      <c r="K60" t="s">
        <v>71</v>
      </c>
      <c r="P60" s="3">
        <f>SUM(P58:P59)</f>
        <v>0</v>
      </c>
      <c r="R60" s="75">
        <f t="shared" si="19"/>
        <v>0</v>
      </c>
      <c r="S60" s="75">
        <f t="shared" si="20"/>
        <v>0</v>
      </c>
      <c r="T60" s="76" t="str">
        <f>IFERROR(ROUNDDOWN(VLOOKUP(A60,BD!$A$1:$C$73,3,FALSE),2)," ")</f>
        <v xml:space="preserve"> </v>
      </c>
      <c r="U60" s="75" t="str">
        <f>IF(A60="","",VLOOKUP(A60,BD!$A$3:$E$85,5,FALSE)*B60)</f>
        <v/>
      </c>
      <c r="V60" s="75" t="str">
        <f>IF(A60="","",VLOOKUP(A60,BD!$A$3:$G$85,6,FALSE)*B60)</f>
        <v/>
      </c>
      <c r="W60" s="76" t="str">
        <f>IF(A60="","",VLOOKUP(A60,BD!$A$3:$G$85,7,FALSE)*B60)</f>
        <v/>
      </c>
      <c r="X60" s="76">
        <f t="shared" si="21"/>
        <v>0</v>
      </c>
      <c r="Y60" s="76">
        <f t="shared" si="22"/>
        <v>0</v>
      </c>
      <c r="Z60" s="76">
        <f t="shared" si="25"/>
        <v>0</v>
      </c>
      <c r="AA60" s="76">
        <f t="shared" si="26"/>
        <v>0</v>
      </c>
      <c r="AB60" s="76"/>
      <c r="AC60" s="76"/>
      <c r="AD60" s="76"/>
      <c r="AE60" s="76"/>
      <c r="AF60" s="76"/>
      <c r="AG60" s="76"/>
    </row>
    <row r="61" spans="1:33" x14ac:dyDescent="0.25">
      <c r="A61" s="8"/>
      <c r="C61" s="20"/>
      <c r="E61" s="57"/>
      <c r="R61" s="75"/>
      <c r="S61" s="75"/>
      <c r="T61" s="76"/>
      <c r="U61" s="75"/>
      <c r="V61" s="75"/>
      <c r="W61" s="76"/>
      <c r="X61" s="76"/>
      <c r="Y61" s="84"/>
      <c r="Z61" s="76"/>
      <c r="AA61" s="76"/>
      <c r="AB61" s="76"/>
      <c r="AC61" s="76"/>
      <c r="AD61" s="76"/>
      <c r="AE61" s="76"/>
      <c r="AF61" s="76"/>
      <c r="AG61" s="76"/>
    </row>
    <row r="62" spans="1:33" x14ac:dyDescent="0.25">
      <c r="A62" s="27"/>
      <c r="B62" s="27"/>
      <c r="C62" s="73"/>
      <c r="D62" s="42">
        <f>SUM(D44:D59)</f>
        <v>0</v>
      </c>
      <c r="E62" s="27"/>
      <c r="F62" s="42"/>
      <c r="G62" s="42"/>
      <c r="H62" s="27">
        <f>SUM(H44:H60)</f>
        <v>0</v>
      </c>
      <c r="I62" s="42">
        <f>SUM(I44:I59)</f>
        <v>0</v>
      </c>
      <c r="K62" t="s">
        <v>72</v>
      </c>
      <c r="P62" s="3">
        <f>SUM(P19-P60)</f>
        <v>0</v>
      </c>
      <c r="R62" s="75"/>
      <c r="S62" s="75"/>
      <c r="T62" s="76"/>
      <c r="U62" s="75">
        <f>SUM(U44:U59)</f>
        <v>0</v>
      </c>
      <c r="V62" s="75">
        <f>SUM(V44:V59)</f>
        <v>0</v>
      </c>
      <c r="W62" s="76">
        <f>SUM(W44:W60)</f>
        <v>0</v>
      </c>
      <c r="X62" s="76">
        <f>SUM(X44:X60)</f>
        <v>0</v>
      </c>
      <c r="Y62" s="76">
        <f>SUM(Y44:Y60)</f>
        <v>0</v>
      </c>
      <c r="Z62" s="76"/>
      <c r="AA62" s="76"/>
      <c r="AB62" s="76"/>
      <c r="AC62" s="76"/>
      <c r="AD62" s="76"/>
      <c r="AE62" s="76"/>
      <c r="AF62" s="76"/>
      <c r="AG62" s="76"/>
    </row>
    <row r="63" spans="1:33" x14ac:dyDescent="0.25">
      <c r="K63" s="96"/>
      <c r="L63" s="96"/>
      <c r="M63" s="96"/>
      <c r="N63" s="96"/>
      <c r="O63" s="96"/>
      <c r="P63" s="96"/>
      <c r="R63" s="76"/>
      <c r="S63" s="76"/>
      <c r="T63" s="76"/>
      <c r="U63" s="76"/>
      <c r="V63" s="76"/>
      <c r="W63" s="76"/>
      <c r="X63" s="76"/>
      <c r="Y63" s="76"/>
      <c r="Z63" s="76"/>
      <c r="AA63" s="76"/>
      <c r="AB63" s="76"/>
      <c r="AC63" s="76"/>
      <c r="AD63" s="76"/>
      <c r="AE63" s="76"/>
      <c r="AF63" s="76"/>
      <c r="AG63" s="76"/>
    </row>
    <row r="64" spans="1:33" x14ac:dyDescent="0.25">
      <c r="A64" s="62" t="s">
        <v>110</v>
      </c>
      <c r="B64" s="3"/>
      <c r="C64"/>
      <c r="E64" s="102" t="s">
        <v>119</v>
      </c>
      <c r="F64" s="102"/>
      <c r="G64"/>
      <c r="H64" s="3"/>
      <c r="K64" s="94" t="s">
        <v>73</v>
      </c>
      <c r="L64" s="94"/>
      <c r="M64" s="94"/>
      <c r="N64" s="94"/>
      <c r="O64" s="94"/>
      <c r="P64" s="94"/>
      <c r="R64" s="76" t="s">
        <v>84</v>
      </c>
      <c r="S64" s="76" t="s">
        <v>50</v>
      </c>
      <c r="T64" s="76" t="s">
        <v>83</v>
      </c>
      <c r="U64" s="76" t="s">
        <v>51</v>
      </c>
      <c r="V64" s="76" t="s">
        <v>85</v>
      </c>
      <c r="W64" s="76"/>
      <c r="X64" s="76"/>
      <c r="Y64" s="76"/>
      <c r="Z64" s="105" t="s">
        <v>78</v>
      </c>
      <c r="AA64" s="106"/>
      <c r="AB64" s="77" t="s">
        <v>58</v>
      </c>
      <c r="AC64" s="78" t="s">
        <v>59</v>
      </c>
      <c r="AD64" s="76" t="s">
        <v>86</v>
      </c>
      <c r="AE64" s="76" t="s">
        <v>87</v>
      </c>
      <c r="AF64" s="76"/>
      <c r="AG64" s="76"/>
    </row>
    <row r="65" spans="1:33" x14ac:dyDescent="0.25">
      <c r="A65" s="49" t="s">
        <v>111</v>
      </c>
      <c r="B65" s="3">
        <f>SUM(P8)</f>
        <v>0</v>
      </c>
      <c r="C65" s="104">
        <f>SUM(B65+B66)</f>
        <v>0</v>
      </c>
      <c r="E65" s="49" t="s">
        <v>118</v>
      </c>
      <c r="F65" s="3">
        <f>SUM(P111)</f>
        <v>0</v>
      </c>
      <c r="G65"/>
      <c r="H65" s="103">
        <f>SUM(F65+F66)</f>
        <v>0</v>
      </c>
      <c r="K65" s="96"/>
      <c r="L65" s="96"/>
      <c r="M65" s="51">
        <v>1</v>
      </c>
      <c r="N65" s="3" t="str">
        <f t="shared" ref="N65:N76" si="27">IF(K65="","",VLOOKUP(K65,$A$2:$Z$60,26,FALSE)*M65)</f>
        <v/>
      </c>
      <c r="O65" s="3" t="str">
        <f t="shared" ref="O65:O76" si="28">IF(K65="","",VLOOKUP(K65,$A$2:$AA$60,27,FALSE)*M65)</f>
        <v/>
      </c>
      <c r="P65" s="51">
        <v>6</v>
      </c>
      <c r="R65" s="75">
        <f t="shared" ref="R65:R76" si="29">IFERROR(((N65/X65)*P65),0)</f>
        <v>0</v>
      </c>
      <c r="S65" s="75">
        <f t="shared" ref="S65:S76" si="30">IFERROR((R65*V65),0)</f>
        <v>0</v>
      </c>
      <c r="T65" s="75">
        <f t="shared" ref="T65:T76" si="31">IFERROR(((O65/X65)*P65),0)</f>
        <v>0</v>
      </c>
      <c r="U65" s="75">
        <f t="shared" ref="U65:U76" si="32">IFERROR((T65*V65),0)</f>
        <v>0</v>
      </c>
      <c r="V65" s="76" t="str">
        <f>IFERROR(ROUNDDOWN(VLOOKUP(K65,BD!$A$1:$C$73,3,FALSE),2)," ")</f>
        <v xml:space="preserve"> </v>
      </c>
      <c r="W65" s="76"/>
      <c r="X65" s="76" t="str">
        <f>IF(K65="","",VLOOKUP(K65,BD!$A$2:$D$82,4,FALSE)*M65)</f>
        <v/>
      </c>
      <c r="Y65" s="76">
        <f t="shared" ref="Y65:Y76" si="33">IFERROR((X65-P65),0)</f>
        <v>0</v>
      </c>
      <c r="Z65" s="79">
        <f t="shared" ref="Z65:Z76" si="34">IF(P65,1,0)</f>
        <v>1</v>
      </c>
      <c r="AA65" s="76" t="str">
        <f>IF(K65="","",VLOOKUP(K65,BD!$A$2:$E$82,5,FALSE)*Z65)</f>
        <v/>
      </c>
      <c r="AB65" s="76" t="str">
        <f>IF(K65="","",VLOOKUP(K65,BD!$A$3:$J$85,10,FALSE)*M65)</f>
        <v/>
      </c>
      <c r="AC65" s="87" t="str">
        <f>IF(K65="","",VLOOKUP(K65,BD!$A$3:$K$85,11,FALSE)*Y65)</f>
        <v/>
      </c>
      <c r="AD65" s="76" t="str">
        <f>IF(K65="","",VLOOKUP(K65,BD!$A$3:$I$85,9,FALSE)*Y65)</f>
        <v/>
      </c>
      <c r="AE65" s="76">
        <f>IFERROR((AA65-AD65),0)</f>
        <v>0</v>
      </c>
      <c r="AF65" s="76"/>
      <c r="AG65" s="76"/>
    </row>
    <row r="66" spans="1:33" x14ac:dyDescent="0.25">
      <c r="A66" s="49" t="s">
        <v>112</v>
      </c>
      <c r="B66" s="3">
        <f>SUM(P17)</f>
        <v>0</v>
      </c>
      <c r="C66" s="104"/>
      <c r="E66" s="49" t="s">
        <v>52</v>
      </c>
      <c r="F66" s="3">
        <f>SUM(P112)</f>
        <v>0</v>
      </c>
      <c r="G66"/>
      <c r="H66" s="103"/>
      <c r="K66" s="96"/>
      <c r="L66" s="96"/>
      <c r="M66" s="51">
        <v>1</v>
      </c>
      <c r="N66" s="3" t="str">
        <f t="shared" si="27"/>
        <v/>
      </c>
      <c r="O66" s="3" t="str">
        <f t="shared" si="28"/>
        <v/>
      </c>
      <c r="P66" s="51"/>
      <c r="R66" s="75">
        <f t="shared" si="29"/>
        <v>0</v>
      </c>
      <c r="S66" s="75">
        <f t="shared" si="30"/>
        <v>0</v>
      </c>
      <c r="T66" s="75">
        <f t="shared" si="31"/>
        <v>0</v>
      </c>
      <c r="U66" s="75">
        <f t="shared" si="32"/>
        <v>0</v>
      </c>
      <c r="V66" s="76" t="str">
        <f>IFERROR(ROUNDDOWN(VLOOKUP(K66,BD!$A$1:$C$73,3,FALSE),2)," ")</f>
        <v xml:space="preserve"> </v>
      </c>
      <c r="W66" s="76"/>
      <c r="X66" s="76" t="str">
        <f>IF(K66="","",VLOOKUP(K66,BD!$A$2:$D$82,4,FALSE)*M66)</f>
        <v/>
      </c>
      <c r="Y66" s="76">
        <f t="shared" si="33"/>
        <v>0</v>
      </c>
      <c r="Z66" s="79">
        <f t="shared" si="34"/>
        <v>0</v>
      </c>
      <c r="AA66" s="76" t="str">
        <f>IF(K66="","",VLOOKUP(K66,BD!$A$2:$E$82,5,FALSE)*Z66)</f>
        <v/>
      </c>
      <c r="AB66" s="76" t="str">
        <f>IF(K66="","",VLOOKUP(K66,BD!$A$3:$J$85,10,FALSE)*M66)</f>
        <v/>
      </c>
      <c r="AC66" s="87" t="str">
        <f>IF(K66="","",VLOOKUP(K66,BD!$A$3:$K$85,11,FALSE)*Y66)</f>
        <v/>
      </c>
      <c r="AD66" s="76" t="str">
        <f>IF(K66="","",VLOOKUP(K66,BD!$A$3:$I$85,9,FALSE)*Y66)</f>
        <v/>
      </c>
      <c r="AE66" s="76">
        <f t="shared" ref="AE66:AE76" si="35">IFERROR((AA66-AD66),0)</f>
        <v>0</v>
      </c>
      <c r="AF66" s="76"/>
      <c r="AG66" s="76"/>
    </row>
    <row r="67" spans="1:33" x14ac:dyDescent="0.25">
      <c r="A67" s="49" t="s">
        <v>109</v>
      </c>
      <c r="B67" s="3">
        <f>SUM(P58)</f>
        <v>0</v>
      </c>
      <c r="C67"/>
      <c r="D67" s="52">
        <f>SUM(C65-C68-B67-B70-B71+B72)</f>
        <v>0</v>
      </c>
      <c r="E67" s="49"/>
      <c r="G67"/>
      <c r="H67" s="3"/>
      <c r="K67" s="96"/>
      <c r="L67" s="96"/>
      <c r="M67" s="51">
        <v>1</v>
      </c>
      <c r="N67" s="3" t="str">
        <f t="shared" si="27"/>
        <v/>
      </c>
      <c r="O67" s="3" t="str">
        <f t="shared" si="28"/>
        <v/>
      </c>
      <c r="P67" s="51"/>
      <c r="R67" s="75">
        <f t="shared" si="29"/>
        <v>0</v>
      </c>
      <c r="S67" s="75">
        <f t="shared" si="30"/>
        <v>0</v>
      </c>
      <c r="T67" s="75">
        <f t="shared" si="31"/>
        <v>0</v>
      </c>
      <c r="U67" s="75">
        <f t="shared" si="32"/>
        <v>0</v>
      </c>
      <c r="V67" s="76" t="str">
        <f>IFERROR(ROUNDDOWN(VLOOKUP(K67,BD!$A$1:$C$73,3,FALSE),2)," ")</f>
        <v xml:space="preserve"> </v>
      </c>
      <c r="W67" s="76"/>
      <c r="X67" s="76" t="str">
        <f>IF(K67="","",VLOOKUP(K67,BD!$A$2:$D$82,4,FALSE)*M67)</f>
        <v/>
      </c>
      <c r="Y67" s="76">
        <f t="shared" si="33"/>
        <v>0</v>
      </c>
      <c r="Z67" s="79">
        <f t="shared" si="34"/>
        <v>0</v>
      </c>
      <c r="AA67" s="76" t="str">
        <f>IF(K67="","",VLOOKUP(K67,BD!$A$2:$E$82,5,FALSE)*Z67)</f>
        <v/>
      </c>
      <c r="AB67" s="76" t="str">
        <f>IF(K67="","",VLOOKUP(K67,BD!$A$3:$J$85,10,FALSE)*M67)</f>
        <v/>
      </c>
      <c r="AC67" s="80" t="str">
        <f>IF(K67="","",VLOOKUP(K67,BD!$A$3:$G$85,7,FALSE)*M67)</f>
        <v/>
      </c>
      <c r="AD67" s="76" t="str">
        <f>IF(K67="","",VLOOKUP(K67,BD!$A$3:$I$85,9,FALSE)*Y67)</f>
        <v/>
      </c>
      <c r="AE67" s="76">
        <f t="shared" si="35"/>
        <v>0</v>
      </c>
      <c r="AF67" s="76"/>
      <c r="AG67" s="76"/>
    </row>
    <row r="68" spans="1:33" x14ac:dyDescent="0.25">
      <c r="A68" s="49" t="s">
        <v>115</v>
      </c>
      <c r="B68" s="3">
        <f>SUM(M19)</f>
        <v>0</v>
      </c>
      <c r="C68" s="101">
        <f>SUM(B68-B69)</f>
        <v>0</v>
      </c>
      <c r="E68" s="49" t="s">
        <v>120</v>
      </c>
      <c r="G68"/>
      <c r="H68" s="3">
        <f>SUM(D67-H65)</f>
        <v>0</v>
      </c>
      <c r="K68" s="96"/>
      <c r="L68" s="96"/>
      <c r="M68" s="51">
        <v>1</v>
      </c>
      <c r="N68" s="3" t="str">
        <f t="shared" si="27"/>
        <v/>
      </c>
      <c r="O68" s="3" t="str">
        <f t="shared" si="28"/>
        <v/>
      </c>
      <c r="P68" s="51"/>
      <c r="R68" s="75">
        <f t="shared" si="29"/>
        <v>0</v>
      </c>
      <c r="S68" s="75">
        <f t="shared" si="30"/>
        <v>0</v>
      </c>
      <c r="T68" s="75">
        <f t="shared" si="31"/>
        <v>0</v>
      </c>
      <c r="U68" s="75">
        <f t="shared" si="32"/>
        <v>0</v>
      </c>
      <c r="V68" s="76" t="str">
        <f>IFERROR(ROUNDDOWN(VLOOKUP(K68,BD!$A$1:$C$73,3,FALSE),2)," ")</f>
        <v xml:space="preserve"> </v>
      </c>
      <c r="W68" s="76"/>
      <c r="X68" s="76" t="str">
        <f>IF(K68="","",VLOOKUP(K68,BD!$A$2:$D$82,4,FALSE)*M68)</f>
        <v/>
      </c>
      <c r="Y68" s="76">
        <f t="shared" si="33"/>
        <v>0</v>
      </c>
      <c r="Z68" s="79">
        <f t="shared" si="34"/>
        <v>0</v>
      </c>
      <c r="AA68" s="76" t="str">
        <f>IF(K68="","",VLOOKUP(K68,BD!$A$2:$E$82,5,FALSE)*Z68)</f>
        <v/>
      </c>
      <c r="AB68" s="76" t="str">
        <f>IF(K68="","",VLOOKUP(K68,BD!$A$3:$J$85,10,FALSE)*M68)</f>
        <v/>
      </c>
      <c r="AC68" s="80" t="str">
        <f>IF(K68="","",VLOOKUP(K68,BD!$A$3:$G$85,7,FALSE)*M68)</f>
        <v/>
      </c>
      <c r="AD68" s="76" t="str">
        <f>IF(K68="","",VLOOKUP(K68,BD!$A$3:$I$85,9,FALSE)*Y68)</f>
        <v/>
      </c>
      <c r="AE68" s="76">
        <f t="shared" si="35"/>
        <v>0</v>
      </c>
      <c r="AF68" s="76"/>
      <c r="AG68" s="76"/>
    </row>
    <row r="69" spans="1:33" x14ac:dyDescent="0.25">
      <c r="A69" s="49" t="s">
        <v>114</v>
      </c>
      <c r="B69" s="3">
        <f>SUM(Q112)</f>
        <v>0</v>
      </c>
      <c r="C69" s="101"/>
      <c r="K69" s="96"/>
      <c r="L69" s="96"/>
      <c r="M69" s="51">
        <v>1</v>
      </c>
      <c r="N69" s="3" t="str">
        <f t="shared" si="27"/>
        <v/>
      </c>
      <c r="O69" s="3" t="str">
        <f t="shared" si="28"/>
        <v/>
      </c>
      <c r="P69" s="51"/>
      <c r="R69" s="75">
        <f t="shared" si="29"/>
        <v>0</v>
      </c>
      <c r="S69" s="75">
        <f t="shared" si="30"/>
        <v>0</v>
      </c>
      <c r="T69" s="75">
        <f t="shared" si="31"/>
        <v>0</v>
      </c>
      <c r="U69" s="75">
        <f t="shared" si="32"/>
        <v>0</v>
      </c>
      <c r="V69" s="76" t="str">
        <f>IFERROR(ROUNDDOWN(VLOOKUP(K69,BD!$A$1:$C$73,3,FALSE),2)," ")</f>
        <v xml:space="preserve"> </v>
      </c>
      <c r="W69" s="76"/>
      <c r="X69" s="76" t="str">
        <f>IF(K69="","",VLOOKUP(K69,BD!$A$2:$D$82,4,FALSE)*M69)</f>
        <v/>
      </c>
      <c r="Y69" s="76">
        <f t="shared" si="33"/>
        <v>0</v>
      </c>
      <c r="Z69" s="79">
        <f t="shared" si="34"/>
        <v>0</v>
      </c>
      <c r="AA69" s="76" t="str">
        <f>IF(K69="","",VLOOKUP(K69,BD!$A$2:$E$82,5,FALSE)*Z69)</f>
        <v/>
      </c>
      <c r="AB69" s="76" t="str">
        <f>IF(K69="","",VLOOKUP(K69,BD!$A$3:$J$85,10,FALSE)*M69)</f>
        <v/>
      </c>
      <c r="AC69" s="80" t="str">
        <f>IF(K69="","",VLOOKUP(K69,BD!$A$3:$G$85,7,FALSE)*M69)</f>
        <v/>
      </c>
      <c r="AD69" s="76" t="str">
        <f>IF(K69="","",VLOOKUP(K69,BD!$A$3:$I$85,9,FALSE)*Y69)</f>
        <v/>
      </c>
      <c r="AE69" s="76">
        <f t="shared" si="35"/>
        <v>0</v>
      </c>
      <c r="AF69" s="76"/>
      <c r="AG69" s="76"/>
    </row>
    <row r="70" spans="1:33" x14ac:dyDescent="0.25">
      <c r="A70" s="49" t="s">
        <v>113</v>
      </c>
      <c r="B70" s="50"/>
      <c r="C70"/>
      <c r="E70" s="49" t="s">
        <v>95</v>
      </c>
      <c r="H70" s="3">
        <f>SUM(F107)</f>
        <v>792</v>
      </c>
      <c r="K70" s="96"/>
      <c r="L70" s="96"/>
      <c r="M70" s="51">
        <v>1</v>
      </c>
      <c r="N70" s="3" t="str">
        <f t="shared" si="27"/>
        <v/>
      </c>
      <c r="O70" s="3" t="str">
        <f t="shared" si="28"/>
        <v/>
      </c>
      <c r="P70" s="51"/>
      <c r="R70" s="75">
        <f t="shared" si="29"/>
        <v>0</v>
      </c>
      <c r="S70" s="75">
        <f t="shared" si="30"/>
        <v>0</v>
      </c>
      <c r="T70" s="75">
        <f t="shared" si="31"/>
        <v>0</v>
      </c>
      <c r="U70" s="75">
        <f t="shared" si="32"/>
        <v>0</v>
      </c>
      <c r="V70" s="76" t="str">
        <f>IFERROR(ROUNDDOWN(VLOOKUP(K70,BD!$A$1:$C$73,3,FALSE),2)," ")</f>
        <v xml:space="preserve"> </v>
      </c>
      <c r="W70" s="76"/>
      <c r="X70" s="76" t="str">
        <f>IF(K70="","",VLOOKUP(K70,BD!$A$2:$D$82,4,FALSE)*M70)</f>
        <v/>
      </c>
      <c r="Y70" s="76">
        <f t="shared" si="33"/>
        <v>0</v>
      </c>
      <c r="Z70" s="79">
        <f t="shared" si="34"/>
        <v>0</v>
      </c>
      <c r="AA70" s="76" t="str">
        <f>IF(K70="","",VLOOKUP(K70,BD!$A$2:$E$82,5,FALSE)*Z70)</f>
        <v/>
      </c>
      <c r="AB70" s="76" t="str">
        <f>IF(K70="","",VLOOKUP(K70,BD!$A$3:$J$85,10,FALSE)*M70)</f>
        <v/>
      </c>
      <c r="AC70" s="80" t="str">
        <f>IF(K70="","",VLOOKUP(K70,BD!$A$3:$G$85,7,FALSE)*M70)</f>
        <v/>
      </c>
      <c r="AD70" s="76" t="str">
        <f>IF(K70="","",VLOOKUP(K70,BD!$A$3:$I$85,9,FALSE)*Y70)</f>
        <v/>
      </c>
      <c r="AE70" s="76">
        <f t="shared" si="35"/>
        <v>0</v>
      </c>
      <c r="AF70" s="76"/>
      <c r="AG70" s="76"/>
    </row>
    <row r="71" spans="1:33" x14ac:dyDescent="0.25">
      <c r="A71" s="49" t="s">
        <v>116</v>
      </c>
      <c r="B71" s="50"/>
      <c r="C71"/>
      <c r="K71" s="96"/>
      <c r="L71" s="96"/>
      <c r="M71" s="51">
        <v>1</v>
      </c>
      <c r="N71" s="3" t="str">
        <f t="shared" si="27"/>
        <v/>
      </c>
      <c r="O71" s="3" t="str">
        <f t="shared" si="28"/>
        <v/>
      </c>
      <c r="P71" s="51"/>
      <c r="R71" s="75">
        <f t="shared" si="29"/>
        <v>0</v>
      </c>
      <c r="S71" s="75">
        <f t="shared" si="30"/>
        <v>0</v>
      </c>
      <c r="T71" s="75">
        <f t="shared" si="31"/>
        <v>0</v>
      </c>
      <c r="U71" s="75">
        <f t="shared" si="32"/>
        <v>0</v>
      </c>
      <c r="V71" s="76" t="str">
        <f>IFERROR(ROUNDDOWN(VLOOKUP(K71,BD!$A$1:$C$73,3,FALSE),2)," ")</f>
        <v xml:space="preserve"> </v>
      </c>
      <c r="W71" s="76"/>
      <c r="X71" s="76" t="str">
        <f>IF(K71="","",VLOOKUP(K71,BD!$A$2:$D$82,4,FALSE)*M71)</f>
        <v/>
      </c>
      <c r="Y71" s="76">
        <f t="shared" si="33"/>
        <v>0</v>
      </c>
      <c r="Z71" s="79">
        <f t="shared" si="34"/>
        <v>0</v>
      </c>
      <c r="AA71" s="76" t="str">
        <f>IF(K71="","",VLOOKUP(K71,BD!$A$2:$E$82,5,FALSE)*Z71)</f>
        <v/>
      </c>
      <c r="AB71" s="76" t="str">
        <f>IF(K71="","",VLOOKUP(K71,BD!$A$3:$J$85,10,FALSE)*M71)</f>
        <v/>
      </c>
      <c r="AC71" s="80" t="str">
        <f>IF(K71="","",VLOOKUP(K71,BD!$A$3:$G$85,7,FALSE)*M71)</f>
        <v/>
      </c>
      <c r="AD71" s="76" t="str">
        <f>IF(K71="","",VLOOKUP(K71,BD!$A$3:$I$85,9,FALSE)*Y71)</f>
        <v/>
      </c>
      <c r="AE71" s="76">
        <f t="shared" si="35"/>
        <v>0</v>
      </c>
      <c r="AF71" s="76"/>
      <c r="AG71" s="76"/>
    </row>
    <row r="72" spans="1:33" x14ac:dyDescent="0.25">
      <c r="A72" s="49" t="s">
        <v>117</v>
      </c>
      <c r="B72" s="50"/>
      <c r="C72"/>
      <c r="E72" s="96" t="s">
        <v>135</v>
      </c>
      <c r="F72" s="96"/>
      <c r="H72" s="3">
        <f>SUM(H70-D67)</f>
        <v>792</v>
      </c>
      <c r="K72" s="96"/>
      <c r="L72" s="96"/>
      <c r="M72" s="51">
        <v>1</v>
      </c>
      <c r="N72" s="3" t="str">
        <f t="shared" si="27"/>
        <v/>
      </c>
      <c r="O72" s="3" t="str">
        <f t="shared" si="28"/>
        <v/>
      </c>
      <c r="P72" s="51"/>
      <c r="R72" s="75">
        <f t="shared" si="29"/>
        <v>0</v>
      </c>
      <c r="S72" s="75">
        <f t="shared" si="30"/>
        <v>0</v>
      </c>
      <c r="T72" s="75">
        <f t="shared" si="31"/>
        <v>0</v>
      </c>
      <c r="U72" s="75">
        <f t="shared" si="32"/>
        <v>0</v>
      </c>
      <c r="V72" s="76" t="str">
        <f>IFERROR(ROUNDDOWN(VLOOKUP(K72,BD!$A$1:$C$73,3,FALSE),2)," ")</f>
        <v xml:space="preserve"> </v>
      </c>
      <c r="W72" s="76"/>
      <c r="X72" s="76" t="str">
        <f>IF(K72="","",VLOOKUP(K72,BD!$A$2:$D$82,4,FALSE)*M72)</f>
        <v/>
      </c>
      <c r="Y72" s="76">
        <f t="shared" si="33"/>
        <v>0</v>
      </c>
      <c r="Z72" s="79">
        <f t="shared" si="34"/>
        <v>0</v>
      </c>
      <c r="AA72" s="76" t="str">
        <f>IF(K72="","",VLOOKUP(K72,BD!$A$2:$E$82,5,FALSE)*Z72)</f>
        <v/>
      </c>
      <c r="AB72" s="76" t="str">
        <f>IF(K72="","",VLOOKUP(K72,BD!$A$3:$J$85,10,FALSE)*M72)</f>
        <v/>
      </c>
      <c r="AC72" s="80" t="str">
        <f>IF(K72="","",VLOOKUP(K72,BD!$A$3:$G$85,7,FALSE)*M72)</f>
        <v/>
      </c>
      <c r="AD72" s="76" t="str">
        <f>IF(K72="","",VLOOKUP(K72,BD!$A$3:$I$85,9,FALSE)*Y72)</f>
        <v/>
      </c>
      <c r="AE72" s="76">
        <f t="shared" si="35"/>
        <v>0</v>
      </c>
      <c r="AF72" s="76"/>
      <c r="AG72" s="76"/>
    </row>
    <row r="73" spans="1:33" x14ac:dyDescent="0.25">
      <c r="E73" s="95" t="s">
        <v>136</v>
      </c>
      <c r="F73" s="95"/>
      <c r="H73" s="3">
        <f>SUM(H65)</f>
        <v>0</v>
      </c>
      <c r="K73" s="96"/>
      <c r="L73" s="96"/>
      <c r="M73" s="51">
        <v>1</v>
      </c>
      <c r="N73" s="3" t="str">
        <f t="shared" si="27"/>
        <v/>
      </c>
      <c r="O73" s="3" t="str">
        <f t="shared" si="28"/>
        <v/>
      </c>
      <c r="P73" s="51"/>
      <c r="R73" s="75">
        <f t="shared" si="29"/>
        <v>0</v>
      </c>
      <c r="S73" s="75">
        <f t="shared" si="30"/>
        <v>0</v>
      </c>
      <c r="T73" s="75">
        <f t="shared" si="31"/>
        <v>0</v>
      </c>
      <c r="U73" s="75">
        <f t="shared" si="32"/>
        <v>0</v>
      </c>
      <c r="V73" s="76" t="str">
        <f>IFERROR(ROUNDDOWN(VLOOKUP(K73,BD!$A$1:$C$73,3,FALSE),2)," ")</f>
        <v xml:space="preserve"> </v>
      </c>
      <c r="W73" s="76"/>
      <c r="X73" s="76" t="str">
        <f>IF(K73="","",VLOOKUP(K73,BD!$A$2:$D$82,4,FALSE)*M73)</f>
        <v/>
      </c>
      <c r="Y73" s="76">
        <f t="shared" si="33"/>
        <v>0</v>
      </c>
      <c r="Z73" s="79">
        <f t="shared" si="34"/>
        <v>0</v>
      </c>
      <c r="AA73" s="76" t="str">
        <f>IF(K73="","",VLOOKUP(K73,BD!$A$2:$E$82,5,FALSE)*Z73)</f>
        <v/>
      </c>
      <c r="AB73" s="76" t="str">
        <f>IF(K73="","",VLOOKUP(K73,BD!$A$3:$J$85,10,FALSE)*M73)</f>
        <v/>
      </c>
      <c r="AC73" s="80" t="str">
        <f>IF(K73="","",VLOOKUP(K73,BD!$A$3:$G$85,7,FALSE)*M73)</f>
        <v/>
      </c>
      <c r="AD73" s="76" t="str">
        <f>IF(K73="","",VLOOKUP(K73,BD!$A$3:$I$85,9,FALSE)*Y73)</f>
        <v/>
      </c>
      <c r="AE73" s="76">
        <f t="shared" si="35"/>
        <v>0</v>
      </c>
      <c r="AF73" s="76"/>
      <c r="AG73" s="76"/>
    </row>
    <row r="74" spans="1:33" x14ac:dyDescent="0.25">
      <c r="K74" s="96"/>
      <c r="L74" s="96"/>
      <c r="M74" s="51">
        <v>1</v>
      </c>
      <c r="N74" s="3" t="str">
        <f t="shared" si="27"/>
        <v/>
      </c>
      <c r="O74" s="3" t="str">
        <f t="shared" si="28"/>
        <v/>
      </c>
      <c r="P74" s="51"/>
      <c r="R74" s="75">
        <f t="shared" si="29"/>
        <v>0</v>
      </c>
      <c r="S74" s="75">
        <f t="shared" si="30"/>
        <v>0</v>
      </c>
      <c r="T74" s="75">
        <f t="shared" si="31"/>
        <v>0</v>
      </c>
      <c r="U74" s="75">
        <f t="shared" si="32"/>
        <v>0</v>
      </c>
      <c r="V74" s="76" t="str">
        <f>IFERROR(ROUNDDOWN(VLOOKUP(K74,BD!$A$1:$C$73,3,FALSE),2)," ")</f>
        <v xml:space="preserve"> </v>
      </c>
      <c r="W74" s="76"/>
      <c r="X74" s="76" t="str">
        <f>IF(K74="","",VLOOKUP(K74,BD!$A$2:$D$82,4,FALSE)*M74)</f>
        <v/>
      </c>
      <c r="Y74" s="76">
        <f t="shared" si="33"/>
        <v>0</v>
      </c>
      <c r="Z74" s="79">
        <f t="shared" si="34"/>
        <v>0</v>
      </c>
      <c r="AA74" s="76" t="str">
        <f>IF(K74="","",VLOOKUP(K74,BD!$A$2:$E$82,5,FALSE)*Z74)</f>
        <v/>
      </c>
      <c r="AB74" s="76" t="str">
        <f>IF(K74="","",VLOOKUP(K74,BD!$A$3:$J$85,10,FALSE)*M74)</f>
        <v/>
      </c>
      <c r="AC74" s="80" t="str">
        <f>IF(K74="","",VLOOKUP(K74,BD!$A$3:$G$85,7,FALSE)*M74)</f>
        <v/>
      </c>
      <c r="AD74" s="76" t="str">
        <f>IF(K74="","",VLOOKUP(K74,BD!$A$3:$I$85,9,FALSE)*Y74)</f>
        <v/>
      </c>
      <c r="AE74" s="76">
        <f t="shared" si="35"/>
        <v>0</v>
      </c>
      <c r="AF74" s="76"/>
      <c r="AG74" s="76"/>
    </row>
    <row r="75" spans="1:33" x14ac:dyDescent="0.25">
      <c r="K75" s="96"/>
      <c r="L75" s="96"/>
      <c r="M75" s="51">
        <v>1</v>
      </c>
      <c r="N75" s="3" t="str">
        <f t="shared" si="27"/>
        <v/>
      </c>
      <c r="O75" s="3" t="str">
        <f t="shared" si="28"/>
        <v/>
      </c>
      <c r="P75" s="51"/>
      <c r="R75" s="75">
        <f t="shared" si="29"/>
        <v>0</v>
      </c>
      <c r="S75" s="75">
        <f t="shared" si="30"/>
        <v>0</v>
      </c>
      <c r="T75" s="75">
        <f t="shared" si="31"/>
        <v>0</v>
      </c>
      <c r="U75" s="75">
        <f t="shared" si="32"/>
        <v>0</v>
      </c>
      <c r="V75" s="76" t="str">
        <f>IFERROR(ROUNDDOWN(VLOOKUP(K75,BD!$A$1:$C$73,3,FALSE),2)," ")</f>
        <v xml:space="preserve"> </v>
      </c>
      <c r="W75" s="76"/>
      <c r="X75" s="76" t="str">
        <f>IF(K75="","",VLOOKUP(K75,BD!$A$2:$D$82,4,FALSE)*M75)</f>
        <v/>
      </c>
      <c r="Y75" s="76">
        <f t="shared" si="33"/>
        <v>0</v>
      </c>
      <c r="Z75" s="79">
        <f t="shared" si="34"/>
        <v>0</v>
      </c>
      <c r="AA75" s="76" t="str">
        <f>IF(K75="","",VLOOKUP(K75,BD!$A$2:$E$82,5,FALSE)*Z75)</f>
        <v/>
      </c>
      <c r="AB75" s="76" t="str">
        <f>IF(K75="","",VLOOKUP(K75,BD!$A$3:$J$85,10,FALSE)*M75)</f>
        <v/>
      </c>
      <c r="AC75" s="80" t="str">
        <f>IF(K75="","",VLOOKUP(K75,BD!$A$3:$G$85,7,FALSE)*M75)</f>
        <v/>
      </c>
      <c r="AD75" s="76" t="str">
        <f>IF(K75="","",VLOOKUP(K75,BD!$A$3:$I$85,9,FALSE)*Y75)</f>
        <v/>
      </c>
      <c r="AE75" s="76">
        <f t="shared" si="35"/>
        <v>0</v>
      </c>
      <c r="AF75" s="76"/>
      <c r="AG75" s="76"/>
    </row>
    <row r="76" spans="1:33" x14ac:dyDescent="0.25">
      <c r="K76" s="96"/>
      <c r="L76" s="96"/>
      <c r="M76" s="51">
        <v>1</v>
      </c>
      <c r="N76" s="3" t="str">
        <f t="shared" si="27"/>
        <v/>
      </c>
      <c r="O76" s="3" t="str">
        <f t="shared" si="28"/>
        <v/>
      </c>
      <c r="P76" s="51"/>
      <c r="R76" s="75">
        <f t="shared" si="29"/>
        <v>0</v>
      </c>
      <c r="S76" s="75">
        <f t="shared" si="30"/>
        <v>0</v>
      </c>
      <c r="T76" s="75">
        <f t="shared" si="31"/>
        <v>0</v>
      </c>
      <c r="U76" s="75">
        <f t="shared" si="32"/>
        <v>0</v>
      </c>
      <c r="V76" s="76" t="str">
        <f>IFERROR(ROUNDDOWN(VLOOKUP(K76,BD!$A$1:$C$73,3,FALSE),2)," ")</f>
        <v xml:space="preserve"> </v>
      </c>
      <c r="W76" s="76"/>
      <c r="X76" s="76" t="str">
        <f>IF(K76="","",VLOOKUP(K76,BD!$A$2:$D$82,4,FALSE)*M76)</f>
        <v/>
      </c>
      <c r="Y76" s="76">
        <f t="shared" si="33"/>
        <v>0</v>
      </c>
      <c r="Z76" s="79">
        <f t="shared" si="34"/>
        <v>0</v>
      </c>
      <c r="AA76" s="76" t="str">
        <f>IF(K76="","",VLOOKUP(K76,BD!$A$2:$E$82,5,FALSE)*Z76)</f>
        <v/>
      </c>
      <c r="AB76" s="76" t="str">
        <f>IF(K76="","",VLOOKUP(K76,BD!$A$3:$J$85,10,FALSE)*M76)</f>
        <v/>
      </c>
      <c r="AC76" s="80" t="str">
        <f>IF(K76="","",VLOOKUP(K76,BD!$A$3:$G$85,7,FALSE)*M76)</f>
        <v/>
      </c>
      <c r="AD76" s="76" t="str">
        <f>IF(K76="","",VLOOKUP(K76,BD!$A$3:$I$85,9,FALSE)*Y76)</f>
        <v/>
      </c>
      <c r="AE76" s="76">
        <f t="shared" si="35"/>
        <v>0</v>
      </c>
      <c r="AF76" s="76"/>
      <c r="AG76" s="76"/>
    </row>
    <row r="77" spans="1:33" x14ac:dyDescent="0.25">
      <c r="K77" s="96"/>
      <c r="L77" s="96"/>
      <c r="M77"/>
      <c r="N77" s="3">
        <f>SUM(N65:N76)</f>
        <v>0</v>
      </c>
      <c r="O77" s="3">
        <f>SUM(O65:O76)</f>
        <v>0</v>
      </c>
      <c r="R77" s="75">
        <f>SUM(R65:R76)</f>
        <v>0</v>
      </c>
      <c r="S77" s="75">
        <f>SUM(S65:S76)</f>
        <v>0</v>
      </c>
      <c r="T77" s="75">
        <f t="shared" ref="T77:U77" si="36">SUM(T65:T76)</f>
        <v>0</v>
      </c>
      <c r="U77" s="75">
        <f t="shared" si="36"/>
        <v>0</v>
      </c>
      <c r="V77" s="76"/>
      <c r="W77" s="76"/>
      <c r="X77" s="76">
        <f>SUM(X65:X76)</f>
        <v>0</v>
      </c>
      <c r="Y77" s="76">
        <f>SUM(Y65:Y76)</f>
        <v>0</v>
      </c>
      <c r="Z77" s="81"/>
      <c r="AA77" s="82">
        <f>SUM(AA65:AA76)</f>
        <v>0</v>
      </c>
      <c r="AB77" s="88">
        <f>SUM(AB65:AB76)</f>
        <v>0</v>
      </c>
      <c r="AC77" s="89">
        <f>SUM(AC65:AC76)</f>
        <v>0</v>
      </c>
      <c r="AD77" s="76">
        <f>SUM(AD65:AD76)</f>
        <v>0</v>
      </c>
      <c r="AE77" s="76">
        <f>SUM(AE65:AE76)</f>
        <v>0</v>
      </c>
      <c r="AF77" s="76"/>
      <c r="AG77" s="76"/>
    </row>
    <row r="78" spans="1:33" x14ac:dyDescent="0.25">
      <c r="K78" t="s">
        <v>47</v>
      </c>
      <c r="L78" s="3" t="s">
        <v>64</v>
      </c>
      <c r="M78" t="s">
        <v>65</v>
      </c>
      <c r="N78" s="3" t="s">
        <v>49</v>
      </c>
      <c r="O78" t="s">
        <v>47</v>
      </c>
      <c r="R78" s="76"/>
      <c r="S78" s="76"/>
      <c r="T78" s="76"/>
      <c r="U78" s="76"/>
      <c r="V78" s="76"/>
      <c r="W78" s="76"/>
      <c r="X78" s="76"/>
      <c r="Y78" s="76"/>
      <c r="Z78" s="76"/>
      <c r="AA78" s="76"/>
      <c r="AB78" s="76"/>
      <c r="AC78" s="76"/>
      <c r="AD78" s="76"/>
      <c r="AE78" s="76"/>
      <c r="AF78" s="76"/>
      <c r="AG78" s="76"/>
    </row>
    <row r="79" spans="1:33" x14ac:dyDescent="0.25">
      <c r="K79">
        <v>6</v>
      </c>
      <c r="L79" s="3">
        <f>SUM(O77)</f>
        <v>0</v>
      </c>
      <c r="M79" s="12">
        <f>SUM(AB77)</f>
        <v>0</v>
      </c>
      <c r="N79" s="3">
        <f>SUM(L79:M79)</f>
        <v>0</v>
      </c>
      <c r="O79" s="3">
        <f>SUM(N79*1.06-$N$79)</f>
        <v>0</v>
      </c>
      <c r="P79" s="12"/>
      <c r="R79" s="99">
        <f>SUM(R77+S77)</f>
        <v>0</v>
      </c>
      <c r="S79" s="100"/>
      <c r="T79" s="99">
        <f>SUM(T77+U77)</f>
        <v>0</v>
      </c>
      <c r="U79" s="100"/>
      <c r="V79" s="76"/>
      <c r="W79" s="76"/>
      <c r="X79" s="76"/>
      <c r="Y79" s="76"/>
      <c r="Z79" s="76"/>
      <c r="AA79" s="76"/>
      <c r="AB79" s="76"/>
      <c r="AC79" s="76"/>
      <c r="AD79" s="76"/>
      <c r="AE79" s="76"/>
      <c r="AF79" s="76"/>
      <c r="AG79" s="76"/>
    </row>
    <row r="80" spans="1:33" x14ac:dyDescent="0.25">
      <c r="K80">
        <v>21</v>
      </c>
      <c r="L80" s="3">
        <f>SUM(N77)</f>
        <v>0</v>
      </c>
      <c r="M80" s="12">
        <f>SUM(AC77)</f>
        <v>0</v>
      </c>
      <c r="N80" s="3">
        <f>SUM(L80:M80)</f>
        <v>0</v>
      </c>
      <c r="O80" s="3">
        <f>SUM(N80*1.21-$N$80)</f>
        <v>0</v>
      </c>
      <c r="R80" s="76"/>
      <c r="S80" s="76"/>
      <c r="T80" s="76"/>
      <c r="U80" s="76"/>
      <c r="V80" s="76"/>
      <c r="W80" s="76"/>
      <c r="X80" s="76"/>
      <c r="Y80" s="76"/>
      <c r="Z80" s="76"/>
      <c r="AA80" s="76"/>
      <c r="AB80" s="76"/>
      <c r="AC80" s="76"/>
      <c r="AD80" s="76"/>
      <c r="AE80" s="76"/>
      <c r="AF80" s="76"/>
      <c r="AG80" s="76"/>
    </row>
    <row r="81" spans="3:33" x14ac:dyDescent="0.25">
      <c r="R81" s="76"/>
      <c r="S81" s="76"/>
      <c r="T81" s="76"/>
      <c r="U81" s="76"/>
      <c r="V81" s="76"/>
      <c r="W81" s="76"/>
      <c r="X81" s="76"/>
      <c r="Y81" s="76"/>
      <c r="Z81" s="76"/>
      <c r="AA81" s="76"/>
      <c r="AB81" s="76"/>
      <c r="AC81" s="76"/>
      <c r="AD81" s="76"/>
      <c r="AE81" s="76"/>
      <c r="AF81" s="76"/>
      <c r="AG81" s="76"/>
    </row>
    <row r="82" spans="3:33" x14ac:dyDescent="0.25">
      <c r="L82" s="3">
        <f>SUM(L79:L80)</f>
        <v>0</v>
      </c>
      <c r="M82" s="3">
        <f>SUM(M79:M80)</f>
        <v>0</v>
      </c>
      <c r="N82" s="3">
        <f>SUM(N79:N80)</f>
        <v>0</v>
      </c>
      <c r="O82" s="3">
        <f>SUM(O79:O80)</f>
        <v>0</v>
      </c>
      <c r="P82" s="3"/>
      <c r="R82" s="76"/>
      <c r="S82" s="76"/>
      <c r="T82" s="76"/>
      <c r="U82" s="76"/>
      <c r="V82" s="76"/>
      <c r="W82" s="76"/>
      <c r="X82" s="76"/>
      <c r="Y82" s="76"/>
      <c r="Z82" s="76"/>
      <c r="AA82" s="76"/>
      <c r="AB82" s="76"/>
      <c r="AC82" s="76"/>
      <c r="AD82" s="76"/>
      <c r="AE82" s="76"/>
      <c r="AF82" s="76"/>
      <c r="AG82" s="76"/>
    </row>
    <row r="83" spans="3:33" x14ac:dyDescent="0.25">
      <c r="R83" s="76"/>
      <c r="S83" s="76"/>
      <c r="T83" s="76"/>
      <c r="U83" s="76"/>
      <c r="V83" s="76"/>
      <c r="W83" s="76"/>
      <c r="X83" s="76"/>
      <c r="Y83" s="76"/>
      <c r="Z83" s="76"/>
      <c r="AA83" s="76"/>
      <c r="AB83" s="76"/>
      <c r="AC83" s="76"/>
      <c r="AD83" s="76"/>
      <c r="AE83" s="76"/>
      <c r="AF83" s="76"/>
      <c r="AG83" s="76"/>
    </row>
    <row r="84" spans="3:33" x14ac:dyDescent="0.25">
      <c r="K84" t="s">
        <v>88</v>
      </c>
      <c r="L84" s="3">
        <f>SUM(N82+O82)</f>
        <v>0</v>
      </c>
      <c r="O84" s="22"/>
      <c r="P84" s="23">
        <f>SUM(L84:M84)</f>
        <v>0</v>
      </c>
      <c r="R84" s="76"/>
      <c r="S84" s="76"/>
      <c r="T84" s="76"/>
      <c r="U84" s="76"/>
      <c r="V84" s="76"/>
      <c r="W84" s="76"/>
      <c r="X84" s="76"/>
      <c r="Y84" s="76"/>
      <c r="Z84" s="76"/>
      <c r="AA84" s="76"/>
      <c r="AB84" s="76"/>
      <c r="AC84" s="76"/>
      <c r="AD84" s="76"/>
      <c r="AE84" s="76"/>
      <c r="AF84" s="76"/>
      <c r="AG84" s="76"/>
    </row>
    <row r="85" spans="3:33" x14ac:dyDescent="0.25">
      <c r="K85" t="s">
        <v>89</v>
      </c>
      <c r="L85" s="3">
        <f>SUM(R79+T79)</f>
        <v>0</v>
      </c>
      <c r="P85" s="3">
        <f>SUM(L85-M85)</f>
        <v>0</v>
      </c>
      <c r="R85" s="76"/>
      <c r="S85" s="76"/>
      <c r="T85" s="76"/>
      <c r="U85" s="76"/>
      <c r="V85" s="76"/>
      <c r="W85" s="76"/>
      <c r="X85" s="76"/>
      <c r="Y85" s="76"/>
      <c r="Z85" s="76"/>
      <c r="AA85" s="76"/>
      <c r="AB85" s="76"/>
      <c r="AC85" s="76"/>
      <c r="AD85" s="76"/>
      <c r="AE85" s="76"/>
      <c r="AF85" s="76"/>
      <c r="AG85" s="76"/>
    </row>
    <row r="86" spans="3:33" x14ac:dyDescent="0.25">
      <c r="P86" s="3"/>
      <c r="R86" s="76"/>
      <c r="S86" s="76"/>
      <c r="T86" s="76"/>
      <c r="U86" s="76"/>
      <c r="V86" s="76"/>
      <c r="W86" s="76"/>
      <c r="X86" s="76"/>
      <c r="Y86" s="76"/>
      <c r="Z86" s="76"/>
      <c r="AA86" s="76"/>
      <c r="AB86" s="76"/>
      <c r="AC86" s="76"/>
      <c r="AD86" s="76"/>
      <c r="AE86" s="76"/>
      <c r="AF86" s="76"/>
      <c r="AG86" s="76"/>
    </row>
    <row r="87" spans="3:33" x14ac:dyDescent="0.25">
      <c r="K87" t="s">
        <v>71</v>
      </c>
      <c r="P87" s="3">
        <f>SUM(P84-P85)</f>
        <v>0</v>
      </c>
      <c r="R87" s="76"/>
      <c r="S87" s="76"/>
      <c r="T87" s="76"/>
      <c r="U87" s="76"/>
      <c r="V87" s="76"/>
      <c r="W87" s="76"/>
      <c r="X87" s="76"/>
      <c r="Y87" s="76"/>
      <c r="Z87" s="76"/>
      <c r="AA87" s="76"/>
      <c r="AB87" s="76"/>
      <c r="AC87" s="76"/>
      <c r="AD87" s="76"/>
      <c r="AE87" s="76"/>
      <c r="AF87" s="76"/>
      <c r="AG87" s="76"/>
    </row>
    <row r="88" spans="3:33" x14ac:dyDescent="0.25">
      <c r="K88" t="s">
        <v>72</v>
      </c>
      <c r="P88" s="3">
        <f>SUM(P62)</f>
        <v>0</v>
      </c>
      <c r="R88" s="76"/>
      <c r="S88" s="76"/>
      <c r="T88" s="76"/>
      <c r="U88" s="76"/>
      <c r="V88" s="76"/>
      <c r="W88" s="76"/>
      <c r="X88" s="76"/>
      <c r="Y88" s="76"/>
      <c r="Z88" s="76"/>
      <c r="AA88" s="76"/>
      <c r="AB88" s="76"/>
      <c r="AC88" s="76"/>
      <c r="AD88" s="76"/>
      <c r="AE88" s="76"/>
      <c r="AF88" s="76"/>
      <c r="AG88" s="76"/>
    </row>
    <row r="89" spans="3:33" x14ac:dyDescent="0.25">
      <c r="K89" t="s">
        <v>91</v>
      </c>
      <c r="P89" s="29">
        <f>SUM(P88-P87)</f>
        <v>0</v>
      </c>
      <c r="R89" s="76"/>
      <c r="S89" s="76"/>
      <c r="T89" s="76"/>
      <c r="U89" s="76"/>
      <c r="V89" s="76"/>
      <c r="W89" s="76"/>
      <c r="X89" s="76"/>
      <c r="Y89" s="76"/>
      <c r="Z89" s="76"/>
      <c r="AA89" s="76"/>
      <c r="AB89" s="76"/>
      <c r="AC89" s="76"/>
      <c r="AD89" s="76"/>
      <c r="AE89" s="76"/>
      <c r="AF89" s="76"/>
      <c r="AG89" s="76"/>
    </row>
    <row r="90" spans="3:33" x14ac:dyDescent="0.25">
      <c r="R90" s="76"/>
      <c r="S90" s="76"/>
      <c r="T90" s="76"/>
      <c r="U90" s="76"/>
      <c r="V90" s="76"/>
      <c r="W90" s="76"/>
      <c r="X90" s="76"/>
      <c r="Y90" s="76"/>
      <c r="Z90" s="76"/>
      <c r="AA90" s="76"/>
      <c r="AB90" s="76"/>
      <c r="AC90" s="76"/>
      <c r="AD90" s="76"/>
      <c r="AE90" s="76"/>
      <c r="AF90" s="76"/>
      <c r="AG90" s="76"/>
    </row>
    <row r="91" spans="3:33" x14ac:dyDescent="0.25">
      <c r="K91" s="94" t="s">
        <v>76</v>
      </c>
      <c r="L91" s="94"/>
      <c r="M91" s="94"/>
      <c r="N91" s="94"/>
      <c r="O91" s="94"/>
      <c r="P91" s="94"/>
      <c r="R91" s="76" t="s">
        <v>84</v>
      </c>
      <c r="S91" s="76" t="s">
        <v>50</v>
      </c>
      <c r="T91" s="76" t="s">
        <v>83</v>
      </c>
      <c r="U91" s="76" t="s">
        <v>51</v>
      </c>
      <c r="V91" s="76" t="s">
        <v>85</v>
      </c>
      <c r="W91" s="76"/>
      <c r="X91" s="76"/>
      <c r="Y91" s="76"/>
      <c r="Z91" s="90" t="s">
        <v>131</v>
      </c>
      <c r="AA91" s="91"/>
      <c r="AB91" s="85" t="s">
        <v>78</v>
      </c>
      <c r="AC91" s="86"/>
      <c r="AD91" s="77" t="s">
        <v>58</v>
      </c>
      <c r="AE91" s="78" t="s">
        <v>59</v>
      </c>
      <c r="AF91" s="76" t="s">
        <v>86</v>
      </c>
      <c r="AG91" s="76" t="s">
        <v>87</v>
      </c>
    </row>
    <row r="92" spans="3:33" x14ac:dyDescent="0.25">
      <c r="K92" s="96"/>
      <c r="L92" s="96"/>
      <c r="M92" s="51"/>
      <c r="N92" s="3" t="str">
        <f t="shared" ref="N92:N101" si="37">IF(K92="","",VLOOKUP(K92,$A$2:$Z$60,26,FALSE)*M92)</f>
        <v/>
      </c>
      <c r="O92" s="3" t="str">
        <f t="shared" ref="O92:O101" si="38">IF(K92="","",VLOOKUP(K92,$A$2:$AA$60,27,FALSE)*M92)</f>
        <v/>
      </c>
      <c r="P92" s="51"/>
      <c r="R92" s="75">
        <f t="shared" ref="R92:R103" si="39">IFERROR(((N92/X92)*P92),0)</f>
        <v>0</v>
      </c>
      <c r="S92" s="75">
        <f t="shared" ref="S92:S103" si="40">IFERROR((R92*V92),0)</f>
        <v>0</v>
      </c>
      <c r="T92" s="75">
        <f t="shared" ref="T92:T103" si="41">IFERROR(((O92/X92)*P92),0)</f>
        <v>0</v>
      </c>
      <c r="U92" s="75">
        <f t="shared" ref="U92:U103" si="42">IFERROR((T92*V92),0)</f>
        <v>0</v>
      </c>
      <c r="V92" s="76" t="str">
        <f>IFERROR(ROUNDDOWN(VLOOKUP(K92,BD!$A$1:$C$73,3,FALSE),2)," ")</f>
        <v xml:space="preserve"> </v>
      </c>
      <c r="W92" s="75">
        <f>SUM(R92+S92)</f>
        <v>0</v>
      </c>
      <c r="X92" s="76" t="str">
        <f>IF(K92="","",VLOOKUP(K92,BD!$A$2:$D$82,4,FALSE)*M92)</f>
        <v/>
      </c>
      <c r="Y92" s="76">
        <f t="shared" ref="Y92:Y103" si="43">IFERROR((X92-P92),0)</f>
        <v>0</v>
      </c>
      <c r="Z92" s="75">
        <f t="shared" ref="Z92:Z103" si="44">IFERROR((N92-R92),0)</f>
        <v>0</v>
      </c>
      <c r="AA92" s="76">
        <f>IFERROR((O92-T92),0)</f>
        <v>0</v>
      </c>
      <c r="AB92" s="79">
        <f t="shared" ref="AB92:AB103" si="45">IF(P92,1,0)</f>
        <v>0</v>
      </c>
      <c r="AC92" s="76" t="str">
        <f>IF(K92="","",VLOOKUP(K92,BD!$A$2:$E$82,5,FALSE)*AB92)</f>
        <v/>
      </c>
      <c r="AD92" s="76" t="str">
        <f>IF(K92="","",VLOOKUP(K92,BD!$A$3:$J$85,10,FALSE)*M92)</f>
        <v/>
      </c>
      <c r="AE92" s="87" t="str">
        <f>IF(K92="","",VLOOKUP(K92,BD!$A$3:$K$85,11,FALSE)*Y92)</f>
        <v/>
      </c>
      <c r="AF92" s="76" t="str">
        <f>IF(K92="","",VLOOKUP(K92,BD!$A$3:$I$85,9,FALSE)*Y92)</f>
        <v/>
      </c>
      <c r="AG92" s="76">
        <f t="shared" ref="AG92:AG103" si="46">IFERROR((AC92-AF92),0)</f>
        <v>0</v>
      </c>
    </row>
    <row r="93" spans="3:33" x14ac:dyDescent="0.25">
      <c r="K93" s="96"/>
      <c r="L93" s="96"/>
      <c r="M93" s="51"/>
      <c r="N93" s="3" t="str">
        <f t="shared" si="37"/>
        <v/>
      </c>
      <c r="O93" s="3" t="str">
        <f t="shared" si="38"/>
        <v/>
      </c>
      <c r="P93" s="51"/>
      <c r="R93" s="75">
        <f t="shared" si="39"/>
        <v>0</v>
      </c>
      <c r="S93" s="75">
        <f t="shared" si="40"/>
        <v>0</v>
      </c>
      <c r="T93" s="75">
        <f t="shared" si="41"/>
        <v>0</v>
      </c>
      <c r="U93" s="75">
        <f t="shared" si="42"/>
        <v>0</v>
      </c>
      <c r="V93" s="76" t="str">
        <f>IFERROR(ROUNDDOWN(VLOOKUP(K93,BD!$A$1:$C$73,3,FALSE),2)," ")</f>
        <v xml:space="preserve"> </v>
      </c>
      <c r="W93" s="75">
        <f t="shared" ref="W93:W103" si="47">SUM(R93+S93)</f>
        <v>0</v>
      </c>
      <c r="X93" s="76" t="str">
        <f>IF(K93="","",VLOOKUP(K93,BD!$A$2:$D$82,4,FALSE)*M93)</f>
        <v/>
      </c>
      <c r="Y93" s="76">
        <f t="shared" si="43"/>
        <v>0</v>
      </c>
      <c r="Z93" s="75">
        <f t="shared" si="44"/>
        <v>0</v>
      </c>
      <c r="AA93" s="76">
        <f t="shared" ref="AA93:AA103" si="48">IFERROR((O93-T93),0)</f>
        <v>0</v>
      </c>
      <c r="AB93" s="79">
        <f t="shared" si="45"/>
        <v>0</v>
      </c>
      <c r="AC93" s="76" t="str">
        <f>IF(K93="","",VLOOKUP(K93,BD!$A$2:$E$82,5,FALSE)*AB93)</f>
        <v/>
      </c>
      <c r="AD93" s="76" t="str">
        <f>IF(K93="","",VLOOKUP(K93,BD!$A$3:$J$85,10,FALSE)*M93)</f>
        <v/>
      </c>
      <c r="AE93" s="87" t="str">
        <f>IF(K93="","",VLOOKUP(K93,BD!$A$3:$K$85,11,FALSE)*Y93)</f>
        <v/>
      </c>
      <c r="AF93" s="76" t="str">
        <f>IF(K93="","",VLOOKUP(K93,BD!$A$3:$I$85,9,FALSE)*Y93)</f>
        <v/>
      </c>
      <c r="AG93" s="76">
        <f t="shared" si="46"/>
        <v>0</v>
      </c>
    </row>
    <row r="94" spans="3:33" x14ac:dyDescent="0.25">
      <c r="K94" s="96"/>
      <c r="L94" s="96"/>
      <c r="M94" s="51"/>
      <c r="N94" s="3" t="str">
        <f t="shared" si="37"/>
        <v/>
      </c>
      <c r="O94" s="3" t="str">
        <f t="shared" si="38"/>
        <v/>
      </c>
      <c r="P94" s="51"/>
      <c r="R94" s="75">
        <f t="shared" si="39"/>
        <v>0</v>
      </c>
      <c r="S94" s="75">
        <f t="shared" si="40"/>
        <v>0</v>
      </c>
      <c r="T94" s="75">
        <f t="shared" si="41"/>
        <v>0</v>
      </c>
      <c r="U94" s="75">
        <f t="shared" si="42"/>
        <v>0</v>
      </c>
      <c r="V94" s="76" t="str">
        <f>IFERROR(ROUNDDOWN(VLOOKUP(K94,BD!$A$1:$C$73,3,FALSE),2)," ")</f>
        <v xml:space="preserve"> </v>
      </c>
      <c r="W94" s="75">
        <f t="shared" si="47"/>
        <v>0</v>
      </c>
      <c r="X94" s="76" t="str">
        <f>IF(K94="","",VLOOKUP(K94,BD!$A$2:$D$82,4,FALSE)*M94)</f>
        <v/>
      </c>
      <c r="Y94" s="76">
        <f t="shared" si="43"/>
        <v>0</v>
      </c>
      <c r="Z94" s="75">
        <f t="shared" si="44"/>
        <v>0</v>
      </c>
      <c r="AA94" s="76">
        <f t="shared" si="48"/>
        <v>0</v>
      </c>
      <c r="AB94" s="79">
        <f t="shared" si="45"/>
        <v>0</v>
      </c>
      <c r="AC94" s="76" t="str">
        <f>IF(K94="","",VLOOKUP(K94,BD!$A$2:$E$82,5,FALSE)*AB94)</f>
        <v/>
      </c>
      <c r="AD94" s="76" t="str">
        <f>IF(K94="","",VLOOKUP(K94,BD!$A$3:$J$85,10,FALSE)*M94)</f>
        <v/>
      </c>
      <c r="AE94" s="80" t="str">
        <f>IF(K94="","",VLOOKUP(K94,BD!$A$3:$G$85,7,FALSE)*M94)</f>
        <v/>
      </c>
      <c r="AF94" s="76" t="str">
        <f>IF(K94="","",VLOOKUP(K94,BD!$A$3:$I$85,9,FALSE)*Y94)</f>
        <v/>
      </c>
      <c r="AG94" s="76">
        <f t="shared" si="46"/>
        <v>0</v>
      </c>
    </row>
    <row r="95" spans="3:33" x14ac:dyDescent="0.25">
      <c r="C95" s="62"/>
      <c r="K95" s="96"/>
      <c r="L95" s="96"/>
      <c r="M95" s="51"/>
      <c r="N95" s="3" t="str">
        <f t="shared" si="37"/>
        <v/>
      </c>
      <c r="O95" s="3" t="str">
        <f t="shared" si="38"/>
        <v/>
      </c>
      <c r="P95" s="51"/>
      <c r="R95" s="75">
        <f t="shared" si="39"/>
        <v>0</v>
      </c>
      <c r="S95" s="75">
        <f t="shared" si="40"/>
        <v>0</v>
      </c>
      <c r="T95" s="75">
        <f t="shared" si="41"/>
        <v>0</v>
      </c>
      <c r="U95" s="75">
        <f t="shared" si="42"/>
        <v>0</v>
      </c>
      <c r="V95" s="76" t="str">
        <f>IFERROR(ROUNDDOWN(VLOOKUP(K95,BD!$A$1:$C$73,3,FALSE),2)," ")</f>
        <v xml:space="preserve"> </v>
      </c>
      <c r="W95" s="75">
        <f t="shared" si="47"/>
        <v>0</v>
      </c>
      <c r="X95" s="76" t="str">
        <f>IF(K95="","",VLOOKUP(K95,BD!$A$2:$D$82,4,FALSE)*M95)</f>
        <v/>
      </c>
      <c r="Y95" s="76">
        <f t="shared" si="43"/>
        <v>0</v>
      </c>
      <c r="Z95" s="75">
        <f t="shared" si="44"/>
        <v>0</v>
      </c>
      <c r="AA95" s="76">
        <f t="shared" si="48"/>
        <v>0</v>
      </c>
      <c r="AB95" s="79">
        <f t="shared" si="45"/>
        <v>0</v>
      </c>
      <c r="AC95" s="76" t="str">
        <f>IF(K95="","",VLOOKUP(K95,BD!$A$2:$E$82,5,FALSE)*AB95)</f>
        <v/>
      </c>
      <c r="AD95" s="76" t="str">
        <f>IF(K95="","",VLOOKUP(K95,BD!$A$3:$J$85,10,FALSE)*M95)</f>
        <v/>
      </c>
      <c r="AE95" s="80" t="str">
        <f>IF(K95="","",VLOOKUP(K95,BD!$A$3:$G$85,7,FALSE)*M95)</f>
        <v/>
      </c>
      <c r="AF95" s="76" t="str">
        <f>IF(K95="","",VLOOKUP(K95,BD!$A$3:$I$85,9,FALSE)*Y95)</f>
        <v/>
      </c>
      <c r="AG95" s="76">
        <f t="shared" si="46"/>
        <v>0</v>
      </c>
    </row>
    <row r="96" spans="3:33" x14ac:dyDescent="0.25">
      <c r="C96" s="62"/>
      <c r="K96" s="96"/>
      <c r="L96" s="96"/>
      <c r="M96" s="51"/>
      <c r="N96" s="3" t="str">
        <f t="shared" si="37"/>
        <v/>
      </c>
      <c r="O96" s="3" t="str">
        <f t="shared" si="38"/>
        <v/>
      </c>
      <c r="P96" s="51"/>
      <c r="R96" s="75">
        <f t="shared" si="39"/>
        <v>0</v>
      </c>
      <c r="S96" s="75">
        <f t="shared" si="40"/>
        <v>0</v>
      </c>
      <c r="T96" s="75">
        <f t="shared" si="41"/>
        <v>0</v>
      </c>
      <c r="U96" s="75">
        <f t="shared" si="42"/>
        <v>0</v>
      </c>
      <c r="V96" s="76" t="str">
        <f>IFERROR(ROUNDDOWN(VLOOKUP(K96,BD!$A$1:$C$73,3,FALSE),2)," ")</f>
        <v xml:space="preserve"> </v>
      </c>
      <c r="W96" s="75">
        <f t="shared" si="47"/>
        <v>0</v>
      </c>
      <c r="X96" s="76" t="str">
        <f>IF(K96="","",VLOOKUP(K96,BD!$A$2:$D$82,4,FALSE)*M96)</f>
        <v/>
      </c>
      <c r="Y96" s="76">
        <f t="shared" si="43"/>
        <v>0</v>
      </c>
      <c r="Z96" s="75">
        <f t="shared" si="44"/>
        <v>0</v>
      </c>
      <c r="AA96" s="76">
        <f t="shared" si="48"/>
        <v>0</v>
      </c>
      <c r="AB96" s="79">
        <f t="shared" si="45"/>
        <v>0</v>
      </c>
      <c r="AC96" s="76" t="str">
        <f>IF(K96="","",VLOOKUP(K96,BD!$A$2:$E$82,5,FALSE)*AB96)</f>
        <v/>
      </c>
      <c r="AD96" s="76" t="str">
        <f>IF(K96="","",VLOOKUP(K96,BD!$A$3:$J$85,10,FALSE)*M96)</f>
        <v/>
      </c>
      <c r="AE96" s="80" t="str">
        <f>IF(K96="","",VLOOKUP(K96,BD!$A$3:$G$85,7,FALSE)*M96)</f>
        <v/>
      </c>
      <c r="AF96" s="76" t="str">
        <f>IF(K96="","",VLOOKUP(K96,BD!$A$3:$I$85,9,FALSE)*Y96)</f>
        <v/>
      </c>
      <c r="AG96" s="76">
        <f t="shared" si="46"/>
        <v>0</v>
      </c>
    </row>
    <row r="97" spans="1:33" x14ac:dyDescent="0.25">
      <c r="C97" s="62"/>
      <c r="K97" s="96"/>
      <c r="L97" s="96"/>
      <c r="M97" s="51"/>
      <c r="N97" s="3" t="str">
        <f t="shared" si="37"/>
        <v/>
      </c>
      <c r="O97" s="3" t="str">
        <f t="shared" si="38"/>
        <v/>
      </c>
      <c r="P97" s="51"/>
      <c r="R97" s="75">
        <f t="shared" si="39"/>
        <v>0</v>
      </c>
      <c r="S97" s="75">
        <f t="shared" si="40"/>
        <v>0</v>
      </c>
      <c r="T97" s="75">
        <f t="shared" si="41"/>
        <v>0</v>
      </c>
      <c r="U97" s="75">
        <f t="shared" si="42"/>
        <v>0</v>
      </c>
      <c r="V97" s="76" t="str">
        <f>IFERROR(ROUNDDOWN(VLOOKUP(K97,BD!$A$1:$C$73,3,FALSE),2)," ")</f>
        <v xml:space="preserve"> </v>
      </c>
      <c r="W97" s="75">
        <f t="shared" si="47"/>
        <v>0</v>
      </c>
      <c r="X97" s="76" t="str">
        <f>IF(K97="","",VLOOKUP(K97,BD!$A$2:$D$82,4,FALSE)*M97)</f>
        <v/>
      </c>
      <c r="Y97" s="76">
        <f t="shared" si="43"/>
        <v>0</v>
      </c>
      <c r="Z97" s="75">
        <f t="shared" si="44"/>
        <v>0</v>
      </c>
      <c r="AA97" s="76">
        <f t="shared" si="48"/>
        <v>0</v>
      </c>
      <c r="AB97" s="79">
        <f t="shared" si="45"/>
        <v>0</v>
      </c>
      <c r="AC97" s="76" t="str">
        <f>IF(K97="","",VLOOKUP(K97,BD!$A$2:$E$82,5,FALSE)*AB97)</f>
        <v/>
      </c>
      <c r="AD97" s="76" t="str">
        <f>IF(K97="","",VLOOKUP(K97,BD!$A$3:$J$85,10,FALSE)*M97)</f>
        <v/>
      </c>
      <c r="AE97" s="80" t="str">
        <f>IF(K97="","",VLOOKUP(K97,BD!$A$3:$G$85,7,FALSE)*M97)</f>
        <v/>
      </c>
      <c r="AF97" s="76" t="str">
        <f>IF(K97="","",VLOOKUP(K97,BD!$A$3:$I$85,9,FALSE)*Y97)</f>
        <v/>
      </c>
      <c r="AG97" s="76">
        <f t="shared" si="46"/>
        <v>0</v>
      </c>
    </row>
    <row r="98" spans="1:33" x14ac:dyDescent="0.25">
      <c r="K98" s="96"/>
      <c r="L98" s="96"/>
      <c r="M98" s="51"/>
      <c r="N98" s="3" t="str">
        <f t="shared" si="37"/>
        <v/>
      </c>
      <c r="O98" s="3" t="str">
        <f t="shared" si="38"/>
        <v/>
      </c>
      <c r="P98" s="51"/>
      <c r="R98" s="75">
        <f t="shared" si="39"/>
        <v>0</v>
      </c>
      <c r="S98" s="75">
        <f t="shared" si="40"/>
        <v>0</v>
      </c>
      <c r="T98" s="75">
        <f t="shared" si="41"/>
        <v>0</v>
      </c>
      <c r="U98" s="75">
        <f t="shared" si="42"/>
        <v>0</v>
      </c>
      <c r="V98" s="76" t="str">
        <f>IFERROR(ROUNDDOWN(VLOOKUP(K98,BD!$A$1:$C$73,3,FALSE),2)," ")</f>
        <v xml:space="preserve"> </v>
      </c>
      <c r="W98" s="75">
        <f t="shared" si="47"/>
        <v>0</v>
      </c>
      <c r="X98" s="76" t="str">
        <f>IF(K98="","",VLOOKUP(K98,BD!$A$2:$D$82,4,FALSE)*M98)</f>
        <v/>
      </c>
      <c r="Y98" s="76">
        <f t="shared" si="43"/>
        <v>0</v>
      </c>
      <c r="Z98" s="75">
        <f t="shared" si="44"/>
        <v>0</v>
      </c>
      <c r="AA98" s="76">
        <f t="shared" si="48"/>
        <v>0</v>
      </c>
      <c r="AB98" s="79">
        <f t="shared" si="45"/>
        <v>0</v>
      </c>
      <c r="AC98" s="76" t="str">
        <f>IF(K98="","",VLOOKUP(K98,BD!$A$2:$E$82,5,FALSE)*AB98)</f>
        <v/>
      </c>
      <c r="AD98" s="76" t="str">
        <f>IF(K98="","",VLOOKUP(K98,BD!$A$3:$J$85,10,FALSE)*M98)</f>
        <v/>
      </c>
      <c r="AE98" s="80" t="str">
        <f>IF(K98="","",VLOOKUP(K98,BD!$A$3:$G$85,7,FALSE)*M98)</f>
        <v/>
      </c>
      <c r="AF98" s="76" t="str">
        <f>IF(K98="","",VLOOKUP(K98,BD!$A$3:$I$85,9,FALSE)*Y98)</f>
        <v/>
      </c>
      <c r="AG98" s="76">
        <f t="shared" si="46"/>
        <v>0</v>
      </c>
    </row>
    <row r="99" spans="1:33" x14ac:dyDescent="0.25">
      <c r="K99" s="96"/>
      <c r="L99" s="96"/>
      <c r="M99" s="51"/>
      <c r="N99" s="3" t="str">
        <f t="shared" si="37"/>
        <v/>
      </c>
      <c r="O99" s="3" t="str">
        <f t="shared" si="38"/>
        <v/>
      </c>
      <c r="P99" s="51"/>
      <c r="R99" s="75">
        <f t="shared" si="39"/>
        <v>0</v>
      </c>
      <c r="S99" s="75">
        <f t="shared" si="40"/>
        <v>0</v>
      </c>
      <c r="T99" s="75">
        <f t="shared" si="41"/>
        <v>0</v>
      </c>
      <c r="U99" s="75">
        <f t="shared" si="42"/>
        <v>0</v>
      </c>
      <c r="V99" s="76" t="str">
        <f>IFERROR(ROUNDDOWN(VLOOKUP(K99,BD!$A$1:$C$73,3,FALSE),2)," ")</f>
        <v xml:space="preserve"> </v>
      </c>
      <c r="W99" s="75">
        <f t="shared" si="47"/>
        <v>0</v>
      </c>
      <c r="X99" s="76" t="str">
        <f>IF(K99="","",VLOOKUP(K99,BD!$A$2:$D$82,4,FALSE)*M99)</f>
        <v/>
      </c>
      <c r="Y99" s="76">
        <f t="shared" si="43"/>
        <v>0</v>
      </c>
      <c r="Z99" s="75">
        <f t="shared" si="44"/>
        <v>0</v>
      </c>
      <c r="AA99" s="76">
        <f t="shared" si="48"/>
        <v>0</v>
      </c>
      <c r="AB99" s="79">
        <f t="shared" si="45"/>
        <v>0</v>
      </c>
      <c r="AC99" s="76" t="str">
        <f>IF(K99="","",VLOOKUP(K99,BD!$A$2:$E$82,5,FALSE)*AB99)</f>
        <v/>
      </c>
      <c r="AD99" s="76" t="str">
        <f>IF(K99="","",VLOOKUP(K99,BD!$A$3:$J$85,10,FALSE)*M99)</f>
        <v/>
      </c>
      <c r="AE99" s="80" t="str">
        <f>IF(K99="","",VLOOKUP(K99,BD!$A$3:$G$85,7,FALSE)*M99)</f>
        <v/>
      </c>
      <c r="AF99" s="76" t="str">
        <f>IF(K99="","",VLOOKUP(K99,BD!$A$3:$I$85,9,FALSE)*Y99)</f>
        <v/>
      </c>
      <c r="AG99" s="76">
        <f t="shared" si="46"/>
        <v>0</v>
      </c>
    </row>
    <row r="100" spans="1:33" x14ac:dyDescent="0.25">
      <c r="K100" s="96"/>
      <c r="L100" s="96"/>
      <c r="M100" s="51"/>
      <c r="N100" s="3" t="str">
        <f t="shared" si="37"/>
        <v/>
      </c>
      <c r="O100" s="3" t="str">
        <f t="shared" si="38"/>
        <v/>
      </c>
      <c r="P100" s="51"/>
      <c r="R100" s="75">
        <f t="shared" si="39"/>
        <v>0</v>
      </c>
      <c r="S100" s="75">
        <f t="shared" si="40"/>
        <v>0</v>
      </c>
      <c r="T100" s="75">
        <f t="shared" si="41"/>
        <v>0</v>
      </c>
      <c r="U100" s="75">
        <f t="shared" si="42"/>
        <v>0</v>
      </c>
      <c r="V100" s="76" t="str">
        <f>IFERROR(ROUNDDOWN(VLOOKUP(K100,BD!$A$1:$C$73,3,FALSE),2)," ")</f>
        <v xml:space="preserve"> </v>
      </c>
      <c r="W100" s="75">
        <f t="shared" si="47"/>
        <v>0</v>
      </c>
      <c r="X100" s="76" t="str">
        <f>IF(K100="","",VLOOKUP(K100,BD!$A$2:$D$82,4,FALSE)*M100)</f>
        <v/>
      </c>
      <c r="Y100" s="76">
        <f t="shared" si="43"/>
        <v>0</v>
      </c>
      <c r="Z100" s="75">
        <f>IFERROR((N100-R100),0)</f>
        <v>0</v>
      </c>
      <c r="AA100" s="76">
        <f t="shared" si="48"/>
        <v>0</v>
      </c>
      <c r="AB100" s="79">
        <f t="shared" si="45"/>
        <v>0</v>
      </c>
      <c r="AC100" s="76" t="str">
        <f>IF(K100="","",VLOOKUP(K100,BD!$A$2:$E$82,5,FALSE)*AB100)</f>
        <v/>
      </c>
      <c r="AD100" s="76" t="str">
        <f>IF(K100="","",VLOOKUP(K100,BD!$A$3:$J$85,10,FALSE)*M100)</f>
        <v/>
      </c>
      <c r="AE100" s="80" t="str">
        <f>IF(K100="","",VLOOKUP(K100,BD!$A$3:$G$85,7,FALSE)*M100)</f>
        <v/>
      </c>
      <c r="AF100" s="76" t="str">
        <f>IF(K100="","",VLOOKUP(K100,BD!$A$3:$I$85,9,FALSE)*Y100)</f>
        <v/>
      </c>
      <c r="AG100" s="76">
        <f t="shared" si="46"/>
        <v>0</v>
      </c>
    </row>
    <row r="101" spans="1:33" x14ac:dyDescent="0.25">
      <c r="K101" s="96"/>
      <c r="L101" s="96"/>
      <c r="M101" s="51"/>
      <c r="N101" s="3" t="str">
        <f t="shared" si="37"/>
        <v/>
      </c>
      <c r="O101" s="3" t="str">
        <f t="shared" si="38"/>
        <v/>
      </c>
      <c r="P101" s="51"/>
      <c r="R101" s="75">
        <f t="shared" si="39"/>
        <v>0</v>
      </c>
      <c r="S101" s="75">
        <f t="shared" si="40"/>
        <v>0</v>
      </c>
      <c r="T101" s="75">
        <f t="shared" si="41"/>
        <v>0</v>
      </c>
      <c r="U101" s="75">
        <f t="shared" si="42"/>
        <v>0</v>
      </c>
      <c r="V101" s="76" t="str">
        <f>IFERROR(ROUNDDOWN(VLOOKUP(K101,BD!$A$1:$C$73,3,FALSE),2)," ")</f>
        <v xml:space="preserve"> </v>
      </c>
      <c r="W101" s="75">
        <f t="shared" si="47"/>
        <v>0</v>
      </c>
      <c r="X101" s="76" t="str">
        <f>IF(K101="","",VLOOKUP(K101,BD!$A$2:$D$82,4,FALSE)*M101)</f>
        <v/>
      </c>
      <c r="Y101" s="76">
        <f t="shared" si="43"/>
        <v>0</v>
      </c>
      <c r="Z101" s="75">
        <f t="shared" si="44"/>
        <v>0</v>
      </c>
      <c r="AA101" s="76">
        <f t="shared" si="48"/>
        <v>0</v>
      </c>
      <c r="AB101" s="79">
        <f t="shared" si="45"/>
        <v>0</v>
      </c>
      <c r="AC101" s="76" t="str">
        <f>IF(K101="","",VLOOKUP(K101,BD!$A$2:$E$82,5,FALSE)*AB101)</f>
        <v/>
      </c>
      <c r="AD101" s="76" t="str">
        <f>IF(K101="","",VLOOKUP(K101,BD!$A$3:$J$85,10,FALSE)*M101)</f>
        <v/>
      </c>
      <c r="AE101" s="80" t="str">
        <f>IF(K101="","",VLOOKUP(K101,BD!$A$3:$G$85,7,FALSE)*M101)</f>
        <v/>
      </c>
      <c r="AF101" s="76" t="str">
        <f>IF(K101="","",VLOOKUP(K101,BD!$A$3:$I$85,9,FALSE)*Y101)</f>
        <v/>
      </c>
      <c r="AG101" s="76">
        <f t="shared" si="46"/>
        <v>0</v>
      </c>
    </row>
    <row r="102" spans="1:33" x14ac:dyDescent="0.25">
      <c r="K102" s="96"/>
      <c r="L102" s="96"/>
      <c r="M102" s="51"/>
      <c r="N102" s="3" t="str">
        <f>IF(K102="","",VLOOKUP(K102,$A$2:$Z$60,26,FALSE)*M102)</f>
        <v/>
      </c>
      <c r="O102" s="3" t="str">
        <f>IF(K102="","",VLOOKUP(K102,$A$2:$AA$60,27,FALSE)*M102)</f>
        <v/>
      </c>
      <c r="P102" s="51"/>
      <c r="R102" s="75">
        <f t="shared" si="39"/>
        <v>0</v>
      </c>
      <c r="S102" s="75">
        <f t="shared" si="40"/>
        <v>0</v>
      </c>
      <c r="T102" s="75">
        <f t="shared" si="41"/>
        <v>0</v>
      </c>
      <c r="U102" s="75">
        <f t="shared" si="42"/>
        <v>0</v>
      </c>
      <c r="V102" s="76" t="str">
        <f>IFERROR(ROUNDDOWN(VLOOKUP(K102,BD!$A$1:$C$73,3,FALSE),2)," ")</f>
        <v xml:space="preserve"> </v>
      </c>
      <c r="W102" s="75">
        <f t="shared" si="47"/>
        <v>0</v>
      </c>
      <c r="X102" s="76" t="str">
        <f>IF(K102="","",VLOOKUP(K102,BD!$A$2:$D$82,4,FALSE)*M102)</f>
        <v/>
      </c>
      <c r="Y102" s="76">
        <f t="shared" si="43"/>
        <v>0</v>
      </c>
      <c r="Z102" s="75">
        <f t="shared" si="44"/>
        <v>0</v>
      </c>
      <c r="AA102" s="76">
        <f t="shared" si="48"/>
        <v>0</v>
      </c>
      <c r="AB102" s="79">
        <f t="shared" si="45"/>
        <v>0</v>
      </c>
      <c r="AC102" s="76" t="str">
        <f>IF(K102="","",VLOOKUP(K102,BD!$A$2:$E$82,5,FALSE)*AB102)</f>
        <v/>
      </c>
      <c r="AD102" s="76" t="str">
        <f>IF(K102="","",VLOOKUP(K102,BD!$A$3:$J$85,10,FALSE)*M102)</f>
        <v/>
      </c>
      <c r="AE102" s="80" t="str">
        <f>IF(K102="","",VLOOKUP(K102,BD!$A$3:$G$85,7,FALSE)*M102)</f>
        <v/>
      </c>
      <c r="AF102" s="76" t="str">
        <f>IF(K102="","",VLOOKUP(K102,BD!$A$3:$I$85,9,FALSE)*Y102)</f>
        <v/>
      </c>
      <c r="AG102" s="76">
        <f t="shared" si="46"/>
        <v>0</v>
      </c>
    </row>
    <row r="103" spans="1:33" x14ac:dyDescent="0.25">
      <c r="K103" s="96"/>
      <c r="L103" s="96"/>
      <c r="M103" s="51"/>
      <c r="N103" s="3" t="str">
        <f>IF(K103="","",VLOOKUP(K103,$A$2:$Z$60,26,FALSE)*M103)</f>
        <v/>
      </c>
      <c r="O103" s="3" t="str">
        <f>IF(K103="","",VLOOKUP(K103,$A$2:$AA$60,27,FALSE)*M103)</f>
        <v/>
      </c>
      <c r="P103" s="51"/>
      <c r="R103" s="75">
        <f t="shared" si="39"/>
        <v>0</v>
      </c>
      <c r="S103" s="75">
        <f t="shared" si="40"/>
        <v>0</v>
      </c>
      <c r="T103" s="75">
        <f t="shared" si="41"/>
        <v>0</v>
      </c>
      <c r="U103" s="75">
        <f t="shared" si="42"/>
        <v>0</v>
      </c>
      <c r="V103" s="76" t="str">
        <f>IFERROR(ROUNDDOWN(VLOOKUP(K103,BD!$A$1:$C$73,3,FALSE),2)," ")</f>
        <v xml:space="preserve"> </v>
      </c>
      <c r="W103" s="75">
        <f t="shared" si="47"/>
        <v>0</v>
      </c>
      <c r="X103" s="76" t="str">
        <f>IF(K103="","",VLOOKUP(K103,BD!$A$2:$D$82,4,FALSE)*M103)</f>
        <v/>
      </c>
      <c r="Y103" s="76">
        <f t="shared" si="43"/>
        <v>0</v>
      </c>
      <c r="Z103" s="75">
        <f t="shared" si="44"/>
        <v>0</v>
      </c>
      <c r="AA103" s="76">
        <f t="shared" si="48"/>
        <v>0</v>
      </c>
      <c r="AB103" s="79">
        <f t="shared" si="45"/>
        <v>0</v>
      </c>
      <c r="AC103" s="76" t="str">
        <f>IF(K103="","",VLOOKUP(K103,BD!$A$2:$E$82,5,FALSE)*AB103)</f>
        <v/>
      </c>
      <c r="AD103" s="76" t="str">
        <f>IF(K103="","",VLOOKUP(K103,BD!$A$3:$J$85,10,FALSE)*M103)</f>
        <v/>
      </c>
      <c r="AE103" s="80" t="str">
        <f>IF(K103="","",VLOOKUP(K103,BD!$A$3:$G$85,7,FALSE)*M103)</f>
        <v/>
      </c>
      <c r="AF103" s="76" t="str">
        <f>IF(K103="","",VLOOKUP(K103,BD!$A$3:$I$85,9,FALSE)*Y103)</f>
        <v/>
      </c>
      <c r="AG103" s="76">
        <f t="shared" si="46"/>
        <v>0</v>
      </c>
    </row>
    <row r="104" spans="1:33" x14ac:dyDescent="0.25">
      <c r="L104"/>
      <c r="M104"/>
      <c r="N104" s="3">
        <f>SUM(N92:N103)</f>
        <v>0</v>
      </c>
      <c r="O104" s="3">
        <f>SUM(O92:O103)</f>
        <v>0</v>
      </c>
      <c r="P104">
        <f>SUM(P92:P103)</f>
        <v>0</v>
      </c>
      <c r="R104" s="75">
        <f>SUM(R92:R103)</f>
        <v>0</v>
      </c>
      <c r="S104" s="75">
        <f>SUM(S92:S103)</f>
        <v>0</v>
      </c>
      <c r="T104" s="75">
        <f t="shared" ref="T104:U104" si="49">SUM(T92:T103)</f>
        <v>0</v>
      </c>
      <c r="U104" s="75">
        <f t="shared" si="49"/>
        <v>0</v>
      </c>
      <c r="V104" s="76"/>
      <c r="W104" s="76"/>
      <c r="X104" s="76"/>
      <c r="Y104" s="76"/>
      <c r="Z104" s="76"/>
      <c r="AA104" s="76"/>
      <c r="AB104" s="81"/>
      <c r="AC104" s="82">
        <f>SUM(AC92:AC103)</f>
        <v>0</v>
      </c>
      <c r="AD104" s="88">
        <f>SUM(AD92:AD103)</f>
        <v>0</v>
      </c>
      <c r="AE104" s="89">
        <f>SUM(AE92:AE103)</f>
        <v>0</v>
      </c>
      <c r="AF104" s="76">
        <f>SUM(AF92:AF103)</f>
        <v>0</v>
      </c>
      <c r="AG104" s="76">
        <f>SUM(AG92:AG103)</f>
        <v>0</v>
      </c>
    </row>
    <row r="105" spans="1:33" x14ac:dyDescent="0.25">
      <c r="K105" t="s">
        <v>47</v>
      </c>
      <c r="L105" s="3" t="s">
        <v>64</v>
      </c>
      <c r="M105" t="s">
        <v>65</v>
      </c>
      <c r="N105" s="3" t="s">
        <v>49</v>
      </c>
      <c r="O105" t="s">
        <v>47</v>
      </c>
      <c r="R105" s="76"/>
      <c r="S105" s="76"/>
      <c r="T105" s="76"/>
      <c r="U105" s="76"/>
      <c r="V105" s="76"/>
      <c r="W105" s="76"/>
      <c r="X105" s="76"/>
      <c r="Y105" s="76"/>
      <c r="Z105" s="76"/>
      <c r="AA105" s="76"/>
      <c r="AB105" s="76"/>
      <c r="AC105" s="76"/>
      <c r="AD105" s="76"/>
      <c r="AE105" s="76"/>
      <c r="AF105" s="76"/>
      <c r="AG105" s="76"/>
    </row>
    <row r="106" spans="1:33" x14ac:dyDescent="0.25">
      <c r="K106">
        <v>6</v>
      </c>
      <c r="L106" s="3">
        <f>SUM(O104)</f>
        <v>0</v>
      </c>
      <c r="M106" s="12">
        <f>SUM(AL14)</f>
        <v>0</v>
      </c>
      <c r="N106" s="3">
        <f>SUM(L106:M106)</f>
        <v>0</v>
      </c>
      <c r="O106" s="3">
        <f>SUM(N106*1.06-$N$106)</f>
        <v>0</v>
      </c>
      <c r="P106" s="12"/>
      <c r="R106" s="97">
        <f>SUM(R104+S104)</f>
        <v>0</v>
      </c>
      <c r="S106" s="98"/>
      <c r="T106" s="99">
        <f>SUM(T104+U104)</f>
        <v>0</v>
      </c>
      <c r="U106" s="100"/>
      <c r="V106" s="76"/>
      <c r="W106" s="75">
        <f>SUM(W92:W103)</f>
        <v>0</v>
      </c>
      <c r="X106" s="76">
        <f>SUM(X92:X103)</f>
        <v>0</v>
      </c>
      <c r="Y106" s="76">
        <f>SUM(Y92:Y103)</f>
        <v>0</v>
      </c>
      <c r="Z106" s="75">
        <f>SUM(Z92:Z103)</f>
        <v>0</v>
      </c>
      <c r="AA106" s="76">
        <f>SUM(AA92:AA103)</f>
        <v>0</v>
      </c>
      <c r="AB106" s="76"/>
      <c r="AC106" s="76"/>
      <c r="AD106" s="76"/>
      <c r="AE106" s="76"/>
      <c r="AF106" s="76"/>
      <c r="AG106" s="76"/>
    </row>
    <row r="107" spans="1:33" x14ac:dyDescent="0.25">
      <c r="A107" s="3" t="s">
        <v>95</v>
      </c>
      <c r="B107">
        <f>SUM(B110:B168)</f>
        <v>432</v>
      </c>
      <c r="C107" s="62">
        <f>SUM(C110:C147)</f>
        <v>0</v>
      </c>
      <c r="D107" s="62">
        <f>SUM(D110:D147)</f>
        <v>0</v>
      </c>
      <c r="E107">
        <f>SUM(E110:E168)</f>
        <v>432</v>
      </c>
      <c r="F107" s="3">
        <f>SUM(F110:F168)</f>
        <v>792</v>
      </c>
      <c r="G107"/>
      <c r="K107">
        <v>21</v>
      </c>
      <c r="L107" s="3">
        <f>SUM(N104)</f>
        <v>0</v>
      </c>
      <c r="M107" s="12">
        <f>SUM(AM14)</f>
        <v>0</v>
      </c>
      <c r="N107" s="3">
        <f>SUM(L107:M107)</f>
        <v>0</v>
      </c>
      <c r="O107" s="3">
        <f>SUM(N107*1.21-$N$107)</f>
        <v>0</v>
      </c>
      <c r="R107" s="76"/>
      <c r="S107" s="76"/>
      <c r="T107" s="76"/>
      <c r="U107" s="76"/>
      <c r="V107" s="76"/>
      <c r="W107" s="76"/>
      <c r="X107" s="76"/>
      <c r="Y107" s="76" t="s">
        <v>47</v>
      </c>
      <c r="Z107" s="75">
        <f>SUM(Z106*0.21)</f>
        <v>0</v>
      </c>
      <c r="AA107" s="76">
        <f>SUM(AA106*0.06)</f>
        <v>0</v>
      </c>
      <c r="AB107" s="75">
        <f>SUM(Z107+AA107)</f>
        <v>0</v>
      </c>
      <c r="AC107" s="76"/>
      <c r="AD107" s="76"/>
      <c r="AE107" s="76"/>
      <c r="AF107" s="76"/>
      <c r="AG107" s="76"/>
    </row>
    <row r="108" spans="1:33" x14ac:dyDescent="0.25">
      <c r="B108" s="49" t="s">
        <v>8</v>
      </c>
      <c r="C108" s="49" t="s">
        <v>109</v>
      </c>
      <c r="D108" s="62" t="s">
        <v>118</v>
      </c>
      <c r="E108" s="49" t="s">
        <v>124</v>
      </c>
      <c r="H108" s="3" t="s">
        <v>127</v>
      </c>
      <c r="I108" s="3" t="s">
        <v>128</v>
      </c>
      <c r="J108" s="3"/>
    </row>
    <row r="109" spans="1:33" x14ac:dyDescent="0.25">
      <c r="D109" s="62"/>
      <c r="E109" s="3"/>
      <c r="F109"/>
      <c r="H109" s="3"/>
      <c r="I109"/>
      <c r="J109" s="3"/>
      <c r="L109" s="3">
        <f>SUM(L106:L107)</f>
        <v>0</v>
      </c>
      <c r="M109" s="3">
        <f>SUM(M106:M107)</f>
        <v>0</v>
      </c>
      <c r="N109" s="3">
        <f>SUM(N106:N107)</f>
        <v>0</v>
      </c>
      <c r="O109" s="3">
        <f>SUM(O106:O107)</f>
        <v>0</v>
      </c>
      <c r="P109" s="3">
        <f>SUM(N109+O109)</f>
        <v>0</v>
      </c>
      <c r="Q109" s="3"/>
    </row>
    <row r="110" spans="1:33" x14ac:dyDescent="0.25">
      <c r="A110" t="str">
        <f t="shared" ref="A110:A168" si="50">_xlfn.CONCAT(A2)</f>
        <v>Lipton Ice-Tea (1X30) 33 cl !!!</v>
      </c>
      <c r="B110">
        <f>SUM(H2)</f>
        <v>360</v>
      </c>
      <c r="C110" s="62" t="str">
        <f>IFERROR(VLOOKUP(A110,$K$22:$P$48,6,FALSE),"0")</f>
        <v>0</v>
      </c>
      <c r="D110" s="62" t="str">
        <f t="shared" ref="D110:D147" si="51">IFERROR(VLOOKUP(A110,$K$92:$P$103,6,FALSE),"0")</f>
        <v>0</v>
      </c>
      <c r="E110">
        <f>IFERROR((B110-C110-D110),0)</f>
        <v>360</v>
      </c>
      <c r="F110" s="3">
        <f>IFERROR((E110*F2),0)</f>
        <v>720</v>
      </c>
      <c r="H110" s="3"/>
      <c r="I110"/>
      <c r="J110" s="3"/>
      <c r="K110" t="s">
        <v>130</v>
      </c>
      <c r="L110" s="3">
        <f>SUM(Z106+AA106)</f>
        <v>0</v>
      </c>
      <c r="N110" s="3">
        <f>SUM(L110+M110)</f>
        <v>0</v>
      </c>
      <c r="O110" s="3">
        <f>SUM(AB107)</f>
        <v>0</v>
      </c>
      <c r="P110" s="3">
        <f>SUM(N110+O110)</f>
        <v>0</v>
      </c>
    </row>
    <row r="111" spans="1:33" x14ac:dyDescent="0.25">
      <c r="A111" t="str">
        <f t="shared" si="50"/>
        <v>Eau plate (1X6) 1,5L</v>
      </c>
      <c r="B111">
        <f t="shared" ref="B111:B168" si="52">SUM(H3)</f>
        <v>72</v>
      </c>
      <c r="C111" s="62" t="str">
        <f t="shared" ref="C111:C147" si="53">IFERROR(VLOOKUP(A111,$K$22:$P$48,6,FALSE),"0")</f>
        <v>0</v>
      </c>
      <c r="D111" s="62" t="str">
        <f t="shared" si="51"/>
        <v>0</v>
      </c>
      <c r="E111">
        <f>IFERROR((B111-C111-D111),0)</f>
        <v>72</v>
      </c>
      <c r="F111" s="3">
        <f t="shared" ref="F111:F168" si="54">IFERROR((E111*F3),0)</f>
        <v>72</v>
      </c>
      <c r="H111" s="3"/>
      <c r="I111"/>
      <c r="J111" s="3"/>
      <c r="K111" t="s">
        <v>129</v>
      </c>
      <c r="O111" s="3"/>
      <c r="P111" s="3">
        <f>SUM(P109-P110)</f>
        <v>0</v>
      </c>
      <c r="Q111" s="45"/>
    </row>
    <row r="112" spans="1:33" x14ac:dyDescent="0.25">
      <c r="A112" t="str">
        <f t="shared" si="50"/>
        <v/>
      </c>
      <c r="B112">
        <f t="shared" si="52"/>
        <v>0</v>
      </c>
      <c r="C112" s="62" t="str">
        <f t="shared" si="53"/>
        <v>0</v>
      </c>
      <c r="D112" s="62" t="str">
        <f t="shared" si="51"/>
        <v>0</v>
      </c>
      <c r="E112">
        <f t="shared" ref="E112:E168" si="55">IFERROR((B112-C112-D112),0)</f>
        <v>0</v>
      </c>
      <c r="F112" s="3">
        <f t="shared" si="54"/>
        <v>0</v>
      </c>
      <c r="H112" s="3"/>
      <c r="I112"/>
      <c r="J112" s="3"/>
      <c r="K112" t="s">
        <v>52</v>
      </c>
      <c r="O112" s="3"/>
      <c r="P112" s="3">
        <f>SUM(AC104)</f>
        <v>0</v>
      </c>
      <c r="Q112" s="3"/>
    </row>
    <row r="113" spans="1:17" x14ac:dyDescent="0.25">
      <c r="A113" t="str">
        <f t="shared" si="50"/>
        <v/>
      </c>
      <c r="B113">
        <f t="shared" si="52"/>
        <v>0</v>
      </c>
      <c r="C113" s="62" t="str">
        <f t="shared" si="53"/>
        <v>0</v>
      </c>
      <c r="D113" s="62" t="str">
        <f t="shared" si="51"/>
        <v>0</v>
      </c>
      <c r="E113">
        <f t="shared" si="55"/>
        <v>0</v>
      </c>
      <c r="F113" s="3">
        <f t="shared" si="54"/>
        <v>0</v>
      </c>
      <c r="H113" s="3"/>
      <c r="I113"/>
      <c r="J113" s="3"/>
      <c r="O113" s="3"/>
      <c r="Q113" s="3"/>
    </row>
    <row r="114" spans="1:17" x14ac:dyDescent="0.25">
      <c r="A114" t="str">
        <f t="shared" si="50"/>
        <v/>
      </c>
      <c r="B114">
        <f t="shared" si="52"/>
        <v>0</v>
      </c>
      <c r="C114" s="62" t="str">
        <f t="shared" si="53"/>
        <v>0</v>
      </c>
      <c r="D114" s="62" t="str">
        <f t="shared" si="51"/>
        <v>0</v>
      </c>
      <c r="E114">
        <f t="shared" si="55"/>
        <v>0</v>
      </c>
      <c r="F114" s="3">
        <f t="shared" si="54"/>
        <v>0</v>
      </c>
      <c r="H114" s="3"/>
      <c r="I114"/>
      <c r="J114" s="3"/>
      <c r="K114" t="s">
        <v>132</v>
      </c>
      <c r="O114" s="3"/>
      <c r="P114" s="3">
        <f>SUM(P111+P112)</f>
        <v>0</v>
      </c>
    </row>
    <row r="115" spans="1:17" x14ac:dyDescent="0.25">
      <c r="A115" t="str">
        <f t="shared" si="50"/>
        <v/>
      </c>
      <c r="B115">
        <f t="shared" si="52"/>
        <v>0</v>
      </c>
      <c r="C115" s="62" t="str">
        <f t="shared" si="53"/>
        <v>0</v>
      </c>
      <c r="D115" s="62" t="str">
        <f t="shared" si="51"/>
        <v>0</v>
      </c>
      <c r="E115">
        <f t="shared" si="55"/>
        <v>0</v>
      </c>
      <c r="F115" s="3">
        <f t="shared" si="54"/>
        <v>0</v>
      </c>
      <c r="H115" s="3"/>
      <c r="I115"/>
      <c r="J115" s="3"/>
    </row>
    <row r="116" spans="1:17" x14ac:dyDescent="0.25">
      <c r="A116" t="str">
        <f t="shared" si="50"/>
        <v/>
      </c>
      <c r="B116">
        <f t="shared" si="52"/>
        <v>0</v>
      </c>
      <c r="C116" s="62" t="str">
        <f t="shared" si="53"/>
        <v>0</v>
      </c>
      <c r="D116" s="62" t="str">
        <f t="shared" si="51"/>
        <v>0</v>
      </c>
      <c r="E116">
        <f t="shared" si="55"/>
        <v>0</v>
      </c>
      <c r="F116" s="3">
        <f t="shared" si="54"/>
        <v>0</v>
      </c>
      <c r="H116" s="3"/>
      <c r="I116"/>
      <c r="J116" s="3"/>
    </row>
    <row r="117" spans="1:17" x14ac:dyDescent="0.25">
      <c r="A117" t="str">
        <f t="shared" si="50"/>
        <v/>
      </c>
      <c r="B117">
        <f t="shared" si="52"/>
        <v>0</v>
      </c>
      <c r="C117" s="62" t="str">
        <f t="shared" si="53"/>
        <v>0</v>
      </c>
      <c r="D117" s="62" t="str">
        <f t="shared" si="51"/>
        <v>0</v>
      </c>
      <c r="E117">
        <f t="shared" si="55"/>
        <v>0</v>
      </c>
      <c r="F117" s="3">
        <f t="shared" si="54"/>
        <v>0</v>
      </c>
      <c r="H117" s="3"/>
      <c r="I117"/>
      <c r="J117" s="3"/>
    </row>
    <row r="118" spans="1:17" x14ac:dyDescent="0.25">
      <c r="A118" t="str">
        <f t="shared" si="50"/>
        <v/>
      </c>
      <c r="B118">
        <f t="shared" si="52"/>
        <v>0</v>
      </c>
      <c r="C118" s="62" t="str">
        <f t="shared" si="53"/>
        <v>0</v>
      </c>
      <c r="D118" s="62" t="str">
        <f t="shared" si="51"/>
        <v>0</v>
      </c>
      <c r="E118">
        <f t="shared" si="55"/>
        <v>0</v>
      </c>
      <c r="F118" s="3">
        <f t="shared" si="54"/>
        <v>0</v>
      </c>
      <c r="H118" s="3"/>
      <c r="I118"/>
      <c r="J118" s="3"/>
    </row>
    <row r="119" spans="1:17" x14ac:dyDescent="0.25">
      <c r="A119" t="str">
        <f t="shared" si="50"/>
        <v/>
      </c>
      <c r="B119">
        <f t="shared" si="52"/>
        <v>0</v>
      </c>
      <c r="C119" s="62" t="str">
        <f t="shared" si="53"/>
        <v>0</v>
      </c>
      <c r="D119" s="62" t="str">
        <f t="shared" si="51"/>
        <v>0</v>
      </c>
      <c r="E119">
        <f t="shared" si="55"/>
        <v>0</v>
      </c>
      <c r="F119" s="3">
        <f t="shared" si="54"/>
        <v>0</v>
      </c>
      <c r="H119" s="3"/>
      <c r="I119"/>
      <c r="J119" s="3"/>
    </row>
    <row r="120" spans="1:17" x14ac:dyDescent="0.25">
      <c r="A120" t="str">
        <f t="shared" si="50"/>
        <v/>
      </c>
      <c r="B120">
        <f t="shared" si="52"/>
        <v>0</v>
      </c>
      <c r="C120" s="62" t="str">
        <f t="shared" si="53"/>
        <v>0</v>
      </c>
      <c r="D120" s="62" t="str">
        <f t="shared" si="51"/>
        <v>0</v>
      </c>
      <c r="E120">
        <f t="shared" si="55"/>
        <v>0</v>
      </c>
      <c r="F120" s="3">
        <f t="shared" si="54"/>
        <v>0</v>
      </c>
      <c r="H120" s="3"/>
      <c r="I120"/>
      <c r="J120" s="3"/>
    </row>
    <row r="121" spans="1:17" x14ac:dyDescent="0.25">
      <c r="A121" t="str">
        <f t="shared" si="50"/>
        <v/>
      </c>
      <c r="B121">
        <f t="shared" si="52"/>
        <v>0</v>
      </c>
      <c r="C121" s="62" t="str">
        <f t="shared" si="53"/>
        <v>0</v>
      </c>
      <c r="D121" s="62" t="str">
        <f t="shared" si="51"/>
        <v>0</v>
      </c>
      <c r="E121">
        <f t="shared" si="55"/>
        <v>0</v>
      </c>
      <c r="F121" s="3">
        <f t="shared" si="54"/>
        <v>0</v>
      </c>
      <c r="H121" s="3"/>
      <c r="I121"/>
      <c r="J121" s="3"/>
    </row>
    <row r="122" spans="1:17" x14ac:dyDescent="0.25">
      <c r="A122" t="str">
        <f t="shared" si="50"/>
        <v/>
      </c>
      <c r="B122">
        <f t="shared" si="52"/>
        <v>0</v>
      </c>
      <c r="C122" s="62" t="str">
        <f t="shared" si="53"/>
        <v>0</v>
      </c>
      <c r="D122" s="62" t="str">
        <f t="shared" si="51"/>
        <v>0</v>
      </c>
      <c r="E122">
        <f t="shared" si="55"/>
        <v>0</v>
      </c>
      <c r="F122" s="3">
        <f t="shared" si="54"/>
        <v>0</v>
      </c>
      <c r="H122" s="3"/>
      <c r="I122"/>
      <c r="J122" s="3"/>
    </row>
    <row r="123" spans="1:17" x14ac:dyDescent="0.25">
      <c r="A123" t="str">
        <f t="shared" si="50"/>
        <v/>
      </c>
      <c r="B123">
        <f t="shared" si="52"/>
        <v>0</v>
      </c>
      <c r="C123" s="62" t="str">
        <f t="shared" si="53"/>
        <v>0</v>
      </c>
      <c r="D123" s="62" t="str">
        <f t="shared" si="51"/>
        <v>0</v>
      </c>
      <c r="E123">
        <f t="shared" si="55"/>
        <v>0</v>
      </c>
      <c r="F123" s="3">
        <f t="shared" si="54"/>
        <v>0</v>
      </c>
      <c r="H123" s="3"/>
      <c r="I123"/>
      <c r="J123" s="3"/>
    </row>
    <row r="124" spans="1:17" x14ac:dyDescent="0.25">
      <c r="A124" t="str">
        <f t="shared" si="50"/>
        <v/>
      </c>
      <c r="B124">
        <f t="shared" si="52"/>
        <v>0</v>
      </c>
      <c r="C124" s="62" t="str">
        <f t="shared" si="53"/>
        <v>0</v>
      </c>
      <c r="D124" s="62" t="str">
        <f t="shared" si="51"/>
        <v>0</v>
      </c>
      <c r="E124">
        <f t="shared" si="55"/>
        <v>0</v>
      </c>
      <c r="F124" s="3">
        <f t="shared" si="54"/>
        <v>0</v>
      </c>
      <c r="H124" s="3"/>
      <c r="I124"/>
      <c r="J124" s="3"/>
    </row>
    <row r="125" spans="1:17" x14ac:dyDescent="0.25">
      <c r="A125" t="str">
        <f t="shared" si="50"/>
        <v/>
      </c>
      <c r="B125">
        <f t="shared" si="52"/>
        <v>0</v>
      </c>
      <c r="C125" s="62" t="str">
        <f t="shared" si="53"/>
        <v>0</v>
      </c>
      <c r="D125" s="62" t="str">
        <f t="shared" si="51"/>
        <v>0</v>
      </c>
      <c r="E125">
        <f t="shared" si="55"/>
        <v>0</v>
      </c>
      <c r="F125" s="3">
        <f t="shared" si="54"/>
        <v>0</v>
      </c>
      <c r="H125" s="3"/>
      <c r="I125"/>
      <c r="J125" s="3"/>
    </row>
    <row r="126" spans="1:17" x14ac:dyDescent="0.25">
      <c r="A126" t="str">
        <f t="shared" si="50"/>
        <v/>
      </c>
      <c r="B126">
        <f t="shared" si="52"/>
        <v>0</v>
      </c>
      <c r="C126" s="62" t="str">
        <f t="shared" si="53"/>
        <v>0</v>
      </c>
      <c r="D126" s="62" t="str">
        <f t="shared" si="51"/>
        <v>0</v>
      </c>
      <c r="E126">
        <f t="shared" si="55"/>
        <v>0</v>
      </c>
      <c r="F126" s="3">
        <f t="shared" si="54"/>
        <v>0</v>
      </c>
      <c r="H126" s="3"/>
      <c r="I126"/>
      <c r="J126" s="3"/>
    </row>
    <row r="127" spans="1:17" x14ac:dyDescent="0.25">
      <c r="A127" t="str">
        <f t="shared" si="50"/>
        <v/>
      </c>
      <c r="B127">
        <f t="shared" si="52"/>
        <v>0</v>
      </c>
      <c r="C127" s="62" t="str">
        <f t="shared" si="53"/>
        <v>0</v>
      </c>
      <c r="D127" s="62" t="str">
        <f t="shared" si="51"/>
        <v>0</v>
      </c>
      <c r="E127">
        <f t="shared" si="55"/>
        <v>0</v>
      </c>
      <c r="F127" s="3">
        <f t="shared" si="54"/>
        <v>0</v>
      </c>
      <c r="H127" s="3"/>
      <c r="I127"/>
      <c r="J127" s="3"/>
    </row>
    <row r="128" spans="1:17" x14ac:dyDescent="0.25">
      <c r="A128" t="str">
        <f t="shared" si="50"/>
        <v/>
      </c>
      <c r="B128">
        <f t="shared" si="52"/>
        <v>0</v>
      </c>
      <c r="C128" s="62" t="str">
        <f t="shared" si="53"/>
        <v>0</v>
      </c>
      <c r="D128" s="62" t="str">
        <f t="shared" si="51"/>
        <v>0</v>
      </c>
      <c r="E128">
        <f t="shared" si="55"/>
        <v>0</v>
      </c>
      <c r="F128" s="3">
        <f t="shared" si="54"/>
        <v>0</v>
      </c>
      <c r="H128" s="3"/>
      <c r="I128"/>
      <c r="J128" s="3"/>
    </row>
    <row r="129" spans="1:15" x14ac:dyDescent="0.25">
      <c r="A129" t="str">
        <f t="shared" si="50"/>
        <v/>
      </c>
      <c r="B129">
        <f t="shared" si="52"/>
        <v>0</v>
      </c>
      <c r="C129" s="62" t="str">
        <f t="shared" si="53"/>
        <v>0</v>
      </c>
      <c r="D129" s="62" t="str">
        <f t="shared" si="51"/>
        <v>0</v>
      </c>
      <c r="E129">
        <f t="shared" si="55"/>
        <v>0</v>
      </c>
      <c r="F129" s="3">
        <f t="shared" si="54"/>
        <v>0</v>
      </c>
      <c r="H129" s="3"/>
      <c r="I129"/>
      <c r="J129" s="3"/>
    </row>
    <row r="130" spans="1:15" x14ac:dyDescent="0.25">
      <c r="A130" t="str">
        <f t="shared" si="50"/>
        <v/>
      </c>
      <c r="B130">
        <f t="shared" si="52"/>
        <v>0</v>
      </c>
      <c r="C130" s="62" t="str">
        <f t="shared" si="53"/>
        <v>0</v>
      </c>
      <c r="D130" s="62" t="str">
        <f t="shared" si="51"/>
        <v>0</v>
      </c>
      <c r="E130">
        <f t="shared" si="55"/>
        <v>0</v>
      </c>
      <c r="F130" s="3">
        <f t="shared" si="54"/>
        <v>0</v>
      </c>
      <c r="H130" s="3"/>
      <c r="I130"/>
      <c r="J130" s="3"/>
    </row>
    <row r="131" spans="1:15" x14ac:dyDescent="0.25">
      <c r="A131" t="str">
        <f t="shared" si="50"/>
        <v/>
      </c>
      <c r="B131">
        <f t="shared" si="52"/>
        <v>0</v>
      </c>
      <c r="C131" s="62" t="str">
        <f t="shared" si="53"/>
        <v>0</v>
      </c>
      <c r="D131" s="62" t="str">
        <f t="shared" si="51"/>
        <v>0</v>
      </c>
      <c r="E131">
        <f t="shared" si="55"/>
        <v>0</v>
      </c>
      <c r="F131" s="3">
        <f t="shared" si="54"/>
        <v>0</v>
      </c>
      <c r="H131" s="3"/>
      <c r="I131"/>
      <c r="J131" s="3"/>
    </row>
    <row r="132" spans="1:15" x14ac:dyDescent="0.25">
      <c r="A132" t="str">
        <f t="shared" si="50"/>
        <v/>
      </c>
      <c r="B132">
        <f t="shared" si="52"/>
        <v>0</v>
      </c>
      <c r="C132" s="62" t="str">
        <f t="shared" si="53"/>
        <v>0</v>
      </c>
      <c r="D132" s="62" t="str">
        <f t="shared" si="51"/>
        <v>0</v>
      </c>
      <c r="E132">
        <f t="shared" si="55"/>
        <v>0</v>
      </c>
      <c r="F132" s="3">
        <f t="shared" si="54"/>
        <v>0</v>
      </c>
      <c r="H132" s="3"/>
      <c r="I132"/>
      <c r="J132" s="3"/>
    </row>
    <row r="133" spans="1:15" x14ac:dyDescent="0.25">
      <c r="A133" t="str">
        <f t="shared" si="50"/>
        <v/>
      </c>
      <c r="B133">
        <f t="shared" si="52"/>
        <v>0</v>
      </c>
      <c r="C133" s="62" t="str">
        <f t="shared" si="53"/>
        <v>0</v>
      </c>
      <c r="D133" s="62" t="str">
        <f t="shared" si="51"/>
        <v>0</v>
      </c>
      <c r="E133">
        <f t="shared" si="55"/>
        <v>0</v>
      </c>
      <c r="F133" s="3">
        <f t="shared" si="54"/>
        <v>0</v>
      </c>
      <c r="H133" s="3"/>
      <c r="I133"/>
      <c r="J133" s="3"/>
    </row>
    <row r="134" spans="1:15" x14ac:dyDescent="0.25">
      <c r="A134" t="str">
        <f t="shared" si="50"/>
        <v/>
      </c>
      <c r="B134">
        <f t="shared" si="52"/>
        <v>0</v>
      </c>
      <c r="C134" s="62" t="str">
        <f t="shared" si="53"/>
        <v>0</v>
      </c>
      <c r="D134" s="62" t="str">
        <f t="shared" si="51"/>
        <v>0</v>
      </c>
      <c r="E134">
        <f t="shared" si="55"/>
        <v>0</v>
      </c>
      <c r="F134" s="3">
        <f t="shared" si="54"/>
        <v>0</v>
      </c>
      <c r="H134" s="3"/>
      <c r="I134"/>
      <c r="J134" s="3"/>
    </row>
    <row r="135" spans="1:15" x14ac:dyDescent="0.25">
      <c r="A135" t="str">
        <f t="shared" si="50"/>
        <v/>
      </c>
      <c r="B135">
        <f t="shared" si="52"/>
        <v>0</v>
      </c>
      <c r="C135" s="62" t="str">
        <f t="shared" si="53"/>
        <v>0</v>
      </c>
      <c r="D135" s="62" t="str">
        <f t="shared" si="51"/>
        <v>0</v>
      </c>
      <c r="E135">
        <f t="shared" si="55"/>
        <v>0</v>
      </c>
      <c r="F135" s="3">
        <f t="shared" si="54"/>
        <v>0</v>
      </c>
      <c r="H135" s="3"/>
      <c r="I135"/>
      <c r="J135" s="3"/>
    </row>
    <row r="136" spans="1:15" x14ac:dyDescent="0.25">
      <c r="A136" t="str">
        <f t="shared" si="50"/>
        <v/>
      </c>
      <c r="B136">
        <f t="shared" si="52"/>
        <v>0</v>
      </c>
      <c r="C136" s="62" t="str">
        <f t="shared" si="53"/>
        <v>0</v>
      </c>
      <c r="D136" s="62" t="str">
        <f t="shared" si="51"/>
        <v>0</v>
      </c>
      <c r="E136">
        <f t="shared" si="55"/>
        <v>0</v>
      </c>
      <c r="F136" s="3">
        <f t="shared" si="54"/>
        <v>0</v>
      </c>
      <c r="H136" s="3"/>
      <c r="I136"/>
      <c r="J136" s="3"/>
    </row>
    <row r="137" spans="1:15" x14ac:dyDescent="0.25">
      <c r="A137" t="str">
        <f t="shared" si="50"/>
        <v/>
      </c>
      <c r="B137">
        <f t="shared" si="52"/>
        <v>0</v>
      </c>
      <c r="C137" s="62" t="str">
        <f t="shared" si="53"/>
        <v>0</v>
      </c>
      <c r="D137" s="62" t="str">
        <f t="shared" si="51"/>
        <v>0</v>
      </c>
      <c r="E137">
        <f t="shared" si="55"/>
        <v>0</v>
      </c>
      <c r="F137" s="3">
        <f t="shared" si="54"/>
        <v>0</v>
      </c>
      <c r="H137" s="3"/>
      <c r="I137"/>
      <c r="J137" s="3"/>
    </row>
    <row r="138" spans="1:15" x14ac:dyDescent="0.25">
      <c r="A138" t="str">
        <f t="shared" si="50"/>
        <v/>
      </c>
      <c r="B138">
        <f t="shared" si="52"/>
        <v>0</v>
      </c>
      <c r="C138" s="62" t="str">
        <f t="shared" si="53"/>
        <v>0</v>
      </c>
      <c r="D138" s="62" t="str">
        <f t="shared" si="51"/>
        <v>0</v>
      </c>
      <c r="E138">
        <f t="shared" si="55"/>
        <v>0</v>
      </c>
      <c r="F138" s="3">
        <f t="shared" si="54"/>
        <v>0</v>
      </c>
      <c r="H138" s="3"/>
      <c r="I138"/>
      <c r="J138" s="3"/>
      <c r="L138"/>
      <c r="O138" s="3"/>
    </row>
    <row r="139" spans="1:15" x14ac:dyDescent="0.25">
      <c r="A139" t="str">
        <f t="shared" si="50"/>
        <v/>
      </c>
      <c r="B139">
        <f t="shared" si="52"/>
        <v>0</v>
      </c>
      <c r="C139" s="62" t="str">
        <f t="shared" si="53"/>
        <v>0</v>
      </c>
      <c r="D139" s="62" t="str">
        <f t="shared" si="51"/>
        <v>0</v>
      </c>
      <c r="E139">
        <f t="shared" si="55"/>
        <v>0</v>
      </c>
      <c r="F139" s="3">
        <f t="shared" si="54"/>
        <v>0</v>
      </c>
      <c r="H139" s="3"/>
      <c r="I139"/>
      <c r="J139" s="3"/>
      <c r="L139"/>
      <c r="O139" s="3"/>
    </row>
    <row r="140" spans="1:15" x14ac:dyDescent="0.25">
      <c r="A140" t="str">
        <f t="shared" si="50"/>
        <v/>
      </c>
      <c r="B140">
        <f t="shared" si="52"/>
        <v>0</v>
      </c>
      <c r="C140" s="62" t="str">
        <f t="shared" si="53"/>
        <v>0</v>
      </c>
      <c r="D140" s="62" t="str">
        <f t="shared" si="51"/>
        <v>0</v>
      </c>
      <c r="E140">
        <f t="shared" si="55"/>
        <v>0</v>
      </c>
      <c r="F140" s="3">
        <f t="shared" si="54"/>
        <v>0</v>
      </c>
      <c r="H140" s="3"/>
      <c r="I140"/>
      <c r="J140" s="3"/>
      <c r="L140"/>
      <c r="O140" s="3"/>
    </row>
    <row r="141" spans="1:15" x14ac:dyDescent="0.25">
      <c r="A141" t="str">
        <f t="shared" si="50"/>
        <v/>
      </c>
      <c r="B141">
        <f t="shared" si="52"/>
        <v>0</v>
      </c>
      <c r="C141" s="62" t="str">
        <f t="shared" si="53"/>
        <v>0</v>
      </c>
      <c r="D141" s="62" t="str">
        <f t="shared" si="51"/>
        <v>0</v>
      </c>
      <c r="E141">
        <f t="shared" si="55"/>
        <v>0</v>
      </c>
      <c r="F141" s="3">
        <f t="shared" si="54"/>
        <v>0</v>
      </c>
      <c r="H141" s="3"/>
      <c r="I141"/>
      <c r="J141" s="3"/>
      <c r="L141"/>
      <c r="O141" s="3"/>
    </row>
    <row r="142" spans="1:15" x14ac:dyDescent="0.25">
      <c r="A142" t="str">
        <f t="shared" si="50"/>
        <v/>
      </c>
      <c r="B142">
        <f t="shared" si="52"/>
        <v>0</v>
      </c>
      <c r="C142" s="62" t="str">
        <f t="shared" si="53"/>
        <v>0</v>
      </c>
      <c r="D142" s="62" t="str">
        <f t="shared" si="51"/>
        <v>0</v>
      </c>
      <c r="E142">
        <f t="shared" si="55"/>
        <v>0</v>
      </c>
      <c r="F142" s="3">
        <f t="shared" si="54"/>
        <v>0</v>
      </c>
      <c r="H142" s="3"/>
      <c r="I142"/>
      <c r="J142" s="3"/>
      <c r="L142"/>
      <c r="O142" s="3"/>
    </row>
    <row r="143" spans="1:15" x14ac:dyDescent="0.25">
      <c r="A143" t="str">
        <f t="shared" si="50"/>
        <v/>
      </c>
      <c r="B143">
        <f t="shared" si="52"/>
        <v>0</v>
      </c>
      <c r="C143" s="62" t="str">
        <f t="shared" si="53"/>
        <v>0</v>
      </c>
      <c r="D143" s="62" t="str">
        <f t="shared" si="51"/>
        <v>0</v>
      </c>
      <c r="E143">
        <f t="shared" si="55"/>
        <v>0</v>
      </c>
      <c r="F143" s="3">
        <f t="shared" si="54"/>
        <v>0</v>
      </c>
      <c r="H143" s="3"/>
      <c r="I143"/>
      <c r="J143" s="3"/>
      <c r="L143"/>
      <c r="O143" s="3"/>
    </row>
    <row r="144" spans="1:15" x14ac:dyDescent="0.25">
      <c r="A144" t="str">
        <f t="shared" si="50"/>
        <v/>
      </c>
      <c r="B144">
        <f t="shared" si="52"/>
        <v>0</v>
      </c>
      <c r="C144" s="62" t="str">
        <f t="shared" si="53"/>
        <v>0</v>
      </c>
      <c r="D144" s="62" t="str">
        <f t="shared" si="51"/>
        <v>0</v>
      </c>
      <c r="E144">
        <f t="shared" si="55"/>
        <v>0</v>
      </c>
      <c r="F144" s="3">
        <f t="shared" si="54"/>
        <v>0</v>
      </c>
      <c r="H144" s="3"/>
      <c r="I144"/>
      <c r="J144" s="3"/>
      <c r="L144"/>
      <c r="O144" s="3"/>
    </row>
    <row r="145" spans="1:15" x14ac:dyDescent="0.25">
      <c r="A145" t="str">
        <f t="shared" si="50"/>
        <v/>
      </c>
      <c r="B145">
        <f t="shared" si="52"/>
        <v>0</v>
      </c>
      <c r="C145" s="62" t="str">
        <f t="shared" si="53"/>
        <v>0</v>
      </c>
      <c r="D145" s="62" t="str">
        <f t="shared" si="51"/>
        <v>0</v>
      </c>
      <c r="E145">
        <f t="shared" si="55"/>
        <v>0</v>
      </c>
      <c r="F145" s="3">
        <f t="shared" si="54"/>
        <v>0</v>
      </c>
      <c r="H145" s="3"/>
      <c r="I145"/>
      <c r="J145" s="3"/>
      <c r="L145"/>
      <c r="O145" s="3"/>
    </row>
    <row r="146" spans="1:15" x14ac:dyDescent="0.25">
      <c r="A146" t="str">
        <f t="shared" si="50"/>
        <v/>
      </c>
      <c r="B146">
        <f t="shared" si="52"/>
        <v>0</v>
      </c>
      <c r="C146" s="62" t="str">
        <f t="shared" si="53"/>
        <v>0</v>
      </c>
      <c r="D146" s="62" t="str">
        <f t="shared" si="51"/>
        <v>0</v>
      </c>
      <c r="E146">
        <f t="shared" si="55"/>
        <v>0</v>
      </c>
      <c r="F146" s="3">
        <f t="shared" si="54"/>
        <v>0</v>
      </c>
      <c r="H146" s="3"/>
      <c r="I146"/>
      <c r="J146" s="3"/>
      <c r="L146"/>
      <c r="O146" s="3"/>
    </row>
    <row r="147" spans="1:15" x14ac:dyDescent="0.25">
      <c r="A147" t="str">
        <f t="shared" si="50"/>
        <v/>
      </c>
      <c r="B147">
        <f t="shared" si="52"/>
        <v>0</v>
      </c>
      <c r="C147" s="62" t="str">
        <f t="shared" si="53"/>
        <v>0</v>
      </c>
      <c r="D147" s="62" t="str">
        <f t="shared" si="51"/>
        <v>0</v>
      </c>
      <c r="E147">
        <f t="shared" si="55"/>
        <v>0</v>
      </c>
      <c r="F147" s="3">
        <f t="shared" si="54"/>
        <v>0</v>
      </c>
      <c r="H147" s="3"/>
      <c r="I147"/>
      <c r="J147" s="3"/>
      <c r="L147"/>
      <c r="O147" s="3"/>
    </row>
    <row r="148" spans="1:15" x14ac:dyDescent="0.25">
      <c r="C148" s="62"/>
      <c r="D148" s="62"/>
      <c r="H148" s="3"/>
      <c r="I148"/>
      <c r="J148" s="3"/>
      <c r="L148"/>
      <c r="O148" s="3"/>
    </row>
    <row r="149" spans="1:15" x14ac:dyDescent="0.25">
      <c r="C149" s="62"/>
      <c r="D149" s="62"/>
      <c r="H149" s="3"/>
      <c r="I149"/>
      <c r="J149" s="3"/>
      <c r="L149"/>
      <c r="O149" s="3"/>
    </row>
    <row r="150" spans="1:15" x14ac:dyDescent="0.25">
      <c r="C150" s="62"/>
      <c r="D150" s="62"/>
      <c r="H150" s="3"/>
      <c r="I150"/>
      <c r="J150" s="3"/>
      <c r="L150"/>
      <c r="O150" s="3"/>
    </row>
    <row r="151" spans="1:15" x14ac:dyDescent="0.25">
      <c r="C151" s="62"/>
      <c r="D151" s="62"/>
      <c r="H151" s="3"/>
      <c r="I151"/>
      <c r="J151" s="3"/>
      <c r="L151"/>
      <c r="O151" s="3"/>
    </row>
    <row r="152" spans="1:15" x14ac:dyDescent="0.25">
      <c r="A152" t="str">
        <f t="shared" si="50"/>
        <v/>
      </c>
      <c r="B152">
        <f t="shared" si="52"/>
        <v>0</v>
      </c>
      <c r="C152" s="62"/>
      <c r="D152" s="62"/>
      <c r="E152">
        <f t="shared" si="55"/>
        <v>0</v>
      </c>
      <c r="F152" s="3">
        <f t="shared" si="54"/>
        <v>0</v>
      </c>
      <c r="H152" s="3"/>
      <c r="I152"/>
      <c r="J152" s="3"/>
      <c r="L152"/>
      <c r="O152" s="3"/>
    </row>
    <row r="153" spans="1:15" x14ac:dyDescent="0.25">
      <c r="A153" t="str">
        <f t="shared" si="50"/>
        <v/>
      </c>
      <c r="B153">
        <f t="shared" si="52"/>
        <v>0</v>
      </c>
      <c r="C153" s="62"/>
      <c r="D153" s="62"/>
      <c r="E153">
        <f t="shared" si="55"/>
        <v>0</v>
      </c>
      <c r="F153" s="3">
        <f t="shared" si="54"/>
        <v>0</v>
      </c>
      <c r="H153" s="3"/>
      <c r="I153"/>
      <c r="J153" s="3"/>
      <c r="L153"/>
      <c r="O153" s="3"/>
    </row>
    <row r="154" spans="1:15" x14ac:dyDescent="0.25">
      <c r="A154" t="str">
        <f t="shared" si="50"/>
        <v/>
      </c>
      <c r="B154">
        <f t="shared" si="52"/>
        <v>0</v>
      </c>
      <c r="C154" s="62"/>
      <c r="D154" s="62"/>
      <c r="E154">
        <f t="shared" si="55"/>
        <v>0</v>
      </c>
      <c r="F154" s="3">
        <f t="shared" si="54"/>
        <v>0</v>
      </c>
      <c r="H154" s="3"/>
      <c r="I154"/>
      <c r="J154" s="3"/>
      <c r="L154"/>
      <c r="O154" s="3"/>
    </row>
    <row r="155" spans="1:15" x14ac:dyDescent="0.25">
      <c r="A155" t="str">
        <f t="shared" si="50"/>
        <v/>
      </c>
      <c r="B155">
        <f t="shared" si="52"/>
        <v>0</v>
      </c>
      <c r="C155" s="62"/>
      <c r="D155" s="62"/>
      <c r="E155">
        <f t="shared" si="55"/>
        <v>0</v>
      </c>
      <c r="F155" s="3">
        <f t="shared" si="54"/>
        <v>0</v>
      </c>
      <c r="H155" s="3"/>
      <c r="I155"/>
      <c r="J155" s="3"/>
      <c r="L155"/>
      <c r="O155" s="3"/>
    </row>
    <row r="156" spans="1:15" x14ac:dyDescent="0.25">
      <c r="A156" t="str">
        <f t="shared" si="50"/>
        <v/>
      </c>
      <c r="B156">
        <f t="shared" si="52"/>
        <v>0</v>
      </c>
      <c r="C156" s="62"/>
      <c r="D156" s="62"/>
      <c r="E156">
        <f t="shared" si="55"/>
        <v>0</v>
      </c>
      <c r="F156" s="3">
        <f t="shared" si="54"/>
        <v>0</v>
      </c>
      <c r="H156" s="3"/>
      <c r="I156"/>
      <c r="J156" s="3"/>
      <c r="L156"/>
      <c r="O156" s="3"/>
    </row>
    <row r="157" spans="1:15" x14ac:dyDescent="0.25">
      <c r="A157" t="str">
        <f t="shared" si="50"/>
        <v/>
      </c>
      <c r="B157">
        <f t="shared" si="52"/>
        <v>0</v>
      </c>
      <c r="C157" s="62"/>
      <c r="D157" s="62"/>
      <c r="E157">
        <f t="shared" si="55"/>
        <v>0</v>
      </c>
      <c r="F157" s="3">
        <f t="shared" si="54"/>
        <v>0</v>
      </c>
      <c r="H157" s="3"/>
      <c r="I157"/>
      <c r="J157" s="3"/>
      <c r="L157"/>
      <c r="O157" s="3"/>
    </row>
    <row r="158" spans="1:15" x14ac:dyDescent="0.25">
      <c r="A158" t="str">
        <f t="shared" si="50"/>
        <v/>
      </c>
      <c r="B158">
        <f t="shared" si="52"/>
        <v>0</v>
      </c>
      <c r="C158" s="62"/>
      <c r="D158" s="62"/>
      <c r="E158">
        <f t="shared" si="55"/>
        <v>0</v>
      </c>
      <c r="F158" s="3">
        <f t="shared" si="54"/>
        <v>0</v>
      </c>
      <c r="H158" s="3"/>
      <c r="I158"/>
      <c r="J158" s="3"/>
      <c r="L158"/>
      <c r="O158" s="3"/>
    </row>
    <row r="159" spans="1:15" x14ac:dyDescent="0.25">
      <c r="A159" t="str">
        <f t="shared" si="50"/>
        <v/>
      </c>
      <c r="B159">
        <f t="shared" si="52"/>
        <v>0</v>
      </c>
      <c r="C159" s="62"/>
      <c r="D159" s="62"/>
      <c r="E159">
        <f t="shared" si="55"/>
        <v>0</v>
      </c>
      <c r="F159" s="3">
        <f t="shared" si="54"/>
        <v>0</v>
      </c>
      <c r="H159" s="3"/>
      <c r="I159"/>
      <c r="J159" s="3"/>
      <c r="L159"/>
      <c r="O159" s="3"/>
    </row>
    <row r="160" spans="1:15" x14ac:dyDescent="0.25">
      <c r="A160" t="str">
        <f t="shared" si="50"/>
        <v/>
      </c>
      <c r="B160">
        <f t="shared" si="52"/>
        <v>0</v>
      </c>
      <c r="C160" s="62"/>
      <c r="D160" s="62"/>
      <c r="E160">
        <f t="shared" si="55"/>
        <v>0</v>
      </c>
      <c r="F160" s="3">
        <f t="shared" si="54"/>
        <v>0</v>
      </c>
      <c r="H160" s="3"/>
      <c r="I160"/>
      <c r="J160" s="3"/>
      <c r="L160"/>
      <c r="O160" s="3"/>
    </row>
    <row r="161" spans="1:15" x14ac:dyDescent="0.25">
      <c r="A161" t="str">
        <f t="shared" si="50"/>
        <v/>
      </c>
      <c r="B161">
        <f t="shared" si="52"/>
        <v>0</v>
      </c>
      <c r="C161" s="62"/>
      <c r="D161" s="62"/>
      <c r="E161">
        <f t="shared" si="55"/>
        <v>0</v>
      </c>
      <c r="F161" s="3">
        <f t="shared" si="54"/>
        <v>0</v>
      </c>
      <c r="H161" s="3"/>
      <c r="I161"/>
      <c r="J161" s="3"/>
      <c r="L161"/>
      <c r="O161" s="3"/>
    </row>
    <row r="162" spans="1:15" x14ac:dyDescent="0.25">
      <c r="A162" t="str">
        <f t="shared" si="50"/>
        <v/>
      </c>
      <c r="B162">
        <f t="shared" si="52"/>
        <v>0</v>
      </c>
      <c r="C162" s="62"/>
      <c r="D162" s="62"/>
      <c r="E162">
        <f t="shared" si="55"/>
        <v>0</v>
      </c>
      <c r="F162" s="3">
        <f t="shared" si="54"/>
        <v>0</v>
      </c>
      <c r="H162" s="3"/>
      <c r="I162"/>
      <c r="J162" s="3"/>
      <c r="L162"/>
      <c r="O162" s="3"/>
    </row>
    <row r="163" spans="1:15" x14ac:dyDescent="0.25">
      <c r="A163" t="str">
        <f t="shared" si="50"/>
        <v/>
      </c>
      <c r="B163">
        <f t="shared" si="52"/>
        <v>0</v>
      </c>
      <c r="C163" s="62"/>
      <c r="D163" s="62"/>
      <c r="E163">
        <f t="shared" si="55"/>
        <v>0</v>
      </c>
      <c r="F163" s="3">
        <f t="shared" si="54"/>
        <v>0</v>
      </c>
      <c r="H163" s="3"/>
      <c r="I163"/>
      <c r="J163" s="3"/>
      <c r="L163"/>
      <c r="O163" s="3"/>
    </row>
    <row r="164" spans="1:15" x14ac:dyDescent="0.25">
      <c r="A164" t="str">
        <f t="shared" si="50"/>
        <v/>
      </c>
      <c r="B164">
        <f t="shared" si="52"/>
        <v>0</v>
      </c>
      <c r="C164" s="62"/>
      <c r="D164" s="62"/>
      <c r="E164">
        <f t="shared" si="55"/>
        <v>0</v>
      </c>
      <c r="F164" s="3">
        <f t="shared" si="54"/>
        <v>0</v>
      </c>
      <c r="H164" s="3"/>
      <c r="I164"/>
      <c r="J164" s="3"/>
      <c r="L164"/>
      <c r="O164" s="3"/>
    </row>
    <row r="165" spans="1:15" x14ac:dyDescent="0.25">
      <c r="A165" t="str">
        <f t="shared" si="50"/>
        <v/>
      </c>
      <c r="B165">
        <f t="shared" si="52"/>
        <v>0</v>
      </c>
      <c r="C165" s="62"/>
      <c r="D165" s="62"/>
      <c r="E165">
        <f t="shared" si="55"/>
        <v>0</v>
      </c>
      <c r="F165" s="3">
        <f t="shared" si="54"/>
        <v>0</v>
      </c>
      <c r="H165" s="3"/>
      <c r="I165"/>
      <c r="J165" s="3"/>
      <c r="L165"/>
      <c r="O165" s="3"/>
    </row>
    <row r="166" spans="1:15" x14ac:dyDescent="0.25">
      <c r="A166" t="str">
        <f t="shared" si="50"/>
        <v/>
      </c>
      <c r="B166">
        <f t="shared" si="52"/>
        <v>0</v>
      </c>
      <c r="C166" s="62"/>
      <c r="D166" s="62"/>
      <c r="E166">
        <f t="shared" si="55"/>
        <v>0</v>
      </c>
      <c r="F166" s="3">
        <f t="shared" si="54"/>
        <v>0</v>
      </c>
      <c r="H166" s="3"/>
      <c r="I166"/>
      <c r="J166" s="3"/>
      <c r="L166"/>
      <c r="O166" s="3"/>
    </row>
    <row r="167" spans="1:15" x14ac:dyDescent="0.25">
      <c r="A167" t="str">
        <f t="shared" si="50"/>
        <v/>
      </c>
      <c r="B167">
        <f t="shared" si="52"/>
        <v>0</v>
      </c>
      <c r="C167" s="62"/>
      <c r="D167" s="62"/>
      <c r="E167">
        <f t="shared" si="55"/>
        <v>0</v>
      </c>
      <c r="F167" s="3">
        <f t="shared" si="54"/>
        <v>0</v>
      </c>
      <c r="H167" s="3"/>
      <c r="I167"/>
      <c r="J167" s="3"/>
      <c r="L167"/>
      <c r="O167" s="3"/>
    </row>
    <row r="168" spans="1:15" x14ac:dyDescent="0.25">
      <c r="A168" t="str">
        <f t="shared" si="50"/>
        <v/>
      </c>
      <c r="B168">
        <f t="shared" si="52"/>
        <v>0</v>
      </c>
      <c r="C168" s="62"/>
      <c r="D168" s="62"/>
      <c r="E168">
        <f t="shared" si="55"/>
        <v>0</v>
      </c>
      <c r="F168" s="3">
        <f t="shared" si="54"/>
        <v>0</v>
      </c>
      <c r="H168" s="3"/>
      <c r="I168"/>
      <c r="J168" s="3"/>
      <c r="L168"/>
      <c r="O168" s="3"/>
    </row>
    <row r="170" spans="1:15" x14ac:dyDescent="0.25">
      <c r="B170">
        <f>SUM(B110:B168)</f>
        <v>432</v>
      </c>
      <c r="C170" s="62">
        <f>SUM(C110:C147)</f>
        <v>0</v>
      </c>
      <c r="D170">
        <f>SUM(D110:D147)</f>
        <v>0</v>
      </c>
      <c r="E170">
        <f>SUM(E110:E168)</f>
        <v>432</v>
      </c>
      <c r="F170" s="3">
        <f>SUM(F110:F168)</f>
        <v>792</v>
      </c>
    </row>
  </sheetData>
  <mergeCells count="72">
    <mergeCell ref="K21:P21"/>
    <mergeCell ref="K1:P1"/>
    <mergeCell ref="AB1:AC1"/>
    <mergeCell ref="AJ1:AK1"/>
    <mergeCell ref="K10:P10"/>
    <mergeCell ref="K20:P20"/>
    <mergeCell ref="K33:L33"/>
    <mergeCell ref="K22:L22"/>
    <mergeCell ref="K23:L23"/>
    <mergeCell ref="K24:L24"/>
    <mergeCell ref="K25:L25"/>
    <mergeCell ref="K26:L26"/>
    <mergeCell ref="K27:L27"/>
    <mergeCell ref="K28:L28"/>
    <mergeCell ref="K29:L29"/>
    <mergeCell ref="K30:L30"/>
    <mergeCell ref="K31:L31"/>
    <mergeCell ref="K32:L32"/>
    <mergeCell ref="K45:L45"/>
    <mergeCell ref="K34:L34"/>
    <mergeCell ref="K35:L35"/>
    <mergeCell ref="K36:L36"/>
    <mergeCell ref="K37:L37"/>
    <mergeCell ref="K38:L38"/>
    <mergeCell ref="K39:L39"/>
    <mergeCell ref="K40:L40"/>
    <mergeCell ref="K41:L41"/>
    <mergeCell ref="K42:L42"/>
    <mergeCell ref="K43:L43"/>
    <mergeCell ref="K44:L44"/>
    <mergeCell ref="K67:L67"/>
    <mergeCell ref="K46:L46"/>
    <mergeCell ref="K47:L47"/>
    <mergeCell ref="K48:L48"/>
    <mergeCell ref="K63:P63"/>
    <mergeCell ref="K64:P64"/>
    <mergeCell ref="Z64:AA64"/>
    <mergeCell ref="C65:C66"/>
    <mergeCell ref="H65:H66"/>
    <mergeCell ref="K65:L65"/>
    <mergeCell ref="K66:L66"/>
    <mergeCell ref="E64:F64"/>
    <mergeCell ref="R79:S79"/>
    <mergeCell ref="C68:C69"/>
    <mergeCell ref="K68:L68"/>
    <mergeCell ref="K69:L69"/>
    <mergeCell ref="K70:L70"/>
    <mergeCell ref="K71:L71"/>
    <mergeCell ref="K72:L72"/>
    <mergeCell ref="K94:L94"/>
    <mergeCell ref="K95:L95"/>
    <mergeCell ref="K73:L73"/>
    <mergeCell ref="K74:L74"/>
    <mergeCell ref="K75:L75"/>
    <mergeCell ref="K76:L76"/>
    <mergeCell ref="K77:L77"/>
    <mergeCell ref="K102:L102"/>
    <mergeCell ref="K103:L103"/>
    <mergeCell ref="R106:S106"/>
    <mergeCell ref="T106:U106"/>
    <mergeCell ref="E72:F72"/>
    <mergeCell ref="E73:F73"/>
    <mergeCell ref="K96:L96"/>
    <mergeCell ref="K97:L97"/>
    <mergeCell ref="K98:L98"/>
    <mergeCell ref="K99:L99"/>
    <mergeCell ref="K100:L100"/>
    <mergeCell ref="K101:L101"/>
    <mergeCell ref="T79:U79"/>
    <mergeCell ref="K91:P91"/>
    <mergeCell ref="K92:L92"/>
    <mergeCell ref="K93:L93"/>
  </mergeCells>
  <dataValidations count="1">
    <dataValidation type="list" allowBlank="1" showInputMessage="1" showErrorMessage="1" sqref="K22:L48 K65:L77 K92:L103" xr:uid="{60FCEDB7-E9BD-485D-80E5-ED30F864AF59}">
      <formula1>$A$2:$A$60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7848D58-0427-4A18-8E9F-83AF98826A04}">
          <x14:formula1>
            <xm:f>BD!$A$3:$A$85</xm:f>
          </x14:formula1>
          <xm:sqref>A2:A39 A44:A61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598113-A7DD-49CB-AF65-C75FA53B2657}">
  <dimension ref="A1:P168"/>
  <sheetViews>
    <sheetView tabSelected="1" workbookViewId="0">
      <selection activeCell="J39" sqref="J39"/>
    </sheetView>
  </sheetViews>
  <sheetFormatPr baseColWidth="10" defaultRowHeight="15" x14ac:dyDescent="0.25"/>
  <cols>
    <col min="1" max="1" width="27.5703125" style="62" customWidth="1"/>
    <col min="2" max="2" width="5.85546875" customWidth="1"/>
    <col min="3" max="3" width="31" customWidth="1"/>
    <col min="4" max="4" width="5.42578125" customWidth="1"/>
    <col min="5" max="5" width="26.5703125" style="62" customWidth="1"/>
    <col min="6" max="6" width="6.85546875" customWidth="1"/>
    <col min="7" max="7" width="12.28515625" customWidth="1"/>
    <col min="10" max="10" width="27.140625" customWidth="1"/>
    <col min="11" max="11" width="13.7109375" customWidth="1"/>
    <col min="12" max="12" width="12.7109375" customWidth="1"/>
    <col min="13" max="13" width="45.5703125" customWidth="1"/>
    <col min="16" max="16" width="14.42578125" customWidth="1"/>
  </cols>
  <sheetData>
    <row r="1" spans="1:16" x14ac:dyDescent="0.25">
      <c r="A1" s="114" t="s">
        <v>123</v>
      </c>
      <c r="B1" s="114"/>
      <c r="C1" s="115" t="s">
        <v>121</v>
      </c>
      <c r="D1" s="115"/>
      <c r="E1" s="96" t="s">
        <v>122</v>
      </c>
      <c r="F1" s="96"/>
      <c r="G1" s="122"/>
      <c r="H1" s="122"/>
      <c r="I1" s="122"/>
      <c r="J1" s="122"/>
      <c r="K1" s="122"/>
      <c r="L1" s="122"/>
      <c r="M1" s="25"/>
      <c r="N1">
        <v>1</v>
      </c>
      <c r="O1" s="62" t="s">
        <v>138</v>
      </c>
      <c r="P1">
        <v>2</v>
      </c>
    </row>
    <row r="2" spans="1:16" x14ac:dyDescent="0.25">
      <c r="A2" s="62" t="str">
        <f>_xlfn.CONCAT('Commande 1'!A110)</f>
        <v>Fut Jupiler (1X50 L)</v>
      </c>
      <c r="B2">
        <f>SUM('Commande 1'!E110)</f>
        <v>570</v>
      </c>
      <c r="C2" s="93" t="str">
        <f>_xlfn.CONCAT('Commande Colruyt'!A110)</f>
        <v>Fanta (1X6) 1,5L</v>
      </c>
      <c r="D2">
        <f>SUM('Commande Colruyt'!E110)</f>
        <v>72</v>
      </c>
      <c r="E2" s="62" t="str">
        <f>_xlfn.CONCAT('Commande 2'!A110)</f>
        <v>Lipton Ice-Tea (1X30) 33 cl !!!</v>
      </c>
      <c r="F2">
        <f>SUM('Commande 2'!E110)</f>
        <v>360</v>
      </c>
      <c r="H2" s="96" t="s">
        <v>139</v>
      </c>
      <c r="I2" s="96"/>
      <c r="J2" t="str">
        <f>_xlfn.CONCAT(A2)</f>
        <v>Fut Jupiler (1X50 L)</v>
      </c>
      <c r="K2">
        <v>570</v>
      </c>
      <c r="N2" s="3">
        <f>IFERROR((B2*'Commande 1'!F2),0)</f>
        <v>1140</v>
      </c>
      <c r="O2" s="3">
        <f>IFERROR((D2*'Commande Colruyt'!H2),0)</f>
        <v>144</v>
      </c>
      <c r="P2" s="3">
        <f>IFERROR((F2*'Commande 2'!F2),0)</f>
        <v>720</v>
      </c>
    </row>
    <row r="3" spans="1:16" x14ac:dyDescent="0.25">
      <c r="A3" s="62" t="str">
        <f>_xlfn.CONCAT('Commande 1'!A111)</f>
        <v>Fut Jupiler  (1X30 L)</v>
      </c>
      <c r="B3">
        <f>SUM('Commande 1'!E111)</f>
        <v>0</v>
      </c>
      <c r="C3" s="93" t="str">
        <f>_xlfn.CONCAT('Commande Colruyt'!A111)</f>
        <v>Eau plate (1X6) 1,5L</v>
      </c>
      <c r="D3">
        <f>SUM('Commande Colruyt'!E111)</f>
        <v>180</v>
      </c>
      <c r="E3" s="62" t="str">
        <f>_xlfn.CONCAT('Commande 2'!A111)</f>
        <v>Eau plate (1X6) 1,5L</v>
      </c>
      <c r="F3">
        <f>SUM('Commande 2'!E111)</f>
        <v>72</v>
      </c>
      <c r="H3" s="96">
        <f>SUM(C64)</f>
        <v>4254</v>
      </c>
      <c r="I3" s="96"/>
      <c r="J3" t="str">
        <f t="shared" ref="J3:J31" si="0">_xlfn.CONCAT(A3)</f>
        <v>Fut Jupiler  (1X30 L)</v>
      </c>
      <c r="K3">
        <v>114</v>
      </c>
      <c r="N3" s="3">
        <f>IFERROR((B3*'Commande 1'!F3),0)</f>
        <v>0</v>
      </c>
      <c r="O3" s="3">
        <f>IFERROR((D3*'Commande Colruyt'!H3),0)</f>
        <v>180</v>
      </c>
      <c r="P3" s="3">
        <f>IFERROR((F3*'Commande 2'!F3),0)</f>
        <v>72</v>
      </c>
    </row>
    <row r="4" spans="1:16" x14ac:dyDescent="0.25">
      <c r="A4" s="62" t="str">
        <f>_xlfn.CONCAT('Commande 1'!A112)</f>
        <v>Fut Kriek  (1X20 L)</v>
      </c>
      <c r="B4">
        <f>SUM('Commande 1'!E112)</f>
        <v>152</v>
      </c>
      <c r="C4" s="93" t="str">
        <f>_xlfn.CONCAT('Commande Colruyt'!A112)</f>
        <v>Blanche (1X24) 25 cl</v>
      </c>
      <c r="D4">
        <f>SUM('Commande Colruyt'!E112)</f>
        <v>96</v>
      </c>
      <c r="E4" s="62" t="str">
        <f>_xlfn.CONCAT('Commande 2'!A112)</f>
        <v/>
      </c>
      <c r="F4">
        <f>SUM('Commande 2'!E112)</f>
        <v>0</v>
      </c>
      <c r="J4" t="str">
        <f t="shared" si="0"/>
        <v>Fut Kriek  (1X20 L)</v>
      </c>
      <c r="K4">
        <v>152</v>
      </c>
      <c r="N4" s="3">
        <f>IFERROR((B4*'Commande 1'!F4),0)</f>
        <v>456</v>
      </c>
      <c r="O4" s="3">
        <f>IFERROR((D4*'Commande Colruyt'!H4),0)</f>
        <v>288</v>
      </c>
      <c r="P4" s="3">
        <f>IFERROR((F4*'Commande 2'!F4),0)</f>
        <v>0</v>
      </c>
    </row>
    <row r="5" spans="1:16" x14ac:dyDescent="0.25">
      <c r="A5" s="62" t="str">
        <f>_xlfn.CONCAT('Commande 1'!A113)</f>
        <v>Coca-Cola Normal (1X6) 1L</v>
      </c>
      <c r="B5">
        <f>SUM('Commande 1'!E113)</f>
        <v>288</v>
      </c>
      <c r="C5" s="93" t="str">
        <f>_xlfn.CONCAT('Commande Colruyt'!A113)</f>
        <v>Grenadine (1X1L)</v>
      </c>
      <c r="D5">
        <f>SUM('Commande Colruyt'!E113)</f>
        <v>2</v>
      </c>
      <c r="E5" s="62" t="str">
        <f>_xlfn.CONCAT('Commande 2'!A113)</f>
        <v/>
      </c>
      <c r="F5">
        <f>SUM('Commande 2'!E113)</f>
        <v>0</v>
      </c>
      <c r="H5" s="96" t="s">
        <v>140</v>
      </c>
      <c r="I5" s="96"/>
      <c r="J5" t="str">
        <f t="shared" si="0"/>
        <v>Coca-Cola Normal (1X6) 1L</v>
      </c>
      <c r="K5">
        <v>408</v>
      </c>
      <c r="N5" s="3">
        <f>IFERROR((B5*'Commande 1'!F5),0)</f>
        <v>576</v>
      </c>
      <c r="O5" s="3">
        <f>IFERROR((D5*'Commande Colruyt'!H5),0)</f>
        <v>0</v>
      </c>
      <c r="P5" s="3">
        <f>IFERROR((F5*'Commande 2'!F5),0)</f>
        <v>0</v>
      </c>
    </row>
    <row r="6" spans="1:16" x14ac:dyDescent="0.25">
      <c r="A6" s="62" t="str">
        <f>_xlfn.CONCAT('Commande 1'!A114)</f>
        <v>Eau plate (1X12) 1L</v>
      </c>
      <c r="B6">
        <f>SUM('Commande 1'!E114)</f>
        <v>234</v>
      </c>
      <c r="C6" t="str">
        <f>_xlfn.CONCAT('Commande Colruyt'!A114)</f>
        <v/>
      </c>
      <c r="D6">
        <f>SUM('Commande Colruyt'!E114)</f>
        <v>0</v>
      </c>
      <c r="E6" s="62" t="str">
        <f>_xlfn.CONCAT('Commande 2'!A114)</f>
        <v/>
      </c>
      <c r="F6">
        <f>SUM('Commande 2'!E114)</f>
        <v>0</v>
      </c>
      <c r="H6" s="116">
        <f>SUM(O64)</f>
        <v>8639</v>
      </c>
      <c r="I6" s="117"/>
      <c r="J6" t="str">
        <f t="shared" si="0"/>
        <v>Eau plate (1X12) 1L</v>
      </c>
      <c r="K6">
        <f>SUM(B6+D3+F3+B46)</f>
        <v>870</v>
      </c>
      <c r="N6" s="3">
        <f>IFERROR((B6*'Commande 1'!F6),0)</f>
        <v>234</v>
      </c>
      <c r="O6" s="3">
        <f>IFERROR((D6*'Commande Colruyt'!H6),0)</f>
        <v>0</v>
      </c>
      <c r="P6" s="3">
        <f>IFERROR((F6*'Commande 2'!F6),0)</f>
        <v>0</v>
      </c>
    </row>
    <row r="7" spans="1:16" x14ac:dyDescent="0.25">
      <c r="A7" s="62" t="str">
        <f>_xlfn.CONCAT('Commande 1'!A115)</f>
        <v>Eau Gazeuse (1X12) 1L</v>
      </c>
      <c r="B7">
        <f>SUM('Commande 1'!E115)</f>
        <v>96</v>
      </c>
      <c r="C7" t="str">
        <f>_xlfn.CONCAT('Commande Colruyt'!A115)</f>
        <v/>
      </c>
      <c r="D7">
        <f>SUM('Commande Colruyt'!E115)</f>
        <v>0</v>
      </c>
      <c r="E7" s="62" t="str">
        <f>_xlfn.CONCAT('Commande 2'!A115)</f>
        <v/>
      </c>
      <c r="F7">
        <f>SUM('Commande 2'!E115)</f>
        <v>0</v>
      </c>
      <c r="J7" t="str">
        <f t="shared" si="0"/>
        <v>Eau Gazeuse (1X12) 1L</v>
      </c>
      <c r="K7">
        <v>480</v>
      </c>
      <c r="N7" s="3">
        <f>IFERROR((B7*'Commande 1'!F7),0)</f>
        <v>192</v>
      </c>
      <c r="O7" s="3">
        <f>IFERROR((D7*'Commande Colruyt'!H7),0)</f>
        <v>0</v>
      </c>
      <c r="P7" s="3">
        <f>IFERROR((F7*'Commande 2'!F7),0)</f>
        <v>0</v>
      </c>
    </row>
    <row r="8" spans="1:16" x14ac:dyDescent="0.25">
      <c r="A8" s="62" t="str">
        <f>_xlfn.CONCAT('Commande 1'!A116)</f>
        <v>Karmeliet Triple (1X24) 33 cl</v>
      </c>
      <c r="B8">
        <f>SUM('Commande 1'!E116)</f>
        <v>81</v>
      </c>
      <c r="C8" t="str">
        <f>_xlfn.CONCAT('Commande Colruyt'!A116)</f>
        <v/>
      </c>
      <c r="D8">
        <f>SUM('Commande Colruyt'!E116)</f>
        <v>0</v>
      </c>
      <c r="E8" s="62" t="str">
        <f>_xlfn.CONCAT('Commande 2'!A116)</f>
        <v/>
      </c>
      <c r="F8">
        <f>SUM('Commande 2'!E116)</f>
        <v>0</v>
      </c>
      <c r="H8" s="96" t="s">
        <v>141</v>
      </c>
      <c r="I8" s="96"/>
      <c r="J8" t="str">
        <f t="shared" si="0"/>
        <v>Karmeliet Triple (1X24) 33 cl</v>
      </c>
      <c r="K8">
        <v>81</v>
      </c>
      <c r="N8" s="3">
        <f>IFERROR((B8*'Commande 1'!F8),0)</f>
        <v>324</v>
      </c>
      <c r="O8" s="3">
        <f>IFERROR((D8*'Commande Colruyt'!H8),0)</f>
        <v>0</v>
      </c>
      <c r="P8" s="3">
        <f>IFERROR((F8*'Commande 2'!F8),0)</f>
        <v>0</v>
      </c>
    </row>
    <row r="9" spans="1:16" x14ac:dyDescent="0.25">
      <c r="A9" s="62" t="str">
        <f>_xlfn.CONCAT('Commande 1'!A117)</f>
        <v>Coca-Cola Zéro (1X6) 1L</v>
      </c>
      <c r="B9">
        <f>SUM('Commande 1'!E117)</f>
        <v>120</v>
      </c>
      <c r="C9" t="str">
        <f>_xlfn.CONCAT('Commande Colruyt'!A117)</f>
        <v/>
      </c>
      <c r="D9">
        <f>SUM('Commande Colruyt'!E117)</f>
        <v>0</v>
      </c>
      <c r="E9" s="62" t="str">
        <f>_xlfn.CONCAT('Commande 2'!A117)</f>
        <v/>
      </c>
      <c r="F9">
        <f>SUM('Commande 2'!E117)</f>
        <v>0</v>
      </c>
      <c r="H9" s="102">
        <f>SUM('Commande 1'!D67+'Commande Colruyt'!D67+'Commande 2'!D67)</f>
        <v>3477.9912000000008</v>
      </c>
      <c r="I9" s="96"/>
      <c r="J9" t="str">
        <f t="shared" si="0"/>
        <v>Coca-Cola Zéro (1X6) 1L</v>
      </c>
      <c r="K9">
        <v>312</v>
      </c>
      <c r="N9" s="3">
        <f>IFERROR((B9*'Commande 1'!F9),0)</f>
        <v>240</v>
      </c>
      <c r="O9" s="3">
        <f>IFERROR((D9*'Commande Colruyt'!H9),0)</f>
        <v>0</v>
      </c>
      <c r="P9" s="3">
        <f>IFERROR((F9*'Commande 2'!F9),0)</f>
        <v>0</v>
      </c>
    </row>
    <row r="10" spans="1:16" x14ac:dyDescent="0.25">
      <c r="A10" s="62" t="str">
        <f>_xlfn.CONCAT('Commande 1'!A118)</f>
        <v>Jupiler Zéro  (1X24) 25 cl</v>
      </c>
      <c r="B10">
        <f>SUM('Commande 1'!E118)</f>
        <v>48</v>
      </c>
      <c r="C10" t="str">
        <f>_xlfn.CONCAT('Commande Colruyt'!A118)</f>
        <v/>
      </c>
      <c r="D10">
        <f>SUM('Commande Colruyt'!E118)</f>
        <v>0</v>
      </c>
      <c r="E10" s="62" t="str">
        <f>_xlfn.CONCAT('Commande 2'!A118)</f>
        <v/>
      </c>
      <c r="F10">
        <f>SUM('Commande 2'!E118)</f>
        <v>0</v>
      </c>
      <c r="J10" t="str">
        <f t="shared" si="0"/>
        <v>Jupiler Zéro  (1X24) 25 cl</v>
      </c>
      <c r="K10">
        <v>48</v>
      </c>
      <c r="N10" s="3">
        <f>IFERROR((B10*'Commande 1'!F10),0)</f>
        <v>96</v>
      </c>
      <c r="O10" s="3">
        <f>IFERROR((D10*'Commande Colruyt'!H10),0)</f>
        <v>0</v>
      </c>
      <c r="P10" s="3">
        <f>IFERROR((F10*'Commande 2'!F10),0)</f>
        <v>0</v>
      </c>
    </row>
    <row r="11" spans="1:16" x14ac:dyDescent="0.25">
      <c r="A11" s="62" t="str">
        <f>_xlfn.CONCAT('Commande 1'!A119)</f>
        <v>Blanche (1X24) 25 cl</v>
      </c>
      <c r="B11">
        <f>SUM('Commande 1'!E119)</f>
        <v>0</v>
      </c>
      <c r="C11" t="str">
        <f>_xlfn.CONCAT('Commande Colruyt'!A119)</f>
        <v/>
      </c>
      <c r="D11">
        <f>SUM('Commande Colruyt'!E119)</f>
        <v>0</v>
      </c>
      <c r="E11" s="62" t="str">
        <f>_xlfn.CONCAT('Commande 2'!A119)</f>
        <v/>
      </c>
      <c r="F11">
        <f>SUM('Commande 2'!E119)</f>
        <v>0</v>
      </c>
      <c r="H11" s="96" t="s">
        <v>142</v>
      </c>
      <c r="I11" s="96"/>
      <c r="J11" t="str">
        <f t="shared" si="0"/>
        <v>Blanche (1X24) 25 cl</v>
      </c>
      <c r="K11">
        <v>96</v>
      </c>
      <c r="N11" s="3">
        <f>IFERROR((B11*'Commande 1'!F11),0)</f>
        <v>0</v>
      </c>
      <c r="O11" s="3">
        <f>IFERROR((D11*'Commande Colruyt'!H11),0)</f>
        <v>0</v>
      </c>
      <c r="P11" s="3">
        <f>IFERROR((F11*'Commande 2'!F11),0)</f>
        <v>0</v>
      </c>
    </row>
    <row r="12" spans="1:16" x14ac:dyDescent="0.25">
      <c r="A12" s="62" t="str">
        <f>_xlfn.CONCAT('Commande 1'!A120)</f>
        <v>Jus d’orange (1x6) 1L</v>
      </c>
      <c r="B12">
        <f>SUM('Commande 1'!E120)</f>
        <v>48</v>
      </c>
      <c r="C12" t="str">
        <f>_xlfn.CONCAT('Commande Colruyt'!A120)</f>
        <v/>
      </c>
      <c r="D12">
        <f>SUM('Commande Colruyt'!E120)</f>
        <v>0</v>
      </c>
      <c r="E12" s="62" t="str">
        <f>_xlfn.CONCAT('Commande 2'!A120)</f>
        <v/>
      </c>
      <c r="F12">
        <f>SUM('Commande 2'!E120)</f>
        <v>0</v>
      </c>
      <c r="H12" s="102">
        <f>SUM(H6-H9)</f>
        <v>5161.0087999999996</v>
      </c>
      <c r="I12" s="96"/>
      <c r="J12" t="str">
        <f t="shared" si="0"/>
        <v>Jus d’orange (1x6) 1L</v>
      </c>
      <c r="K12">
        <v>48</v>
      </c>
      <c r="N12" s="3">
        <f>IFERROR((B12*'Commande 1'!F12),0)</f>
        <v>96</v>
      </c>
      <c r="O12" s="3">
        <f>IFERROR((D12*'Commande Colruyt'!H12),0)</f>
        <v>0</v>
      </c>
      <c r="P12" s="3">
        <f>IFERROR((F12*'Commande 2'!F12),0)</f>
        <v>0</v>
      </c>
    </row>
    <row r="13" spans="1:16" x14ac:dyDescent="0.25">
      <c r="A13" s="62" t="str">
        <f>_xlfn.CONCAT('Commande 1'!A121)</f>
        <v>Pomme-Cerise (1X24) 20 cl</v>
      </c>
      <c r="B13">
        <f>SUM('Commande 1'!E121)</f>
        <v>48</v>
      </c>
      <c r="C13" t="str">
        <f>_xlfn.CONCAT('Commande Colruyt'!A121)</f>
        <v/>
      </c>
      <c r="D13">
        <f>SUM('Commande Colruyt'!E121)</f>
        <v>0</v>
      </c>
      <c r="E13" s="62" t="str">
        <f>_xlfn.CONCAT('Commande 2'!A121)</f>
        <v/>
      </c>
      <c r="F13">
        <f>SUM('Commande 2'!E121)</f>
        <v>0</v>
      </c>
      <c r="J13" t="str">
        <f t="shared" si="0"/>
        <v>Pomme-Cerise (1X24) 20 cl</v>
      </c>
      <c r="K13">
        <v>48</v>
      </c>
      <c r="N13" s="3">
        <f>IFERROR((B13*'Commande 1'!F13),0)</f>
        <v>96</v>
      </c>
      <c r="O13" s="3">
        <f>IFERROR((D13*'Commande Colruyt'!H13),0)</f>
        <v>0</v>
      </c>
      <c r="P13" s="3">
        <f>IFERROR((F13*'Commande 2'!F13),0)</f>
        <v>0</v>
      </c>
    </row>
    <row r="14" spans="1:16" x14ac:dyDescent="0.25">
      <c r="A14" s="62" t="str">
        <f>_xlfn.CONCAT('Commande 1'!A122)</f>
        <v>Westmalle Triple (1x24) 33 cl</v>
      </c>
      <c r="B14">
        <f>SUM('Commande 1'!E122)</f>
        <v>36</v>
      </c>
      <c r="C14" t="str">
        <f>_xlfn.CONCAT('Commande Colruyt'!A122)</f>
        <v/>
      </c>
      <c r="D14">
        <f>SUM('Commande Colruyt'!E122)</f>
        <v>0</v>
      </c>
      <c r="E14" s="62" t="str">
        <f>_xlfn.CONCAT('Commande 2'!A122)</f>
        <v/>
      </c>
      <c r="F14">
        <f>SUM('Commande 2'!E122)</f>
        <v>0</v>
      </c>
      <c r="H14" s="96" t="s">
        <v>143</v>
      </c>
      <c r="I14" s="96"/>
      <c r="J14" t="str">
        <f t="shared" si="0"/>
        <v>Westmalle Triple (1x24) 33 cl</v>
      </c>
      <c r="K14">
        <v>36</v>
      </c>
      <c r="N14" s="3">
        <f>IFERROR((B14*'Commande 1'!F14),0)</f>
        <v>144</v>
      </c>
      <c r="O14" s="3">
        <f>IFERROR((D14*'Commande Colruyt'!H14),0)</f>
        <v>0</v>
      </c>
      <c r="P14" s="3">
        <f>IFERROR((F14*'Commande 2'!F14),0)</f>
        <v>0</v>
      </c>
    </row>
    <row r="15" spans="1:16" x14ac:dyDescent="0.25">
      <c r="A15" s="62" t="str">
        <f>_xlfn.CONCAT('Commande 1'!A123)</f>
        <v>Fanta (1X6) 1L</v>
      </c>
      <c r="B15">
        <f>SUM('Commande 1'!E123)</f>
        <v>168</v>
      </c>
      <c r="C15" t="str">
        <f>_xlfn.CONCAT('Commande Colruyt'!A123)</f>
        <v/>
      </c>
      <c r="D15">
        <f>SUM('Commande Colruyt'!E123)</f>
        <v>0</v>
      </c>
      <c r="E15" s="62" t="str">
        <f>_xlfn.CONCAT('Commande 2'!A123)</f>
        <v/>
      </c>
      <c r="F15">
        <f>SUM('Commande 2'!E123)</f>
        <v>0</v>
      </c>
      <c r="H15" s="102">
        <f>SUM('Commande 1'!H73+'Commande Colruyt'!H75+'Commande 2'!H73)</f>
        <v>289.47966666666662</v>
      </c>
      <c r="I15" s="96"/>
      <c r="J15" t="str">
        <f t="shared" si="0"/>
        <v>Fanta (1X6) 1L</v>
      </c>
      <c r="K15">
        <f>SUM(B15+D2)</f>
        <v>240</v>
      </c>
      <c r="N15" s="3">
        <f>IFERROR((B15*'Commande 1'!F15),0)</f>
        <v>336</v>
      </c>
      <c r="O15" s="3">
        <f>IFERROR((D15*'Commande Colruyt'!H15),0)</f>
        <v>0</v>
      </c>
      <c r="P15" s="3">
        <f>IFERROR((F15*'Commande 2'!F15),0)</f>
        <v>0</v>
      </c>
    </row>
    <row r="16" spans="1:16" x14ac:dyDescent="0.25">
      <c r="A16" s="62" t="str">
        <f>_xlfn.CONCAT('Commande 1'!A124)</f>
        <v>Kriek (1X24) 25 cl</v>
      </c>
      <c r="B16">
        <f>SUM('Commande 1'!E124)</f>
        <v>0</v>
      </c>
      <c r="C16" t="str">
        <f>_xlfn.CONCAT('Commande Colruyt'!A124)</f>
        <v/>
      </c>
      <c r="D16">
        <f>SUM('Commande Colruyt'!E124)</f>
        <v>0</v>
      </c>
      <c r="E16" s="62" t="str">
        <f>_xlfn.CONCAT('Commande 2'!A124)</f>
        <v/>
      </c>
      <c r="F16">
        <f>SUM('Commande 2'!E124)</f>
        <v>0</v>
      </c>
      <c r="J16" t="str">
        <f t="shared" si="0"/>
        <v>Kriek (1X24) 25 cl</v>
      </c>
      <c r="K16">
        <v>0</v>
      </c>
      <c r="N16" s="3">
        <f>IFERROR((B16*'Commande 1'!F16),0)</f>
        <v>0</v>
      </c>
      <c r="O16" s="3">
        <f>IFERROR((D16*'Commande Colruyt'!H16),0)</f>
        <v>0</v>
      </c>
      <c r="P16" s="3">
        <f>IFERROR((F16*'Commande 2'!F16),0)</f>
        <v>0</v>
      </c>
    </row>
    <row r="17" spans="1:16" x14ac:dyDescent="0.25">
      <c r="A17" s="62" t="str">
        <f>_xlfn.CONCAT('Commande 1'!A125)</f>
        <v>Ice-Tea Lipton (1X6) 1L</v>
      </c>
      <c r="B17">
        <f>SUM('Commande 1'!E125)</f>
        <v>0</v>
      </c>
      <c r="C17" t="str">
        <f>_xlfn.CONCAT('Commande Colruyt'!A125)</f>
        <v/>
      </c>
      <c r="D17">
        <f>SUM('Commande Colruyt'!E125)</f>
        <v>0</v>
      </c>
      <c r="E17" s="62" t="str">
        <f>_xlfn.CONCAT('Commande 2'!A125)</f>
        <v/>
      </c>
      <c r="F17">
        <f>SUM('Commande 2'!E125)</f>
        <v>0</v>
      </c>
      <c r="J17" t="str">
        <f t="shared" si="0"/>
        <v>Ice-Tea Lipton (1X6) 1L</v>
      </c>
      <c r="K17">
        <v>0</v>
      </c>
      <c r="N17" s="3">
        <f>IFERROR((B17*'Commande 1'!F17),0)</f>
        <v>0</v>
      </c>
      <c r="O17" s="3">
        <f>IFERROR((D17*'Commande Colruyt'!H17),0)</f>
        <v>0</v>
      </c>
      <c r="P17" s="3">
        <f>IFERROR((F17*'Commande 2'!F17),0)</f>
        <v>0</v>
      </c>
    </row>
    <row r="18" spans="1:16" x14ac:dyDescent="0.25">
      <c r="A18" s="62" t="str">
        <f>_xlfn.CONCAT('Commande 1'!A126)</f>
        <v>St Feullien Blonde (1X24) 33 cl</v>
      </c>
      <c r="B18">
        <f>SUM('Commande 1'!E126)</f>
        <v>125</v>
      </c>
      <c r="C18" t="str">
        <f>_xlfn.CONCAT('Commande Colruyt'!A126)</f>
        <v/>
      </c>
      <c r="D18">
        <f>SUM('Commande Colruyt'!E126)</f>
        <v>0</v>
      </c>
      <c r="E18" s="62" t="str">
        <f>_xlfn.CONCAT('Commande 2'!A126)</f>
        <v/>
      </c>
      <c r="F18">
        <f>SUM('Commande 2'!E126)</f>
        <v>0</v>
      </c>
      <c r="J18" t="str">
        <f t="shared" si="0"/>
        <v>St Feullien Blonde (1X24) 33 cl</v>
      </c>
      <c r="K18">
        <v>125</v>
      </c>
      <c r="N18" s="3">
        <f>IFERROR((B18*'Commande 1'!F18),0)</f>
        <v>500</v>
      </c>
      <c r="O18" s="3">
        <f>IFERROR((D18*'Commande Colruyt'!H18),0)</f>
        <v>0</v>
      </c>
      <c r="P18" s="3">
        <f>IFERROR((F18*'Commande 2'!F18),0)</f>
        <v>0</v>
      </c>
    </row>
    <row r="19" spans="1:16" x14ac:dyDescent="0.25">
      <c r="A19" s="62" t="str">
        <f>_xlfn.CONCAT('Commande 1'!A127)</f>
        <v>St Feullien Brune  (1X24) 33 cl</v>
      </c>
      <c r="B19">
        <f>SUM('Commande 1'!E127)</f>
        <v>9</v>
      </c>
      <c r="C19" t="str">
        <f>_xlfn.CONCAT('Commande Colruyt'!A127)</f>
        <v/>
      </c>
      <c r="D19">
        <f>SUM('Commande Colruyt'!E127)</f>
        <v>0</v>
      </c>
      <c r="E19" s="62" t="str">
        <f>_xlfn.CONCAT('Commande 2'!A127)</f>
        <v/>
      </c>
      <c r="F19">
        <f>SUM('Commande 2'!E127)</f>
        <v>0</v>
      </c>
      <c r="J19" t="str">
        <f t="shared" si="0"/>
        <v>St Feullien Brune  (1X24) 33 cl</v>
      </c>
      <c r="K19">
        <v>9</v>
      </c>
      <c r="N19" s="3">
        <f>IFERROR((B19*'Commande 1'!F19),0)</f>
        <v>36</v>
      </c>
      <c r="O19" s="3">
        <f>IFERROR((D19*'Commande Colruyt'!H19),0)</f>
        <v>0</v>
      </c>
      <c r="P19" s="3">
        <f>IFERROR((F19*'Commande 2'!F19),0)</f>
        <v>0</v>
      </c>
    </row>
    <row r="20" spans="1:16" x14ac:dyDescent="0.25">
      <c r="A20" s="62" t="str">
        <f>_xlfn.CONCAT('Commande 1'!A128)</f>
        <v>Vin Blanc (1X6) 75 cl</v>
      </c>
      <c r="B20">
        <f>SUM('Commande 1'!E128)</f>
        <v>111</v>
      </c>
      <c r="C20" t="str">
        <f>_xlfn.CONCAT('Commande Colruyt'!A128)</f>
        <v/>
      </c>
      <c r="D20">
        <f>SUM('Commande Colruyt'!E128)</f>
        <v>0</v>
      </c>
      <c r="E20" s="62" t="str">
        <f>_xlfn.CONCAT('Commande 2'!A128)</f>
        <v/>
      </c>
      <c r="F20">
        <f>SUM('Commande 2'!E128)</f>
        <v>0</v>
      </c>
      <c r="J20" t="str">
        <f t="shared" si="0"/>
        <v>Vin Blanc (1X6) 75 cl</v>
      </c>
      <c r="K20">
        <v>111</v>
      </c>
      <c r="N20" s="3">
        <f>IFERROR((B20*'Commande 1'!F20),0)</f>
        <v>333</v>
      </c>
      <c r="O20" s="3">
        <f>IFERROR((D20*'Commande Colruyt'!H20),0)</f>
        <v>0</v>
      </c>
      <c r="P20" s="3">
        <f>IFERROR((F20*'Commande 2'!F20),0)</f>
        <v>0</v>
      </c>
    </row>
    <row r="21" spans="1:16" x14ac:dyDescent="0.25">
      <c r="A21" s="62" t="str">
        <f>_xlfn.CONCAT('Commande 1'!A129)</f>
        <v>Vin rosé (1X6) 75 cl</v>
      </c>
      <c r="B21">
        <f>SUM('Commande 1'!E129)</f>
        <v>117</v>
      </c>
      <c r="C21" t="str">
        <f>_xlfn.CONCAT('Commande Colruyt'!A129)</f>
        <v/>
      </c>
      <c r="D21">
        <f>SUM('Commande Colruyt'!E129)</f>
        <v>0</v>
      </c>
      <c r="E21" s="62" t="str">
        <f>_xlfn.CONCAT('Commande 2'!A129)</f>
        <v/>
      </c>
      <c r="F21">
        <f>SUM('Commande 2'!E129)</f>
        <v>0</v>
      </c>
      <c r="J21" t="str">
        <f t="shared" si="0"/>
        <v>Vin rosé (1X6) 75 cl</v>
      </c>
      <c r="K21">
        <v>117</v>
      </c>
      <c r="N21" s="3">
        <f>IFERROR((B21*'Commande 1'!F21),0)</f>
        <v>351</v>
      </c>
      <c r="O21" s="3">
        <f>IFERROR((D21*'Commande Colruyt'!H21),0)</f>
        <v>0</v>
      </c>
      <c r="P21" s="3">
        <f>IFERROR((F21*'Commande 2'!F21),0)</f>
        <v>0</v>
      </c>
    </row>
    <row r="22" spans="1:16" x14ac:dyDescent="0.25">
      <c r="A22" s="62" t="str">
        <f>_xlfn.CONCAT('Commande 1'!A130)</f>
        <v>Vin rouge (1X6) 75 cl</v>
      </c>
      <c r="B22">
        <f>SUM('Commande 1'!E130)</f>
        <v>27</v>
      </c>
      <c r="C22" t="str">
        <f>_xlfn.CONCAT('Commande Colruyt'!A130)</f>
        <v/>
      </c>
      <c r="D22">
        <f>SUM('Commande Colruyt'!E130)</f>
        <v>0</v>
      </c>
      <c r="E22" s="62" t="str">
        <f>_xlfn.CONCAT('Commande 2'!A130)</f>
        <v/>
      </c>
      <c r="F22">
        <f>SUM('Commande 2'!E130)</f>
        <v>0</v>
      </c>
      <c r="J22" t="str">
        <f t="shared" si="0"/>
        <v>Vin rouge (1X6) 75 cl</v>
      </c>
      <c r="K22">
        <v>27</v>
      </c>
      <c r="N22" s="3">
        <f>IFERROR((B22*'Commande 1'!F22),0)</f>
        <v>81</v>
      </c>
      <c r="O22" s="3">
        <f>IFERROR((D22*'Commande Colruyt'!H22),0)</f>
        <v>0</v>
      </c>
      <c r="P22" s="3">
        <f>IFERROR((F22*'Commande 2'!F22),0)</f>
        <v>0</v>
      </c>
    </row>
    <row r="23" spans="1:16" x14ac:dyDescent="0.25">
      <c r="A23" s="62" t="str">
        <f>_xlfn.CONCAT('Commande 1'!A131)</f>
        <v>Gaz Carbonique</v>
      </c>
      <c r="B23">
        <f>SUM('Commande 1'!E131)</f>
        <v>0</v>
      </c>
      <c r="C23" t="str">
        <f>_xlfn.CONCAT('Commande Colruyt'!A131)</f>
        <v/>
      </c>
      <c r="D23">
        <f>SUM('Commande Colruyt'!E131)</f>
        <v>0</v>
      </c>
      <c r="E23" s="62" t="str">
        <f>_xlfn.CONCAT('Commande 2'!A131)</f>
        <v/>
      </c>
      <c r="F23">
        <f>SUM('Commande 2'!E131)</f>
        <v>0</v>
      </c>
      <c r="J23" t="str">
        <f t="shared" si="0"/>
        <v>Gaz Carbonique</v>
      </c>
      <c r="K23">
        <v>0</v>
      </c>
      <c r="N23" s="3">
        <f>IFERROR((B23*'Commande 1'!F23),0)</f>
        <v>0</v>
      </c>
      <c r="O23" s="3">
        <f>IFERROR((D23*'Commande Colruyt'!H23),0)</f>
        <v>0</v>
      </c>
      <c r="P23" s="3">
        <f>IFERROR((F23*'Commande 2'!F23),0)</f>
        <v>0</v>
      </c>
    </row>
    <row r="24" spans="1:16" x14ac:dyDescent="0.25">
      <c r="A24" s="62" t="str">
        <f>_xlfn.CONCAT('Commande 1'!A132)</f>
        <v>Pompes 2 Têtes</v>
      </c>
      <c r="B24">
        <f>SUM('Commande 1'!E132)</f>
        <v>0</v>
      </c>
      <c r="C24" t="str">
        <f>_xlfn.CONCAT('Commande Colruyt'!A132)</f>
        <v/>
      </c>
      <c r="D24">
        <f>SUM('Commande Colruyt'!E132)</f>
        <v>0</v>
      </c>
      <c r="E24" s="62" t="str">
        <f>_xlfn.CONCAT('Commande 2'!A132)</f>
        <v/>
      </c>
      <c r="F24">
        <f>SUM('Commande 2'!E132)</f>
        <v>0</v>
      </c>
      <c r="J24" t="str">
        <f t="shared" si="0"/>
        <v>Pompes 2 Têtes</v>
      </c>
      <c r="K24">
        <v>0</v>
      </c>
      <c r="N24" s="3">
        <f>IFERROR((B24*'Commande 1'!F24),0)</f>
        <v>0</v>
      </c>
      <c r="O24" s="3">
        <f>IFERROR((D24*'Commande Colruyt'!H24),0)</f>
        <v>0</v>
      </c>
      <c r="P24" s="3">
        <f>IFERROR((F24*'Commande 2'!F24),0)</f>
        <v>0</v>
      </c>
    </row>
    <row r="25" spans="1:16" x14ac:dyDescent="0.25">
      <c r="A25" s="62" t="str">
        <f>_xlfn.CONCAT('Commande 1'!A133)</f>
        <v>Transport</v>
      </c>
      <c r="B25">
        <f>SUM('Commande 1'!E133)</f>
        <v>0</v>
      </c>
      <c r="C25" t="str">
        <f>_xlfn.CONCAT('Commande Colruyt'!A133)</f>
        <v/>
      </c>
      <c r="D25">
        <f>SUM('Commande Colruyt'!E133)</f>
        <v>0</v>
      </c>
      <c r="E25" s="62" t="str">
        <f>_xlfn.CONCAT('Commande 2'!A133)</f>
        <v/>
      </c>
      <c r="F25">
        <f>SUM('Commande 2'!E133)</f>
        <v>0</v>
      </c>
      <c r="J25" t="str">
        <f t="shared" si="0"/>
        <v>Transport</v>
      </c>
      <c r="K25">
        <v>0</v>
      </c>
      <c r="N25" s="3">
        <f>IFERROR((B25*'Commande 1'!F25),0)</f>
        <v>0</v>
      </c>
      <c r="O25" s="3">
        <f>IFERROR((D25*'Commande Colruyt'!H25),0)</f>
        <v>0</v>
      </c>
      <c r="P25" s="3">
        <f>IFERROR((F25*'Commande 2'!F25),0)</f>
        <v>0</v>
      </c>
    </row>
    <row r="26" spans="1:16" x14ac:dyDescent="0.25">
      <c r="A26" s="62" t="str">
        <f>_xlfn.CONCAT('Commande 1'!A134)</f>
        <v>Verres Pils (1X36)</v>
      </c>
      <c r="B26">
        <f>SUM('Commande 1'!E134)</f>
        <v>0</v>
      </c>
      <c r="C26" t="str">
        <f>_xlfn.CONCAT('Commande Colruyt'!A134)</f>
        <v/>
      </c>
      <c r="D26">
        <f>SUM('Commande Colruyt'!E134)</f>
        <v>0</v>
      </c>
      <c r="E26" s="62" t="str">
        <f>_xlfn.CONCAT('Commande 2'!A134)</f>
        <v/>
      </c>
      <c r="F26">
        <f>SUM('Commande 2'!E134)</f>
        <v>0</v>
      </c>
      <c r="J26" t="str">
        <f t="shared" si="0"/>
        <v>Verres Pils (1X36)</v>
      </c>
      <c r="K26">
        <v>0</v>
      </c>
      <c r="N26" s="3">
        <f>IFERROR((B26*'Commande 1'!F26),0)</f>
        <v>0</v>
      </c>
      <c r="O26" s="3">
        <f>IFERROR((D26*'Commande Colruyt'!H26),0)</f>
        <v>0</v>
      </c>
      <c r="P26" s="3">
        <f>IFERROR((F26*'Commande 2'!F26),0)</f>
        <v>0</v>
      </c>
    </row>
    <row r="27" spans="1:16" x14ac:dyDescent="0.25">
      <c r="A27" s="62" t="str">
        <f>_xlfn.CONCAT('Commande 1'!A135)</f>
        <v>Verres Spécial (1X20)</v>
      </c>
      <c r="B27">
        <f>SUM('Commande 1'!E135)</f>
        <v>0</v>
      </c>
      <c r="C27" t="str">
        <f>_xlfn.CONCAT('Commande Colruyt'!A135)</f>
        <v/>
      </c>
      <c r="D27">
        <f>SUM('Commande Colruyt'!E135)</f>
        <v>0</v>
      </c>
      <c r="E27" s="62" t="str">
        <f>_xlfn.CONCAT('Commande 2'!A135)</f>
        <v/>
      </c>
      <c r="F27">
        <f>SUM('Commande 2'!E135)</f>
        <v>0</v>
      </c>
      <c r="J27" t="str">
        <f t="shared" si="0"/>
        <v>Verres Spécial (1X20)</v>
      </c>
      <c r="K27">
        <v>0</v>
      </c>
      <c r="N27" s="3">
        <f>IFERROR((B27*'Commande 1'!F27),0)</f>
        <v>0</v>
      </c>
      <c r="O27" s="3">
        <f>IFERROR((D27*'Commande Colruyt'!H27),0)</f>
        <v>0</v>
      </c>
      <c r="P27" s="3">
        <f>IFERROR((F27*'Commande 2'!F27),0)</f>
        <v>0</v>
      </c>
    </row>
    <row r="28" spans="1:16" x14ac:dyDescent="0.25">
      <c r="A28" s="62" t="str">
        <f>_xlfn.CONCAT('Commande 1'!A136)</f>
        <v>Verres Fruitées (1X30)</v>
      </c>
      <c r="B28">
        <f>SUM('Commande 1'!E136)</f>
        <v>0</v>
      </c>
      <c r="C28" t="str">
        <f>_xlfn.CONCAT('Commande Colruyt'!A136)</f>
        <v/>
      </c>
      <c r="D28">
        <f>SUM('Commande Colruyt'!E136)</f>
        <v>0</v>
      </c>
      <c r="E28" s="62" t="str">
        <f>_xlfn.CONCAT('Commande 2'!A136)</f>
        <v/>
      </c>
      <c r="F28">
        <f>SUM('Commande 2'!E136)</f>
        <v>0</v>
      </c>
      <c r="J28" t="str">
        <f t="shared" si="0"/>
        <v>Verres Fruitées (1X30)</v>
      </c>
      <c r="K28">
        <v>0</v>
      </c>
      <c r="N28" s="3">
        <f>IFERROR((B28*'Commande 1'!F28),0)</f>
        <v>0</v>
      </c>
      <c r="O28" s="3">
        <f>IFERROR((D28*'Commande Colruyt'!H28),0)</f>
        <v>0</v>
      </c>
      <c r="P28" s="3">
        <f>IFERROR((F28*'Commande 2'!F28),0)</f>
        <v>0</v>
      </c>
    </row>
    <row r="29" spans="1:16" x14ac:dyDescent="0.25">
      <c r="A29" s="62" t="str">
        <f>_xlfn.CONCAT('Commande 1'!A137)</f>
        <v>Tables</v>
      </c>
      <c r="B29">
        <f>SUM('Commande 1'!E137)</f>
        <v>0</v>
      </c>
      <c r="C29" t="str">
        <f>_xlfn.CONCAT('Commande Colruyt'!A137)</f>
        <v/>
      </c>
      <c r="D29">
        <f>SUM('Commande Colruyt'!E137)</f>
        <v>0</v>
      </c>
      <c r="E29" s="62" t="str">
        <f>_xlfn.CONCAT('Commande 2'!A137)</f>
        <v/>
      </c>
      <c r="F29">
        <f>SUM('Commande 2'!E137)</f>
        <v>0</v>
      </c>
      <c r="J29" t="str">
        <f t="shared" si="0"/>
        <v>Tables</v>
      </c>
      <c r="K29">
        <v>0</v>
      </c>
      <c r="N29" s="3">
        <f>IFERROR((B29*'Commande 1'!F29),0)</f>
        <v>0</v>
      </c>
      <c r="O29" s="3">
        <f>IFERROR((D29*'Commande Colruyt'!H29),0)</f>
        <v>0</v>
      </c>
      <c r="P29" s="3">
        <f>IFERROR((F29*'Commande 2'!F29),0)</f>
        <v>0</v>
      </c>
    </row>
    <row r="30" spans="1:16" x14ac:dyDescent="0.25">
      <c r="A30" s="62" t="str">
        <f>_xlfn.CONCAT('Commande 1'!A138)</f>
        <v>Bancs</v>
      </c>
      <c r="B30">
        <f>SUM('Commande 1'!E138)</f>
        <v>0</v>
      </c>
      <c r="C30" t="str">
        <f>_xlfn.CONCAT('Commande Colruyt'!A138)</f>
        <v/>
      </c>
      <c r="D30">
        <f>SUM('Commande Colruyt'!E138)</f>
        <v>0</v>
      </c>
      <c r="E30" s="62" t="str">
        <f>_xlfn.CONCAT('Commande 2'!A138)</f>
        <v/>
      </c>
      <c r="F30">
        <f>SUM('Commande 2'!E138)</f>
        <v>0</v>
      </c>
      <c r="J30" t="str">
        <f t="shared" si="0"/>
        <v>Bancs</v>
      </c>
      <c r="K30">
        <v>0</v>
      </c>
      <c r="N30" s="3">
        <f>IFERROR((B30*'Commande 1'!F30),0)</f>
        <v>0</v>
      </c>
      <c r="O30" s="3">
        <f>IFERROR((D30*'Commande Colruyt'!H30),0)</f>
        <v>0</v>
      </c>
      <c r="P30" s="3">
        <f>IFERROR((F30*'Commande 2'!F30),0)</f>
        <v>0</v>
      </c>
    </row>
    <row r="31" spans="1:16" x14ac:dyDescent="0.25">
      <c r="A31" s="62" t="str">
        <f>_xlfn.CONCAT('Commande 1'!A139)</f>
        <v>Frigos</v>
      </c>
      <c r="B31">
        <f>SUM('Commande 1'!E139)</f>
        <v>0</v>
      </c>
      <c r="C31" t="str">
        <f>_xlfn.CONCAT('Commande Colruyt'!A139)</f>
        <v/>
      </c>
      <c r="D31">
        <f>SUM('Commande Colruyt'!E139)</f>
        <v>0</v>
      </c>
      <c r="E31" s="62" t="str">
        <f>_xlfn.CONCAT('Commande 2'!A139)</f>
        <v/>
      </c>
      <c r="F31">
        <f>SUM('Commande 2'!E139)</f>
        <v>0</v>
      </c>
      <c r="J31" t="str">
        <f t="shared" si="0"/>
        <v>Frigos</v>
      </c>
      <c r="K31">
        <v>0</v>
      </c>
      <c r="N31" s="3">
        <f>IFERROR((B31*'Commande 1'!F31),0)</f>
        <v>0</v>
      </c>
      <c r="O31" s="3">
        <f>IFERROR((D31*'Commande Colruyt'!H31),0)</f>
        <v>0</v>
      </c>
      <c r="P31" s="3">
        <f>IFERROR((F31*'Commande 2'!F31),0)</f>
        <v>0</v>
      </c>
    </row>
    <row r="32" spans="1:16" x14ac:dyDescent="0.25">
      <c r="A32" s="62" t="str">
        <f>_xlfn.CONCAT('Commande 1'!A140)</f>
        <v/>
      </c>
      <c r="B32">
        <f>SUM('Commande 1'!E140)</f>
        <v>0</v>
      </c>
      <c r="C32" t="str">
        <f>_xlfn.CONCAT('Commande Colruyt'!A140)</f>
        <v/>
      </c>
      <c r="D32">
        <f>SUM('Commande Colruyt'!E140)</f>
        <v>0</v>
      </c>
      <c r="E32" s="62" t="str">
        <f>_xlfn.CONCAT('Commande 2'!A140)</f>
        <v/>
      </c>
      <c r="F32">
        <f>SUM('Commande 2'!E140)</f>
        <v>0</v>
      </c>
      <c r="J32" t="str">
        <f>_xlfn.CONCAT(C5)</f>
        <v>Grenadine (1X1L)</v>
      </c>
      <c r="K32">
        <v>2</v>
      </c>
      <c r="N32" s="3">
        <f>IFERROR((B32*'Commande 1'!F32),0)</f>
        <v>0</v>
      </c>
      <c r="O32" s="3">
        <f>IFERROR((D32*'Commande Colruyt'!H32),0)</f>
        <v>0</v>
      </c>
      <c r="P32" s="3">
        <f>IFERROR((F32*'Commande 2'!F32),0)</f>
        <v>0</v>
      </c>
    </row>
    <row r="33" spans="1:16" x14ac:dyDescent="0.25">
      <c r="A33" s="62" t="str">
        <f>_xlfn.CONCAT('Commande 1'!A141)</f>
        <v/>
      </c>
      <c r="B33">
        <f>SUM('Commande 1'!E141)</f>
        <v>0</v>
      </c>
      <c r="C33" t="str">
        <f>_xlfn.CONCAT('Commande Colruyt'!A141)</f>
        <v/>
      </c>
      <c r="D33">
        <f>SUM('Commande Colruyt'!E141)</f>
        <v>0</v>
      </c>
      <c r="E33" s="62" t="str">
        <f>_xlfn.CONCAT('Commande 2'!A141)</f>
        <v/>
      </c>
      <c r="F33">
        <f>SUM('Commande 2'!E141)</f>
        <v>0</v>
      </c>
      <c r="J33" t="str">
        <f>_xlfn.CONCAT(E2)</f>
        <v>Lipton Ice-Tea (1X30) 33 cl !!!</v>
      </c>
      <c r="K33">
        <v>360</v>
      </c>
      <c r="N33" s="3">
        <f>IFERROR((B33*'Commande 1'!F33),0)</f>
        <v>0</v>
      </c>
      <c r="O33" s="3">
        <f>IFERROR((D33*'Commande Colruyt'!H33),0)</f>
        <v>0</v>
      </c>
      <c r="P33" s="3">
        <f>IFERROR((F33*'Commande 2'!F33),0)</f>
        <v>0</v>
      </c>
    </row>
    <row r="34" spans="1:16" x14ac:dyDescent="0.25">
      <c r="A34" s="62" t="str">
        <f>_xlfn.CONCAT('Commande 1'!A142)</f>
        <v/>
      </c>
      <c r="B34">
        <f>SUM('Commande 1'!E142)</f>
        <v>0</v>
      </c>
      <c r="C34" t="str">
        <f>_xlfn.CONCAT('Commande Colruyt'!A142)</f>
        <v/>
      </c>
      <c r="D34">
        <f>SUM('Commande Colruyt'!E142)</f>
        <v>0</v>
      </c>
      <c r="E34" s="62" t="str">
        <f>_xlfn.CONCAT('Commande 2'!A142)</f>
        <v/>
      </c>
      <c r="F34">
        <f>SUM('Commande 2'!E142)</f>
        <v>0</v>
      </c>
      <c r="K34">
        <v>0</v>
      </c>
      <c r="N34" s="3">
        <f>IFERROR((B34*'Commande 1'!F34),0)</f>
        <v>0</v>
      </c>
      <c r="O34" s="3">
        <f>IFERROR((D34*'Commande Colruyt'!H34),0)</f>
        <v>0</v>
      </c>
      <c r="P34" s="3">
        <f>IFERROR((F34*'Commande 2'!F34),0)</f>
        <v>0</v>
      </c>
    </row>
    <row r="35" spans="1:16" x14ac:dyDescent="0.25">
      <c r="A35" s="62" t="str">
        <f>_xlfn.CONCAT('Commande 1'!A143)</f>
        <v/>
      </c>
      <c r="B35">
        <f>SUM('Commande 1'!E143)</f>
        <v>0</v>
      </c>
      <c r="C35" t="str">
        <f>_xlfn.CONCAT('Commande Colruyt'!A143)</f>
        <v/>
      </c>
      <c r="D35">
        <f>SUM('Commande Colruyt'!E143)</f>
        <v>0</v>
      </c>
      <c r="E35" s="62" t="str">
        <f>_xlfn.CONCAT('Commande 2'!A143)</f>
        <v/>
      </c>
      <c r="F35">
        <f>SUM('Commande 2'!E143)</f>
        <v>0</v>
      </c>
      <c r="K35">
        <v>0</v>
      </c>
      <c r="N35" s="3">
        <f>IFERROR((B35*'Commande 1'!F35),0)</f>
        <v>0</v>
      </c>
      <c r="O35" s="3">
        <f>IFERROR((D35*'Commande Colruyt'!H35),0)</f>
        <v>0</v>
      </c>
      <c r="P35" s="3">
        <f>IFERROR((F35*'Commande 2'!F35),0)</f>
        <v>0</v>
      </c>
    </row>
    <row r="36" spans="1:16" x14ac:dyDescent="0.25">
      <c r="A36" s="62" t="str">
        <f>_xlfn.CONCAT('Commande 1'!A144)</f>
        <v/>
      </c>
      <c r="B36">
        <f>SUM('Commande 1'!E144)</f>
        <v>0</v>
      </c>
      <c r="C36" t="str">
        <f>_xlfn.CONCAT('Commande Colruyt'!A144)</f>
        <v/>
      </c>
      <c r="D36">
        <f>SUM('Commande Colruyt'!E144)</f>
        <v>0</v>
      </c>
      <c r="E36" s="62" t="str">
        <f>_xlfn.CONCAT('Commande 2'!A144)</f>
        <v/>
      </c>
      <c r="F36">
        <f>SUM('Commande 2'!E144)</f>
        <v>0</v>
      </c>
      <c r="K36">
        <v>0</v>
      </c>
      <c r="N36" s="3">
        <f>IFERROR((B36*'Commande 1'!F36),0)</f>
        <v>0</v>
      </c>
      <c r="O36" s="3">
        <f>IFERROR((D36*'Commande Colruyt'!H36),0)</f>
        <v>0</v>
      </c>
      <c r="P36" s="3">
        <f>IFERROR((F36*'Commande 2'!F36),0)</f>
        <v>0</v>
      </c>
    </row>
    <row r="37" spans="1:16" x14ac:dyDescent="0.25">
      <c r="A37" s="62" t="str">
        <f>_xlfn.CONCAT('Commande 1'!A145)</f>
        <v/>
      </c>
      <c r="B37">
        <f>SUM('Commande 1'!E145)</f>
        <v>0</v>
      </c>
      <c r="C37" t="str">
        <f>_xlfn.CONCAT('Commande Colruyt'!A145)</f>
        <v/>
      </c>
      <c r="D37">
        <f>SUM('Commande Colruyt'!E145)</f>
        <v>0</v>
      </c>
      <c r="E37" s="62" t="str">
        <f>_xlfn.CONCAT('Commande 2'!A145)</f>
        <v/>
      </c>
      <c r="F37">
        <f>SUM('Commande 2'!E145)</f>
        <v>0</v>
      </c>
      <c r="K37">
        <v>0</v>
      </c>
      <c r="N37" s="3">
        <f>IFERROR((B37*'Commande 1'!F37),0)</f>
        <v>0</v>
      </c>
      <c r="O37" s="3">
        <f>IFERROR((D37*'Commande Colruyt'!H37),0)</f>
        <v>0</v>
      </c>
      <c r="P37" s="3">
        <f>IFERROR((F37*'Commande 2'!F37),0)</f>
        <v>0</v>
      </c>
    </row>
    <row r="38" spans="1:16" x14ac:dyDescent="0.25">
      <c r="A38" s="62" t="str">
        <f>_xlfn.CONCAT('Commande 1'!A146)</f>
        <v/>
      </c>
      <c r="B38">
        <f>SUM('Commande 1'!E146)</f>
        <v>0</v>
      </c>
      <c r="C38" t="str">
        <f>_xlfn.CONCAT('Commande Colruyt'!A146)</f>
        <v/>
      </c>
      <c r="D38">
        <f>SUM('Commande Colruyt'!E146)</f>
        <v>0</v>
      </c>
      <c r="E38" s="62" t="str">
        <f>_xlfn.CONCAT('Commande 2'!A146)</f>
        <v/>
      </c>
      <c r="F38">
        <f>SUM('Commande 2'!E146)</f>
        <v>0</v>
      </c>
      <c r="K38">
        <v>0</v>
      </c>
      <c r="N38" s="3">
        <f>IFERROR((B38*'Commande 1'!F38),0)</f>
        <v>0</v>
      </c>
      <c r="O38" s="3">
        <f>IFERROR((D38*'Commande Colruyt'!H38),0)</f>
        <v>0</v>
      </c>
      <c r="P38" s="3">
        <f>IFERROR((F38*'Commande 2'!F38),0)</f>
        <v>0</v>
      </c>
    </row>
    <row r="39" spans="1:16" x14ac:dyDescent="0.25">
      <c r="A39" s="62" t="str">
        <f>_xlfn.CONCAT('Commande 1'!A147)</f>
        <v/>
      </c>
      <c r="B39">
        <f>SUM('Commande 1'!E147)</f>
        <v>0</v>
      </c>
      <c r="C39" t="str">
        <f>_xlfn.CONCAT('Commande Colruyt'!A147)</f>
        <v/>
      </c>
      <c r="D39">
        <f>SUM('Commande Colruyt'!E147)</f>
        <v>0</v>
      </c>
      <c r="E39" s="62" t="str">
        <f>_xlfn.CONCAT('Commande 2'!A147)</f>
        <v/>
      </c>
      <c r="F39">
        <f>SUM('Commande 2'!E147)</f>
        <v>0</v>
      </c>
      <c r="K39">
        <v>0</v>
      </c>
      <c r="N39" s="3">
        <f>IFERROR((B39*'Commande 1'!F39),0)</f>
        <v>0</v>
      </c>
      <c r="O39" s="3">
        <f>IFERROR((D39*'Commande Colruyt'!H39),0)</f>
        <v>0</v>
      </c>
      <c r="P39" s="3">
        <f>IFERROR((F39*'Commande 2'!F39),0)</f>
        <v>0</v>
      </c>
    </row>
    <row r="40" spans="1:16" x14ac:dyDescent="0.25">
      <c r="N40" s="3"/>
      <c r="O40" s="3"/>
      <c r="P40" s="3"/>
    </row>
    <row r="41" spans="1:16" x14ac:dyDescent="0.25">
      <c r="N41" s="3"/>
      <c r="O41" s="3"/>
      <c r="P41" s="3"/>
    </row>
    <row r="42" spans="1:16" x14ac:dyDescent="0.25">
      <c r="N42" s="3"/>
      <c r="O42" s="3"/>
      <c r="P42" s="3"/>
    </row>
    <row r="43" spans="1:16" x14ac:dyDescent="0.25">
      <c r="N43" s="3"/>
      <c r="O43" s="3"/>
      <c r="P43" s="3"/>
    </row>
    <row r="44" spans="1:16" x14ac:dyDescent="0.25">
      <c r="A44" s="62" t="str">
        <f>_xlfn.CONCAT('Commande 1'!A152)</f>
        <v>Fut Jupiler  (1X30 L)</v>
      </c>
      <c r="B44">
        <f>SUM('Commande 1'!E152)</f>
        <v>114</v>
      </c>
      <c r="C44" t="str">
        <f>_xlfn.CONCAT('Commande Colruyt'!A152)</f>
        <v/>
      </c>
      <c r="D44">
        <f>SUM('Commande Colruyt'!E152)</f>
        <v>0</v>
      </c>
      <c r="E44" s="62" t="str">
        <f>_xlfn.CONCAT('Commande 2'!A152)</f>
        <v/>
      </c>
      <c r="F44">
        <f>SUM('Commande 2'!E152)</f>
        <v>0</v>
      </c>
      <c r="N44" s="3">
        <f>IFERROR((B44*'Commande 1'!F44),0)</f>
        <v>228</v>
      </c>
      <c r="O44" s="3">
        <f>IFERROR((D44*'Commande Colruyt'!H44),0)</f>
        <v>0</v>
      </c>
      <c r="P44" s="3">
        <f>IFERROR((F44*'Commande 2'!F44),0)</f>
        <v>0</v>
      </c>
    </row>
    <row r="45" spans="1:16" x14ac:dyDescent="0.25">
      <c r="A45" s="62" t="str">
        <f>_xlfn.CONCAT('Commande 1'!A153)</f>
        <v>Coca-Cola Normal (1X6) 1L</v>
      </c>
      <c r="B45">
        <f>SUM('Commande 1'!E153)</f>
        <v>120</v>
      </c>
      <c r="C45" t="str">
        <f>_xlfn.CONCAT('Commande Colruyt'!A153)</f>
        <v/>
      </c>
      <c r="D45">
        <f>SUM('Commande Colruyt'!E153)</f>
        <v>0</v>
      </c>
      <c r="E45" s="62" t="str">
        <f>_xlfn.CONCAT('Commande 2'!A153)</f>
        <v/>
      </c>
      <c r="F45">
        <f>SUM('Commande 2'!E153)</f>
        <v>0</v>
      </c>
      <c r="N45" s="3">
        <f>IFERROR((B45*'Commande 1'!F45),0)</f>
        <v>240</v>
      </c>
      <c r="O45" s="3">
        <f>IFERROR((D45*'Commande Colruyt'!H45),0)</f>
        <v>0</v>
      </c>
      <c r="P45" s="3">
        <f>IFERROR((F45*'Commande 2'!F45),0)</f>
        <v>0</v>
      </c>
    </row>
    <row r="46" spans="1:16" x14ac:dyDescent="0.25">
      <c r="A46" s="62" t="str">
        <f>_xlfn.CONCAT('Commande 1'!A154)</f>
        <v>Eau plate (1X12) 1L</v>
      </c>
      <c r="B46">
        <f>SUM('Commande 1'!E154)</f>
        <v>384</v>
      </c>
      <c r="C46" t="str">
        <f>_xlfn.CONCAT('Commande Colruyt'!A154)</f>
        <v/>
      </c>
      <c r="D46">
        <f>SUM('Commande Colruyt'!E154)</f>
        <v>0</v>
      </c>
      <c r="E46" s="62" t="str">
        <f>_xlfn.CONCAT('Commande 2'!A154)</f>
        <v/>
      </c>
      <c r="F46">
        <f>SUM('Commande 2'!E154)</f>
        <v>0</v>
      </c>
      <c r="N46" s="3">
        <f>IFERROR((B46*'Commande 1'!F46),0)</f>
        <v>384</v>
      </c>
      <c r="O46" s="3">
        <f>IFERROR((D46*'Commande Colruyt'!H46),0)</f>
        <v>0</v>
      </c>
      <c r="P46" s="3">
        <f>IFERROR((F46*'Commande 2'!F46),0)</f>
        <v>0</v>
      </c>
    </row>
    <row r="47" spans="1:16" x14ac:dyDescent="0.25">
      <c r="A47" s="62" t="str">
        <f>_xlfn.CONCAT('Commande 1'!A155)</f>
        <v>Eau Gazeuse (1X12) 1L</v>
      </c>
      <c r="B47">
        <f>SUM('Commande 1'!E155)</f>
        <v>384</v>
      </c>
      <c r="C47" t="str">
        <f>_xlfn.CONCAT('Commande Colruyt'!A155)</f>
        <v/>
      </c>
      <c r="D47">
        <f>SUM('Commande Colruyt'!E155)</f>
        <v>0</v>
      </c>
      <c r="E47" s="62" t="str">
        <f>_xlfn.CONCAT('Commande 2'!A155)</f>
        <v/>
      </c>
      <c r="F47">
        <f>SUM('Commande 2'!E155)</f>
        <v>0</v>
      </c>
      <c r="N47" s="3">
        <f>IFERROR((B47*'Commande 1'!F47),0)</f>
        <v>768</v>
      </c>
      <c r="O47" s="3">
        <f>IFERROR((D47*'Commande Colruyt'!H47),0)</f>
        <v>0</v>
      </c>
      <c r="P47" s="3">
        <f>IFERROR((F47*'Commande 2'!F47),0)</f>
        <v>0</v>
      </c>
    </row>
    <row r="48" spans="1:16" x14ac:dyDescent="0.25">
      <c r="A48" s="62" t="str">
        <f>_xlfn.CONCAT('Commande 1'!A156)</f>
        <v>Coca-Cola Zéro (1X6) 1L</v>
      </c>
      <c r="B48">
        <f>SUM('Commande 1'!E156)</f>
        <v>192</v>
      </c>
      <c r="C48" t="str">
        <f>_xlfn.CONCAT('Commande Colruyt'!A156)</f>
        <v/>
      </c>
      <c r="D48">
        <f>SUM('Commande Colruyt'!E156)</f>
        <v>0</v>
      </c>
      <c r="E48" s="62" t="str">
        <f>_xlfn.CONCAT('Commande 2'!A156)</f>
        <v/>
      </c>
      <c r="F48">
        <f>SUM('Commande 2'!E156)</f>
        <v>0</v>
      </c>
      <c r="N48" s="3">
        <f>IFERROR((B48*'Commande 1'!F48),0)</f>
        <v>384</v>
      </c>
      <c r="O48" s="3">
        <f>IFERROR((D48*'Commande Colruyt'!H48),0)</f>
        <v>0</v>
      </c>
      <c r="P48" s="3">
        <f>IFERROR((F48*'Commande 2'!F48),0)</f>
        <v>0</v>
      </c>
    </row>
    <row r="49" spans="1:16" x14ac:dyDescent="0.25">
      <c r="A49" s="62" t="str">
        <f>_xlfn.CONCAT('Commande 1'!A157)</f>
        <v/>
      </c>
      <c r="B49">
        <f>SUM('Commande 1'!E157)</f>
        <v>0</v>
      </c>
      <c r="C49" t="str">
        <f>_xlfn.CONCAT('Commande Colruyt'!A157)</f>
        <v/>
      </c>
      <c r="D49">
        <f>SUM('Commande Colruyt'!E157)</f>
        <v>0</v>
      </c>
      <c r="E49" s="62" t="str">
        <f>_xlfn.CONCAT('Commande 2'!A157)</f>
        <v/>
      </c>
      <c r="F49">
        <f>SUM('Commande 2'!E157)</f>
        <v>0</v>
      </c>
      <c r="N49" s="3">
        <f>IFERROR((B49*'Commande 1'!F49),0)</f>
        <v>0</v>
      </c>
      <c r="O49" s="3">
        <f>IFERROR((D49*'Commande Colruyt'!H49),0)</f>
        <v>0</v>
      </c>
      <c r="P49" s="3">
        <f>IFERROR((F49*'Commande 2'!F49),0)</f>
        <v>0</v>
      </c>
    </row>
    <row r="50" spans="1:16" x14ac:dyDescent="0.25">
      <c r="A50" s="62" t="str">
        <f>_xlfn.CONCAT('Commande 1'!A158)</f>
        <v/>
      </c>
      <c r="B50">
        <f>SUM('Commande 1'!E158)</f>
        <v>0</v>
      </c>
      <c r="C50" t="str">
        <f>_xlfn.CONCAT('Commande Colruyt'!A158)</f>
        <v/>
      </c>
      <c r="D50">
        <f>SUM('Commande Colruyt'!E158)</f>
        <v>0</v>
      </c>
      <c r="E50" s="62" t="str">
        <f>_xlfn.CONCAT('Commande 2'!A158)</f>
        <v/>
      </c>
      <c r="F50">
        <f>SUM('Commande 2'!E158)</f>
        <v>0</v>
      </c>
      <c r="N50" s="3">
        <f>IFERROR((B50*'Commande 1'!F50),0)</f>
        <v>0</v>
      </c>
      <c r="O50" s="3">
        <f>IFERROR((D50*'Commande Colruyt'!H50),0)</f>
        <v>0</v>
      </c>
      <c r="P50" s="3">
        <f>IFERROR((F50*'Commande 2'!F50),0)</f>
        <v>0</v>
      </c>
    </row>
    <row r="51" spans="1:16" x14ac:dyDescent="0.25">
      <c r="A51" s="62" t="str">
        <f>_xlfn.CONCAT('Commande 1'!A159)</f>
        <v/>
      </c>
      <c r="B51">
        <f>SUM('Commande 1'!E159)</f>
        <v>0</v>
      </c>
      <c r="C51" t="str">
        <f>_xlfn.CONCAT('Commande Colruyt'!A159)</f>
        <v/>
      </c>
      <c r="D51">
        <f>SUM('Commande Colruyt'!E159)</f>
        <v>0</v>
      </c>
      <c r="E51" s="62" t="str">
        <f>_xlfn.CONCAT('Commande 2'!A159)</f>
        <v/>
      </c>
      <c r="F51">
        <f>SUM('Commande 2'!E159)</f>
        <v>0</v>
      </c>
      <c r="N51" s="3">
        <f>IFERROR((B51*'Commande 1'!F51),0)</f>
        <v>0</v>
      </c>
      <c r="O51" s="3">
        <f>IFERROR((D51*'Commande Colruyt'!H51),0)</f>
        <v>0</v>
      </c>
      <c r="P51" s="3">
        <f>IFERROR((F51*'Commande 2'!F51),0)</f>
        <v>0</v>
      </c>
    </row>
    <row r="52" spans="1:16" x14ac:dyDescent="0.25">
      <c r="A52" s="62" t="str">
        <f>_xlfn.CONCAT('Commande 1'!A160)</f>
        <v/>
      </c>
      <c r="B52">
        <f>SUM('Commande 1'!E160)</f>
        <v>0</v>
      </c>
      <c r="C52" t="str">
        <f>_xlfn.CONCAT('Commande Colruyt'!A160)</f>
        <v/>
      </c>
      <c r="D52">
        <f>SUM('Commande Colruyt'!E160)</f>
        <v>0</v>
      </c>
      <c r="E52" s="62" t="str">
        <f>_xlfn.CONCAT('Commande 2'!A160)</f>
        <v/>
      </c>
      <c r="F52">
        <f>SUM('Commande 2'!E160)</f>
        <v>0</v>
      </c>
      <c r="N52" s="3">
        <f>IFERROR((B52*'Commande 1'!F52),0)</f>
        <v>0</v>
      </c>
      <c r="O52" s="3">
        <f>IFERROR((D52*'Commande Colruyt'!H52),0)</f>
        <v>0</v>
      </c>
      <c r="P52" s="3">
        <f>IFERROR((F52*'Commande 2'!F52),0)</f>
        <v>0</v>
      </c>
    </row>
    <row r="53" spans="1:16" x14ac:dyDescent="0.25">
      <c r="A53" s="62" t="str">
        <f>_xlfn.CONCAT('Commande 1'!A161)</f>
        <v/>
      </c>
      <c r="B53">
        <f>SUM('Commande 1'!E161)</f>
        <v>0</v>
      </c>
      <c r="C53" t="str">
        <f>_xlfn.CONCAT('Commande Colruyt'!A161)</f>
        <v/>
      </c>
      <c r="D53">
        <f>SUM('Commande Colruyt'!E161)</f>
        <v>0</v>
      </c>
      <c r="E53" s="62" t="str">
        <f>_xlfn.CONCAT('Commande 2'!A161)</f>
        <v/>
      </c>
      <c r="F53">
        <f>SUM('Commande 2'!E161)</f>
        <v>0</v>
      </c>
      <c r="N53" s="3">
        <f>IFERROR((B53*'Commande 1'!F53),0)</f>
        <v>0</v>
      </c>
      <c r="O53" s="3">
        <f>IFERROR((D53*'Commande Colruyt'!H53),0)</f>
        <v>0</v>
      </c>
      <c r="P53" s="3">
        <f>IFERROR((F53*'Commande 2'!F53),0)</f>
        <v>0</v>
      </c>
    </row>
    <row r="54" spans="1:16" x14ac:dyDescent="0.25">
      <c r="A54" s="62" t="str">
        <f>_xlfn.CONCAT('Commande 1'!A162)</f>
        <v/>
      </c>
      <c r="B54">
        <f>SUM('Commande 1'!E162)</f>
        <v>0</v>
      </c>
      <c r="C54" t="str">
        <f>_xlfn.CONCAT('Commande Colruyt'!A162)</f>
        <v/>
      </c>
      <c r="D54">
        <f>SUM('Commande Colruyt'!E162)</f>
        <v>0</v>
      </c>
      <c r="E54" s="62" t="str">
        <f>_xlfn.CONCAT('Commande 2'!A162)</f>
        <v/>
      </c>
      <c r="F54">
        <f>SUM('Commande 2'!E162)</f>
        <v>0</v>
      </c>
      <c r="N54" s="3">
        <f>IFERROR((B54*'Commande 1'!F54),0)</f>
        <v>0</v>
      </c>
      <c r="O54" s="3">
        <f>IFERROR((D54*'Commande Colruyt'!H54),0)</f>
        <v>0</v>
      </c>
      <c r="P54" s="3">
        <f>IFERROR((F54*'Commande 2'!F54),0)</f>
        <v>0</v>
      </c>
    </row>
    <row r="55" spans="1:16" x14ac:dyDescent="0.25">
      <c r="A55" s="62" t="str">
        <f>_xlfn.CONCAT('Commande 1'!A163)</f>
        <v/>
      </c>
      <c r="B55">
        <f>SUM('Commande 1'!E163)</f>
        <v>0</v>
      </c>
      <c r="C55" t="str">
        <f>_xlfn.CONCAT('Commande Colruyt'!A163)</f>
        <v/>
      </c>
      <c r="D55">
        <f>SUM('Commande Colruyt'!E163)</f>
        <v>0</v>
      </c>
      <c r="E55" s="62" t="str">
        <f>_xlfn.CONCAT('Commande 2'!A163)</f>
        <v/>
      </c>
      <c r="F55">
        <f>SUM('Commande 2'!E163)</f>
        <v>0</v>
      </c>
      <c r="N55" s="3">
        <f>IFERROR((B55*'Commande 1'!F55),0)</f>
        <v>0</v>
      </c>
      <c r="O55" s="3">
        <f>IFERROR((D55*'Commande Colruyt'!H55),0)</f>
        <v>0</v>
      </c>
      <c r="P55" s="3">
        <f>IFERROR((F55*'Commande 2'!F55),0)</f>
        <v>0</v>
      </c>
    </row>
    <row r="56" spans="1:16" x14ac:dyDescent="0.25">
      <c r="A56" s="62" t="str">
        <f>_xlfn.CONCAT('Commande 1'!A164)</f>
        <v/>
      </c>
      <c r="B56">
        <f>SUM('Commande 1'!E164)</f>
        <v>0</v>
      </c>
      <c r="C56" t="str">
        <f>_xlfn.CONCAT('Commande Colruyt'!A164)</f>
        <v/>
      </c>
      <c r="D56">
        <f>SUM('Commande Colruyt'!E164)</f>
        <v>0</v>
      </c>
      <c r="E56" s="62" t="str">
        <f>_xlfn.CONCAT('Commande 2'!A164)</f>
        <v/>
      </c>
      <c r="F56">
        <f>SUM('Commande 2'!E164)</f>
        <v>0</v>
      </c>
      <c r="N56" s="3">
        <f>IFERROR((B56*'Commande 1'!F56),0)</f>
        <v>0</v>
      </c>
      <c r="O56" s="3">
        <f>IFERROR((D56*'Commande Colruyt'!H56),0)</f>
        <v>0</v>
      </c>
      <c r="P56" s="3">
        <f>IFERROR((F56*'Commande 2'!F56),0)</f>
        <v>0</v>
      </c>
    </row>
    <row r="57" spans="1:16" x14ac:dyDescent="0.25">
      <c r="A57" s="62" t="str">
        <f>_xlfn.CONCAT('Commande 1'!A165)</f>
        <v/>
      </c>
      <c r="B57">
        <f>SUM('Commande 1'!E165)</f>
        <v>0</v>
      </c>
      <c r="C57" t="str">
        <f>_xlfn.CONCAT('Commande Colruyt'!A165)</f>
        <v/>
      </c>
      <c r="D57">
        <f>SUM('Commande Colruyt'!E165)</f>
        <v>0</v>
      </c>
      <c r="E57" s="62" t="str">
        <f>_xlfn.CONCAT('Commande 2'!A165)</f>
        <v/>
      </c>
      <c r="F57">
        <f>SUM('Commande 2'!E165)</f>
        <v>0</v>
      </c>
      <c r="N57" s="3">
        <f>IFERROR((B57*'Commande 1'!F57),0)</f>
        <v>0</v>
      </c>
      <c r="O57" s="3">
        <f>IFERROR((D57*'Commande Colruyt'!H57),0)</f>
        <v>0</v>
      </c>
      <c r="P57" s="3">
        <f>IFERROR((F57*'Commande 2'!F57),0)</f>
        <v>0</v>
      </c>
    </row>
    <row r="58" spans="1:16" x14ac:dyDescent="0.25">
      <c r="A58" s="62" t="str">
        <f>_xlfn.CONCAT('Commande 1'!A166)</f>
        <v/>
      </c>
      <c r="B58">
        <f>SUM('Commande 1'!E166)</f>
        <v>0</v>
      </c>
      <c r="C58" t="str">
        <f>_xlfn.CONCAT('Commande Colruyt'!A166)</f>
        <v/>
      </c>
      <c r="D58">
        <f>SUM('Commande Colruyt'!E166)</f>
        <v>0</v>
      </c>
      <c r="E58" s="62" t="str">
        <f>_xlfn.CONCAT('Commande 2'!A166)</f>
        <v/>
      </c>
      <c r="F58">
        <f>SUM('Commande 2'!E166)</f>
        <v>0</v>
      </c>
      <c r="N58" s="3">
        <f>IFERROR((B58*'Commande 1'!F58),0)</f>
        <v>0</v>
      </c>
      <c r="O58" s="3">
        <f>IFERROR((D58*'Commande Colruyt'!H58),0)</f>
        <v>0</v>
      </c>
      <c r="P58" s="3">
        <f>IFERROR((F58*'Commande 2'!F58),0)</f>
        <v>0</v>
      </c>
    </row>
    <row r="59" spans="1:16" x14ac:dyDescent="0.25">
      <c r="A59" s="62" t="str">
        <f>_xlfn.CONCAT('Commande 1'!A167)</f>
        <v/>
      </c>
      <c r="B59">
        <f>SUM('Commande 1'!E167)</f>
        <v>0</v>
      </c>
      <c r="C59" t="str">
        <f>_xlfn.CONCAT('Commande Colruyt'!A167)</f>
        <v/>
      </c>
      <c r="D59">
        <f>SUM('Commande Colruyt'!E167)</f>
        <v>0</v>
      </c>
      <c r="E59" s="62" t="str">
        <f>_xlfn.CONCAT('Commande 2'!A167)</f>
        <v/>
      </c>
      <c r="F59">
        <f>SUM('Commande 2'!E167)</f>
        <v>0</v>
      </c>
      <c r="N59" s="3">
        <f>IFERROR((B59*'Commande 1'!F59),0)</f>
        <v>0</v>
      </c>
      <c r="O59" s="3">
        <f>IFERROR((D59*'Commande Colruyt'!H59),0)</f>
        <v>0</v>
      </c>
      <c r="P59" s="3">
        <f>IFERROR((F59*'Commande 2'!F59),0)</f>
        <v>0</v>
      </c>
    </row>
    <row r="60" spans="1:16" x14ac:dyDescent="0.25">
      <c r="A60" s="62" t="str">
        <f>_xlfn.CONCAT('Commande 1'!A168)</f>
        <v/>
      </c>
      <c r="B60">
        <f>SUM('Commande 1'!E168)</f>
        <v>0</v>
      </c>
      <c r="C60" t="str">
        <f>_xlfn.CONCAT('Commande Colruyt'!A168)</f>
        <v/>
      </c>
      <c r="D60">
        <f>SUM('Commande Colruyt'!E168)</f>
        <v>0</v>
      </c>
      <c r="E60" s="62" t="str">
        <f>_xlfn.CONCAT('Commande 2'!A168)</f>
        <v/>
      </c>
      <c r="F60">
        <f>SUM('Commande 2'!E168)</f>
        <v>0</v>
      </c>
      <c r="N60" s="3">
        <f>IFERROR((B60*'Commande 1'!F60),0)</f>
        <v>0</v>
      </c>
      <c r="O60" s="3">
        <f>IFERROR((D60*'Commande Colruyt'!H60),0)</f>
        <v>0</v>
      </c>
      <c r="P60" s="3">
        <f>IFERROR((F60*'Commande 2'!F60),0)</f>
        <v>0</v>
      </c>
    </row>
    <row r="61" spans="1:16" x14ac:dyDescent="0.25">
      <c r="A61" s="62" t="str">
        <f>_xlfn.CONCAT('Commande 1'!A169)</f>
        <v/>
      </c>
    </row>
    <row r="62" spans="1:16" x14ac:dyDescent="0.25">
      <c r="A62" s="62" t="str">
        <f>_xlfn.CONCAT('Commande 1'!A170)</f>
        <v/>
      </c>
      <c r="B62">
        <f>SUM(B2:B60)</f>
        <v>3472</v>
      </c>
      <c r="D62">
        <f>SUM(D2:D60)</f>
        <v>350</v>
      </c>
      <c r="F62">
        <f>SUM(F2:F60)</f>
        <v>432</v>
      </c>
      <c r="N62" s="3">
        <f>SUM(N2:N60)</f>
        <v>7235</v>
      </c>
      <c r="O62" s="3">
        <f>SUM(O2:O60)</f>
        <v>612</v>
      </c>
      <c r="P62" s="3">
        <f>SUM(P2:P60)</f>
        <v>792</v>
      </c>
    </row>
    <row r="63" spans="1:16" x14ac:dyDescent="0.25">
      <c r="A63" s="62" t="str">
        <f>_xlfn.CONCAT('Commande 1'!A171)</f>
        <v/>
      </c>
    </row>
    <row r="64" spans="1:16" x14ac:dyDescent="0.25">
      <c r="A64" s="62" t="str">
        <f>_xlfn.CONCAT('Commande 1'!A172)</f>
        <v/>
      </c>
      <c r="C64" s="96">
        <f>SUM(B62+D62+F62)</f>
        <v>4254</v>
      </c>
      <c r="D64" s="96"/>
      <c r="E64" s="96"/>
      <c r="O64" s="3">
        <f>SUM(N62+O62+P62)</f>
        <v>8639</v>
      </c>
    </row>
    <row r="65" spans="1:1" x14ac:dyDescent="0.25">
      <c r="A65" s="62" t="str">
        <f>_xlfn.CONCAT('Commande 1'!A173)</f>
        <v/>
      </c>
    </row>
    <row r="66" spans="1:1" x14ac:dyDescent="0.25">
      <c r="A66" s="62" t="str">
        <f>_xlfn.CONCAT('Commande 1'!A174)</f>
        <v/>
      </c>
    </row>
    <row r="67" spans="1:1" x14ac:dyDescent="0.25">
      <c r="A67" s="62" t="str">
        <f>_xlfn.CONCAT('Commande 1'!A175)</f>
        <v/>
      </c>
    </row>
    <row r="68" spans="1:1" x14ac:dyDescent="0.25">
      <c r="A68" s="62" t="str">
        <f>_xlfn.CONCAT('Commande 1'!A176)</f>
        <v/>
      </c>
    </row>
    <row r="69" spans="1:1" x14ac:dyDescent="0.25">
      <c r="A69" s="62" t="str">
        <f>_xlfn.CONCAT('Commande 1'!A177)</f>
        <v/>
      </c>
    </row>
    <row r="70" spans="1:1" x14ac:dyDescent="0.25">
      <c r="A70" s="62" t="str">
        <f>_xlfn.CONCAT('Commande 1'!A178)</f>
        <v/>
      </c>
    </row>
    <row r="71" spans="1:1" x14ac:dyDescent="0.25">
      <c r="A71" s="62" t="str">
        <f>_xlfn.CONCAT('Commande 1'!A179)</f>
        <v/>
      </c>
    </row>
    <row r="72" spans="1:1" x14ac:dyDescent="0.25">
      <c r="A72" s="62" t="str">
        <f>_xlfn.CONCAT('Commande 1'!A180)</f>
        <v/>
      </c>
    </row>
    <row r="73" spans="1:1" x14ac:dyDescent="0.25">
      <c r="A73" s="62" t="str">
        <f>_xlfn.CONCAT('Commande 1'!A181)</f>
        <v/>
      </c>
    </row>
    <row r="74" spans="1:1" x14ac:dyDescent="0.25">
      <c r="A74" s="62" t="str">
        <f>_xlfn.CONCAT('Commande 1'!A182)</f>
        <v/>
      </c>
    </row>
    <row r="75" spans="1:1" x14ac:dyDescent="0.25">
      <c r="A75" s="62" t="str">
        <f>_xlfn.CONCAT('Commande 1'!A183)</f>
        <v/>
      </c>
    </row>
    <row r="76" spans="1:1" x14ac:dyDescent="0.25">
      <c r="A76" s="62" t="str">
        <f>_xlfn.CONCAT('Commande 1'!A184)</f>
        <v/>
      </c>
    </row>
    <row r="77" spans="1:1" x14ac:dyDescent="0.25">
      <c r="A77" s="62" t="str">
        <f>_xlfn.CONCAT('Commande 1'!A185)</f>
        <v/>
      </c>
    </row>
    <row r="78" spans="1:1" x14ac:dyDescent="0.25">
      <c r="A78" s="62" t="str">
        <f>_xlfn.CONCAT('Commande 1'!A186)</f>
        <v/>
      </c>
    </row>
    <row r="79" spans="1:1" x14ac:dyDescent="0.25">
      <c r="A79" s="62" t="str">
        <f>_xlfn.CONCAT('Commande 1'!A187)</f>
        <v/>
      </c>
    </row>
    <row r="80" spans="1:1" x14ac:dyDescent="0.25">
      <c r="A80" s="62" t="str">
        <f>_xlfn.CONCAT('Commande 1'!A188)</f>
        <v/>
      </c>
    </row>
    <row r="81" spans="1:1" x14ac:dyDescent="0.25">
      <c r="A81" s="62" t="str">
        <f>_xlfn.CONCAT('Commande 1'!A189)</f>
        <v/>
      </c>
    </row>
    <row r="82" spans="1:1" x14ac:dyDescent="0.25">
      <c r="A82" s="62" t="str">
        <f>_xlfn.CONCAT('Commande 1'!A190)</f>
        <v/>
      </c>
    </row>
    <row r="83" spans="1:1" x14ac:dyDescent="0.25">
      <c r="A83" s="62" t="str">
        <f>_xlfn.CONCAT('Commande 1'!A191)</f>
        <v/>
      </c>
    </row>
    <row r="84" spans="1:1" x14ac:dyDescent="0.25">
      <c r="A84" s="62" t="str">
        <f>_xlfn.CONCAT('Commande 1'!A192)</f>
        <v/>
      </c>
    </row>
    <row r="85" spans="1:1" x14ac:dyDescent="0.25">
      <c r="A85" s="62" t="str">
        <f>_xlfn.CONCAT('Commande 1'!A193)</f>
        <v/>
      </c>
    </row>
    <row r="86" spans="1:1" x14ac:dyDescent="0.25">
      <c r="A86" s="62" t="str">
        <f>_xlfn.CONCAT('Commande 1'!A194)</f>
        <v/>
      </c>
    </row>
    <row r="87" spans="1:1" x14ac:dyDescent="0.25">
      <c r="A87" s="62" t="str">
        <f>_xlfn.CONCAT('Commande 1'!A195)</f>
        <v/>
      </c>
    </row>
    <row r="88" spans="1:1" x14ac:dyDescent="0.25">
      <c r="A88" s="62" t="str">
        <f>_xlfn.CONCAT('Commande 1'!A196)</f>
        <v/>
      </c>
    </row>
    <row r="89" spans="1:1" x14ac:dyDescent="0.25">
      <c r="A89" s="62" t="str">
        <f>_xlfn.CONCAT('Commande 1'!A197)</f>
        <v/>
      </c>
    </row>
    <row r="90" spans="1:1" x14ac:dyDescent="0.25">
      <c r="A90" s="62" t="str">
        <f>_xlfn.CONCAT('Commande 1'!A198)</f>
        <v/>
      </c>
    </row>
    <row r="91" spans="1:1" x14ac:dyDescent="0.25">
      <c r="A91" s="62" t="str">
        <f>_xlfn.CONCAT('Commande 1'!A199)</f>
        <v/>
      </c>
    </row>
    <row r="92" spans="1:1" x14ac:dyDescent="0.25">
      <c r="A92" s="62" t="str">
        <f>_xlfn.CONCAT('Commande 1'!A200)</f>
        <v/>
      </c>
    </row>
    <row r="93" spans="1:1" x14ac:dyDescent="0.25">
      <c r="A93" s="62" t="str">
        <f>_xlfn.CONCAT('Commande 1'!A201)</f>
        <v/>
      </c>
    </row>
    <row r="94" spans="1:1" x14ac:dyDescent="0.25">
      <c r="A94" s="62" t="str">
        <f>_xlfn.CONCAT('Commande 1'!A202)</f>
        <v/>
      </c>
    </row>
    <row r="95" spans="1:1" x14ac:dyDescent="0.25">
      <c r="A95" s="62" t="str">
        <f>_xlfn.CONCAT('Commande 1'!A203)</f>
        <v/>
      </c>
    </row>
    <row r="96" spans="1:1" x14ac:dyDescent="0.25">
      <c r="A96" s="62" t="str">
        <f>_xlfn.CONCAT('Commande 1'!A204)</f>
        <v/>
      </c>
    </row>
    <row r="97" spans="1:1" x14ac:dyDescent="0.25">
      <c r="A97" s="62" t="str">
        <f>_xlfn.CONCAT('Commande 1'!A205)</f>
        <v/>
      </c>
    </row>
    <row r="98" spans="1:1" x14ac:dyDescent="0.25">
      <c r="A98" s="62" t="str">
        <f>_xlfn.CONCAT('Commande 1'!A206)</f>
        <v/>
      </c>
    </row>
    <row r="99" spans="1:1" x14ac:dyDescent="0.25">
      <c r="A99" s="62" t="str">
        <f>_xlfn.CONCAT('Commande 1'!A207)</f>
        <v/>
      </c>
    </row>
    <row r="100" spans="1:1" x14ac:dyDescent="0.25">
      <c r="A100" s="62" t="str">
        <f>_xlfn.CONCAT('Commande 1'!A208)</f>
        <v/>
      </c>
    </row>
    <row r="101" spans="1:1" x14ac:dyDescent="0.25">
      <c r="A101" s="62" t="str">
        <f>_xlfn.CONCAT('Commande 1'!A209)</f>
        <v/>
      </c>
    </row>
    <row r="102" spans="1:1" x14ac:dyDescent="0.25">
      <c r="A102" s="62" t="str">
        <f>_xlfn.CONCAT('Commande 1'!A210)</f>
        <v/>
      </c>
    </row>
    <row r="103" spans="1:1" x14ac:dyDescent="0.25">
      <c r="A103" s="62" t="str">
        <f>_xlfn.CONCAT('Commande 1'!A211)</f>
        <v/>
      </c>
    </row>
    <row r="104" spans="1:1" x14ac:dyDescent="0.25">
      <c r="A104" s="62" t="str">
        <f>_xlfn.CONCAT('Commande 1'!A212)</f>
        <v/>
      </c>
    </row>
    <row r="105" spans="1:1" x14ac:dyDescent="0.25">
      <c r="A105" s="62" t="str">
        <f>_xlfn.CONCAT('Commande 1'!A213)</f>
        <v/>
      </c>
    </row>
    <row r="106" spans="1:1" x14ac:dyDescent="0.25">
      <c r="A106" s="62" t="str">
        <f>_xlfn.CONCAT('Commande 1'!A214)</f>
        <v/>
      </c>
    </row>
    <row r="107" spans="1:1" x14ac:dyDescent="0.25">
      <c r="A107" s="62" t="str">
        <f>_xlfn.CONCAT('Commande 1'!A215)</f>
        <v/>
      </c>
    </row>
    <row r="108" spans="1:1" x14ac:dyDescent="0.25">
      <c r="A108" s="62" t="str">
        <f>_xlfn.CONCAT('Commande 1'!A216)</f>
        <v/>
      </c>
    </row>
    <row r="109" spans="1:1" x14ac:dyDescent="0.25">
      <c r="A109" s="62" t="str">
        <f>_xlfn.CONCAT('Commande 1'!A217)</f>
        <v/>
      </c>
    </row>
    <row r="110" spans="1:1" x14ac:dyDescent="0.25">
      <c r="A110" s="62" t="str">
        <f>_xlfn.CONCAT('Commande 1'!A218)</f>
        <v/>
      </c>
    </row>
    <row r="111" spans="1:1" x14ac:dyDescent="0.25">
      <c r="A111" s="62" t="str">
        <f>_xlfn.CONCAT('Commande 1'!A219)</f>
        <v/>
      </c>
    </row>
    <row r="112" spans="1:1" x14ac:dyDescent="0.25">
      <c r="A112" s="62" t="str">
        <f>_xlfn.CONCAT('Commande 1'!A220)</f>
        <v/>
      </c>
    </row>
    <row r="113" spans="1:1" x14ac:dyDescent="0.25">
      <c r="A113" s="62" t="str">
        <f>_xlfn.CONCAT('Commande 1'!A221)</f>
        <v/>
      </c>
    </row>
    <row r="114" spans="1:1" x14ac:dyDescent="0.25">
      <c r="A114" s="62" t="str">
        <f>_xlfn.CONCAT('Commande 1'!A222)</f>
        <v/>
      </c>
    </row>
    <row r="115" spans="1:1" x14ac:dyDescent="0.25">
      <c r="A115" s="62" t="str">
        <f>_xlfn.CONCAT('Commande 1'!A223)</f>
        <v/>
      </c>
    </row>
    <row r="116" spans="1:1" x14ac:dyDescent="0.25">
      <c r="A116" s="62" t="str">
        <f>_xlfn.CONCAT('Commande 1'!A224)</f>
        <v/>
      </c>
    </row>
    <row r="117" spans="1:1" x14ac:dyDescent="0.25">
      <c r="A117" s="62" t="str">
        <f>_xlfn.CONCAT('Commande 1'!A225)</f>
        <v/>
      </c>
    </row>
    <row r="118" spans="1:1" x14ac:dyDescent="0.25">
      <c r="A118" s="62" t="str">
        <f>_xlfn.CONCAT('Commande 1'!A226)</f>
        <v/>
      </c>
    </row>
    <row r="119" spans="1:1" x14ac:dyDescent="0.25">
      <c r="A119" s="62" t="str">
        <f>_xlfn.CONCAT('Commande 1'!A227)</f>
        <v/>
      </c>
    </row>
    <row r="120" spans="1:1" x14ac:dyDescent="0.25">
      <c r="A120" s="62" t="str">
        <f>_xlfn.CONCAT('Commande 1'!A228)</f>
        <v/>
      </c>
    </row>
    <row r="121" spans="1:1" x14ac:dyDescent="0.25">
      <c r="A121" s="62" t="str">
        <f>_xlfn.CONCAT('Commande 1'!A229)</f>
        <v/>
      </c>
    </row>
    <row r="122" spans="1:1" x14ac:dyDescent="0.25">
      <c r="A122" s="62" t="str">
        <f>_xlfn.CONCAT('Commande 1'!A230)</f>
        <v/>
      </c>
    </row>
    <row r="123" spans="1:1" x14ac:dyDescent="0.25">
      <c r="A123" s="62" t="str">
        <f>_xlfn.CONCAT('Commande 1'!A231)</f>
        <v/>
      </c>
    </row>
    <row r="124" spans="1:1" x14ac:dyDescent="0.25">
      <c r="A124" s="62" t="str">
        <f>_xlfn.CONCAT('Commande 1'!A232)</f>
        <v/>
      </c>
    </row>
    <row r="125" spans="1:1" x14ac:dyDescent="0.25">
      <c r="A125" s="62" t="str">
        <f>_xlfn.CONCAT('Commande 1'!A233)</f>
        <v/>
      </c>
    </row>
    <row r="126" spans="1:1" x14ac:dyDescent="0.25">
      <c r="A126" s="62" t="str">
        <f>_xlfn.CONCAT('Commande 1'!A234)</f>
        <v/>
      </c>
    </row>
    <row r="127" spans="1:1" x14ac:dyDescent="0.25">
      <c r="A127" s="62" t="str">
        <f>_xlfn.CONCAT('Commande 1'!A235)</f>
        <v/>
      </c>
    </row>
    <row r="128" spans="1:1" x14ac:dyDescent="0.25">
      <c r="A128" s="62" t="str">
        <f>_xlfn.CONCAT('Commande 1'!A236)</f>
        <v/>
      </c>
    </row>
    <row r="129" spans="1:1" x14ac:dyDescent="0.25">
      <c r="A129" s="62" t="str">
        <f>_xlfn.CONCAT('Commande 1'!A237)</f>
        <v/>
      </c>
    </row>
    <row r="130" spans="1:1" x14ac:dyDescent="0.25">
      <c r="A130" s="62" t="str">
        <f>_xlfn.CONCAT('Commande 1'!A238)</f>
        <v/>
      </c>
    </row>
    <row r="131" spans="1:1" x14ac:dyDescent="0.25">
      <c r="A131" s="62" t="str">
        <f>_xlfn.CONCAT('Commande 1'!A239)</f>
        <v/>
      </c>
    </row>
    <row r="132" spans="1:1" x14ac:dyDescent="0.25">
      <c r="A132" s="62" t="str">
        <f>_xlfn.CONCAT('Commande 1'!A240)</f>
        <v/>
      </c>
    </row>
    <row r="133" spans="1:1" x14ac:dyDescent="0.25">
      <c r="A133" s="62" t="str">
        <f>_xlfn.CONCAT('Commande 1'!A241)</f>
        <v/>
      </c>
    </row>
    <row r="134" spans="1:1" x14ac:dyDescent="0.25">
      <c r="A134" s="62" t="str">
        <f>_xlfn.CONCAT('Commande 1'!A242)</f>
        <v/>
      </c>
    </row>
    <row r="135" spans="1:1" x14ac:dyDescent="0.25">
      <c r="A135" s="62" t="str">
        <f>_xlfn.CONCAT('Commande 1'!A243)</f>
        <v/>
      </c>
    </row>
    <row r="136" spans="1:1" x14ac:dyDescent="0.25">
      <c r="A136" s="62" t="str">
        <f>_xlfn.CONCAT('Commande 1'!A244)</f>
        <v/>
      </c>
    </row>
    <row r="137" spans="1:1" x14ac:dyDescent="0.25">
      <c r="A137" s="62" t="str">
        <f>_xlfn.CONCAT('Commande 1'!A245)</f>
        <v/>
      </c>
    </row>
    <row r="138" spans="1:1" x14ac:dyDescent="0.25">
      <c r="A138" s="62" t="str">
        <f>_xlfn.CONCAT('Commande 1'!A246)</f>
        <v/>
      </c>
    </row>
    <row r="139" spans="1:1" x14ac:dyDescent="0.25">
      <c r="A139" s="62" t="str">
        <f>_xlfn.CONCAT('Commande 1'!A247)</f>
        <v/>
      </c>
    </row>
    <row r="140" spans="1:1" x14ac:dyDescent="0.25">
      <c r="A140" s="62" t="str">
        <f>_xlfn.CONCAT('Commande 1'!A248)</f>
        <v/>
      </c>
    </row>
    <row r="141" spans="1:1" x14ac:dyDescent="0.25">
      <c r="A141" s="62" t="str">
        <f>_xlfn.CONCAT('Commande 1'!A249)</f>
        <v/>
      </c>
    </row>
    <row r="142" spans="1:1" x14ac:dyDescent="0.25">
      <c r="A142" s="62" t="str">
        <f>_xlfn.CONCAT('Commande 1'!A250)</f>
        <v/>
      </c>
    </row>
    <row r="143" spans="1:1" x14ac:dyDescent="0.25">
      <c r="A143" s="62" t="str">
        <f>_xlfn.CONCAT('Commande 1'!A251)</f>
        <v/>
      </c>
    </row>
    <row r="144" spans="1:1" x14ac:dyDescent="0.25">
      <c r="A144" s="62" t="str">
        <f>_xlfn.CONCAT('Commande 1'!A252)</f>
        <v/>
      </c>
    </row>
    <row r="145" spans="1:1" x14ac:dyDescent="0.25">
      <c r="A145" s="62" t="str">
        <f>_xlfn.CONCAT('Commande 1'!A253)</f>
        <v/>
      </c>
    </row>
    <row r="146" spans="1:1" x14ac:dyDescent="0.25">
      <c r="A146" s="62" t="str">
        <f>_xlfn.CONCAT('Commande 1'!A254)</f>
        <v/>
      </c>
    </row>
    <row r="147" spans="1:1" x14ac:dyDescent="0.25">
      <c r="A147" s="62" t="str">
        <f>_xlfn.CONCAT('Commande 1'!A255)</f>
        <v/>
      </c>
    </row>
    <row r="148" spans="1:1" x14ac:dyDescent="0.25">
      <c r="A148" s="62" t="str">
        <f>_xlfn.CONCAT('Commande 1'!A256)</f>
        <v/>
      </c>
    </row>
    <row r="149" spans="1:1" x14ac:dyDescent="0.25">
      <c r="A149" s="62" t="str">
        <f>_xlfn.CONCAT('Commande 1'!A257)</f>
        <v/>
      </c>
    </row>
    <row r="150" spans="1:1" x14ac:dyDescent="0.25">
      <c r="A150" s="62" t="str">
        <f>_xlfn.CONCAT('Commande 1'!A258)</f>
        <v/>
      </c>
    </row>
    <row r="151" spans="1:1" x14ac:dyDescent="0.25">
      <c r="A151" s="62" t="str">
        <f>_xlfn.CONCAT('Commande 1'!A259)</f>
        <v/>
      </c>
    </row>
    <row r="152" spans="1:1" x14ac:dyDescent="0.25">
      <c r="A152" s="62" t="str">
        <f>_xlfn.CONCAT('Commande 1'!A260)</f>
        <v/>
      </c>
    </row>
    <row r="153" spans="1:1" x14ac:dyDescent="0.25">
      <c r="A153" s="62" t="str">
        <f>_xlfn.CONCAT('Commande 1'!A261)</f>
        <v/>
      </c>
    </row>
    <row r="154" spans="1:1" x14ac:dyDescent="0.25">
      <c r="A154" s="62" t="str">
        <f>_xlfn.CONCAT('Commande 1'!A262)</f>
        <v/>
      </c>
    </row>
    <row r="155" spans="1:1" x14ac:dyDescent="0.25">
      <c r="A155" s="62" t="str">
        <f>_xlfn.CONCAT('Commande 1'!A263)</f>
        <v/>
      </c>
    </row>
    <row r="156" spans="1:1" x14ac:dyDescent="0.25">
      <c r="A156" s="62" t="str">
        <f>_xlfn.CONCAT('Commande 1'!A264)</f>
        <v/>
      </c>
    </row>
    <row r="157" spans="1:1" x14ac:dyDescent="0.25">
      <c r="A157" s="62" t="str">
        <f>_xlfn.CONCAT('Commande 1'!A265)</f>
        <v/>
      </c>
    </row>
    <row r="158" spans="1:1" x14ac:dyDescent="0.25">
      <c r="A158" s="62" t="str">
        <f>_xlfn.CONCAT('Commande 1'!A266)</f>
        <v/>
      </c>
    </row>
    <row r="159" spans="1:1" x14ac:dyDescent="0.25">
      <c r="A159" s="62" t="str">
        <f>_xlfn.CONCAT('Commande 1'!A267)</f>
        <v/>
      </c>
    </row>
    <row r="160" spans="1:1" x14ac:dyDescent="0.25">
      <c r="A160" s="62" t="str">
        <f>_xlfn.CONCAT('Commande 1'!A268)</f>
        <v/>
      </c>
    </row>
    <row r="161" spans="1:1" x14ac:dyDescent="0.25">
      <c r="A161" s="62" t="str">
        <f>_xlfn.CONCAT('Commande 1'!A269)</f>
        <v/>
      </c>
    </row>
    <row r="162" spans="1:1" x14ac:dyDescent="0.25">
      <c r="A162" s="62" t="str">
        <f>_xlfn.CONCAT('Commande 1'!A270)</f>
        <v/>
      </c>
    </row>
    <row r="163" spans="1:1" x14ac:dyDescent="0.25">
      <c r="A163" s="62" t="str">
        <f>_xlfn.CONCAT('Commande 1'!A271)</f>
        <v/>
      </c>
    </row>
    <row r="164" spans="1:1" x14ac:dyDescent="0.25">
      <c r="A164" s="62" t="str">
        <f>_xlfn.CONCAT('Commande 1'!A272)</f>
        <v/>
      </c>
    </row>
    <row r="165" spans="1:1" x14ac:dyDescent="0.25">
      <c r="A165" s="62" t="str">
        <f>_xlfn.CONCAT('Commande 1'!A273)</f>
        <v/>
      </c>
    </row>
    <row r="166" spans="1:1" x14ac:dyDescent="0.25">
      <c r="A166" s="62" t="str">
        <f>_xlfn.CONCAT('Commande 1'!A274)</f>
        <v/>
      </c>
    </row>
    <row r="167" spans="1:1" x14ac:dyDescent="0.25">
      <c r="A167" s="62" t="str">
        <f>_xlfn.CONCAT('Commande 1'!A275)</f>
        <v/>
      </c>
    </row>
    <row r="168" spans="1:1" x14ac:dyDescent="0.25">
      <c r="A168" s="62" t="str">
        <f>_xlfn.CONCAT('Commande 1'!A276)</f>
        <v/>
      </c>
    </row>
  </sheetData>
  <mergeCells count="14">
    <mergeCell ref="A1:B1"/>
    <mergeCell ref="C1:D1"/>
    <mergeCell ref="E1:F1"/>
    <mergeCell ref="C64:E64"/>
    <mergeCell ref="H2:I2"/>
    <mergeCell ref="H3:I3"/>
    <mergeCell ref="H5:I5"/>
    <mergeCell ref="H6:I6"/>
    <mergeCell ref="H8:I8"/>
    <mergeCell ref="H15:I15"/>
    <mergeCell ref="H9:I9"/>
    <mergeCell ref="H11:I11"/>
    <mergeCell ref="H12:I12"/>
    <mergeCell ref="H14:I1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F97D19-7D8F-44A2-88DC-0E9E1AFA305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01DA66-7560-47DC-8186-B865A6D8E9FA}">
  <dimension ref="A1:AO109"/>
  <sheetViews>
    <sheetView zoomScaleNormal="100" workbookViewId="0">
      <selection activeCell="J66" sqref="J66"/>
    </sheetView>
  </sheetViews>
  <sheetFormatPr baseColWidth="10" defaultColWidth="11.5703125" defaultRowHeight="15" x14ac:dyDescent="0.25"/>
  <cols>
    <col min="1" max="1" width="31.5703125" customWidth="1"/>
    <col min="3" max="5" width="14.7109375" style="3" customWidth="1"/>
    <col min="6" max="6" width="7.7109375" customWidth="1"/>
    <col min="7" max="7" width="16.28515625" style="3" customWidth="1"/>
    <col min="8" max="8" width="9.5703125" style="3" customWidth="1"/>
    <col min="9" max="9" width="9" style="3" customWidth="1"/>
    <col min="10" max="10" width="7" customWidth="1"/>
    <col min="11" max="11" width="12" customWidth="1"/>
    <col min="12" max="12" width="12.85546875" style="3" customWidth="1"/>
    <col min="13" max="13" width="2.42578125" customWidth="1"/>
    <col min="14" max="14" width="13.7109375" customWidth="1"/>
    <col min="15" max="15" width="13.7109375" style="3" customWidth="1"/>
    <col min="16" max="16" width="10.85546875" style="3" customWidth="1"/>
    <col min="17" max="17" width="12.42578125" style="3" customWidth="1"/>
    <col min="18" max="18" width="11.140625" customWidth="1"/>
    <col min="19" max="19" width="11.28515625" customWidth="1"/>
    <col min="20" max="20" width="2.85546875" customWidth="1"/>
    <col min="21" max="21" width="12.28515625" customWidth="1"/>
  </cols>
  <sheetData>
    <row r="1" spans="1:41" x14ac:dyDescent="0.25">
      <c r="A1" s="4" t="s">
        <v>1</v>
      </c>
      <c r="B1" s="5" t="s">
        <v>5</v>
      </c>
      <c r="C1" s="6" t="s">
        <v>94</v>
      </c>
      <c r="D1" s="6" t="s">
        <v>105</v>
      </c>
      <c r="E1" s="6" t="s">
        <v>92</v>
      </c>
      <c r="F1" s="4" t="s">
        <v>80</v>
      </c>
      <c r="G1" s="6" t="s">
        <v>93</v>
      </c>
      <c r="H1" s="6" t="s">
        <v>4</v>
      </c>
      <c r="I1" s="7" t="s">
        <v>6</v>
      </c>
      <c r="J1" s="5" t="s">
        <v>63</v>
      </c>
      <c r="K1" s="5" t="s">
        <v>95</v>
      </c>
      <c r="L1" s="7" t="s">
        <v>7</v>
      </c>
      <c r="N1" s="94" t="s">
        <v>67</v>
      </c>
      <c r="O1" s="94"/>
      <c r="P1" s="94"/>
      <c r="Q1" s="94"/>
      <c r="R1" s="94"/>
      <c r="S1" s="94"/>
      <c r="U1" s="3" t="s">
        <v>52</v>
      </c>
      <c r="V1" t="s">
        <v>52</v>
      </c>
      <c r="AD1" s="95"/>
      <c r="AE1" s="95"/>
      <c r="AL1" s="110" t="s">
        <v>79</v>
      </c>
      <c r="AM1" s="111"/>
      <c r="AN1" s="33" t="s">
        <v>58</v>
      </c>
      <c r="AO1" s="34" t="s">
        <v>59</v>
      </c>
    </row>
    <row r="2" spans="1:41" ht="18" customHeight="1" x14ac:dyDescent="0.25">
      <c r="A2" s="8" t="s">
        <v>30</v>
      </c>
      <c r="B2" s="9">
        <v>10</v>
      </c>
      <c r="C2" s="9">
        <v>131.4</v>
      </c>
      <c r="D2" s="20">
        <f>IFERROR((C2/B2),0)</f>
        <v>13.14</v>
      </c>
      <c r="E2" s="43">
        <f>IFERROR((C2/(B2*F2)),0)</f>
        <v>2.19</v>
      </c>
      <c r="F2" s="44">
        <f>IF(A2="","",VLOOKUP(A2,BD!$A$3:$D$85,4,FALSE))</f>
        <v>6</v>
      </c>
      <c r="G2" s="11">
        <f t="shared" ref="G2:G39" si="0">IFERROR((C2/J2),0)</f>
        <v>0.36499999999999999</v>
      </c>
      <c r="H2" s="3">
        <f>IF(A2="","",VLOOKUP(A2,BD!$A$3:$H$85,8,FALSE))</f>
        <v>2</v>
      </c>
      <c r="I2" s="3">
        <f>IFERROR((H2-G2),0)</f>
        <v>1.635</v>
      </c>
      <c r="J2">
        <f>IF(A2="","",VLOOKUP(A2,BD!$A$3:$B$85,2,FALSE)*B2)</f>
        <v>360</v>
      </c>
      <c r="K2" s="3">
        <f>IFERROR((J2*H2),0)</f>
        <v>720</v>
      </c>
      <c r="L2" s="3">
        <f t="shared" ref="L2:L39" si="1">IFERROR((J2*I2),0)</f>
        <v>588.6</v>
      </c>
      <c r="O2" s="3" t="s">
        <v>97</v>
      </c>
      <c r="P2" t="s">
        <v>52</v>
      </c>
      <c r="S2" s="32"/>
      <c r="U2" s="3">
        <f>IF(A2="","",VLOOKUP(A2,BD!$A$3:$E$85,5,FALSE)*B2)</f>
        <v>0</v>
      </c>
      <c r="V2">
        <f>IF(A48="","",VLOOKUP(A48,BD!$A$3:$E$85,5,FALSE)*B48)</f>
        <v>0</v>
      </c>
      <c r="X2" s="3"/>
      <c r="AL2" s="35">
        <f t="shared" ref="AL2:AL13" si="2">IF(S48,1,0)</f>
        <v>0</v>
      </c>
      <c r="AM2" s="27" t="str">
        <f>IF(N48="","",VLOOKUP(N48,BD!$A$2:$E$82,5,FALSE)*AL2)</f>
        <v/>
      </c>
      <c r="AN2" s="27" t="str">
        <f>IF(N48="","",VLOOKUP(N48,BD!$A$3:$G$85,6,FALSE)*P48)</f>
        <v/>
      </c>
      <c r="AO2" s="27" t="str">
        <f>IF(N48="","",VLOOKUP(N48,BD!$A$3:$G$85,7,FALSE)*P48)</f>
        <v/>
      </c>
    </row>
    <row r="3" spans="1:41" x14ac:dyDescent="0.25">
      <c r="A3" s="8" t="s">
        <v>33</v>
      </c>
      <c r="B3" s="9">
        <v>7</v>
      </c>
      <c r="C3" s="9">
        <v>15.96</v>
      </c>
      <c r="D3" s="20">
        <f t="shared" ref="D3:D39" si="3">IFERROR((C3/B3),0)</f>
        <v>2.2800000000000002</v>
      </c>
      <c r="E3" s="43">
        <f t="shared" ref="E3:E39" si="4">IFERROR((C3/(B3*F3)),0)</f>
        <v>0.38</v>
      </c>
      <c r="F3" s="44">
        <f>IF(A3="","",VLOOKUP(A3,BD!$A$3:$D$85,4,FALSE))</f>
        <v>6</v>
      </c>
      <c r="G3" s="11">
        <f t="shared" si="0"/>
        <v>6.3333333333333339E-2</v>
      </c>
      <c r="H3" s="3">
        <f>IF(A3="","",VLOOKUP(A3,BD!$A$3:$H$85,8,FALSE))</f>
        <v>1</v>
      </c>
      <c r="I3" s="3">
        <f t="shared" ref="I3:I39" si="5">IFERROR((H3-G3),0)</f>
        <v>0.93666666666666665</v>
      </c>
      <c r="J3">
        <f>IF(A3="","",VLOOKUP(A3,BD!$A$3:$B$85,2,FALSE)*B3)</f>
        <v>252</v>
      </c>
      <c r="K3" s="3">
        <f t="shared" ref="K3:K39" si="6">IFERROR((J3*H3),0)</f>
        <v>252</v>
      </c>
      <c r="L3" s="3">
        <f t="shared" si="1"/>
        <v>236.04</v>
      </c>
      <c r="N3" s="24" t="s">
        <v>66</v>
      </c>
      <c r="O3" s="3">
        <f>SUM(C41)</f>
        <v>1572.6599999999999</v>
      </c>
      <c r="P3" s="3">
        <f>SUM(U41)</f>
        <v>143</v>
      </c>
      <c r="R3" s="22"/>
      <c r="S3" s="23">
        <f>SUM(O3+P3)</f>
        <v>1715.6599999999999</v>
      </c>
      <c r="U3" s="3">
        <f>IF(A3="","",VLOOKUP(A3,BD!$A$3:$E$85,5,FALSE)*B3)</f>
        <v>0</v>
      </c>
      <c r="V3">
        <f>IF(A49="","",VLOOKUP(A49,BD!$A$3:$E$85,5,FALSE)*B49)</f>
        <v>80</v>
      </c>
      <c r="X3" s="3"/>
      <c r="AL3" s="35">
        <f t="shared" si="2"/>
        <v>0</v>
      </c>
      <c r="AM3" s="27" t="str">
        <f>IF(N49="","",VLOOKUP(N49,BD!$A$2:$E$82,5,FALSE)*AL3)</f>
        <v/>
      </c>
      <c r="AN3" s="27" t="str">
        <f>IF(N49="","",VLOOKUP(N49,BD!$A$3:$G$85,6,FALSE)*P49)</f>
        <v/>
      </c>
      <c r="AO3" s="27" t="str">
        <f>IF(N49="","",VLOOKUP(N49,BD!$A$3:$G$85,7,FALSE)*P49)</f>
        <v/>
      </c>
    </row>
    <row r="4" spans="1:41" x14ac:dyDescent="0.25">
      <c r="A4" s="8" t="s">
        <v>106</v>
      </c>
      <c r="B4" s="9">
        <v>10</v>
      </c>
      <c r="C4" s="9">
        <v>16.899999999999999</v>
      </c>
      <c r="D4" s="20">
        <f t="shared" si="3"/>
        <v>1.69</v>
      </c>
      <c r="E4" s="43">
        <f t="shared" si="4"/>
        <v>0.28166666666666662</v>
      </c>
      <c r="F4" s="44">
        <f>IF(A4="","",VLOOKUP(A4,BD!$A$3:$D$85,4,FALSE))</f>
        <v>6</v>
      </c>
      <c r="G4" s="11">
        <f t="shared" si="0"/>
        <v>7.0416666666666655E-2</v>
      </c>
      <c r="H4" s="3">
        <f>IF(A4="","",VLOOKUP(A4,BD!$A$3:$H$85,8,FALSE))</f>
        <v>1</v>
      </c>
      <c r="I4" s="3">
        <f t="shared" si="5"/>
        <v>0.92958333333333332</v>
      </c>
      <c r="J4">
        <f>IF(A4="","",VLOOKUP(A4,BD!$A$3:$B$85,2,FALSE)*B4)</f>
        <v>240</v>
      </c>
      <c r="K4" s="3">
        <f t="shared" si="6"/>
        <v>240</v>
      </c>
      <c r="L4" s="3">
        <f t="shared" si="1"/>
        <v>223.1</v>
      </c>
      <c r="R4" s="3"/>
      <c r="U4" s="3">
        <f>IF(A4="","",VLOOKUP(A4,BD!$A$3:$E$85,5,FALSE)*B4)</f>
        <v>35</v>
      </c>
      <c r="V4">
        <f>IF(A50="","",VLOOKUP(A50,BD!$A$3:$E$85,5,FALSE)*B50)</f>
        <v>0</v>
      </c>
      <c r="X4" s="3"/>
      <c r="AL4" s="35">
        <f t="shared" si="2"/>
        <v>0</v>
      </c>
      <c r="AM4" s="27" t="str">
        <f>IF(N50="","",VLOOKUP(N50,BD!$A$2:$E$82,5,FALSE)*AL4)</f>
        <v/>
      </c>
      <c r="AN4" s="27" t="str">
        <f>IF(N50="","",VLOOKUP(N50,BD!$A$3:$G$85,6,FALSE)*P50)</f>
        <v/>
      </c>
      <c r="AO4" s="27" t="str">
        <f>IF(N50="","",VLOOKUP(N50,BD!$A$3:$G$85,7,FALSE)*P50)</f>
        <v/>
      </c>
    </row>
    <row r="5" spans="1:41" x14ac:dyDescent="0.25">
      <c r="A5" s="8" t="s">
        <v>17</v>
      </c>
      <c r="B5" s="9">
        <v>4</v>
      </c>
      <c r="C5" s="9">
        <v>131.96</v>
      </c>
      <c r="D5" s="20">
        <f t="shared" si="3"/>
        <v>32.99</v>
      </c>
      <c r="E5" s="43">
        <f t="shared" si="4"/>
        <v>1.3745833333333335</v>
      </c>
      <c r="F5" s="44">
        <f>IF(A5="","",VLOOKUP(A5,BD!$A$3:$D$85,4,FALSE))</f>
        <v>24</v>
      </c>
      <c r="G5" s="11">
        <f t="shared" si="0"/>
        <v>1.3745833333333335</v>
      </c>
      <c r="H5" s="3">
        <f>IF(A5="","",VLOOKUP(A5,BD!$A$3:$H$85,8,FALSE))</f>
        <v>4</v>
      </c>
      <c r="I5" s="3">
        <f t="shared" si="5"/>
        <v>2.6254166666666663</v>
      </c>
      <c r="J5">
        <f>IF(A5="","",VLOOKUP(A5,BD!$A$3:$B$85,2,FALSE)*B5)</f>
        <v>96</v>
      </c>
      <c r="K5" s="3">
        <f t="shared" si="6"/>
        <v>384</v>
      </c>
      <c r="L5" s="3">
        <f t="shared" si="1"/>
        <v>252.03999999999996</v>
      </c>
      <c r="N5" s="94" t="s">
        <v>68</v>
      </c>
      <c r="O5" s="94"/>
      <c r="P5" s="94"/>
      <c r="Q5" s="94"/>
      <c r="R5" s="94"/>
      <c r="S5" s="94"/>
      <c r="U5" s="3">
        <f>IF(A5="","",VLOOKUP(A5,BD!$A$3:$E$85,5,FALSE)*B5)</f>
        <v>18</v>
      </c>
      <c r="V5">
        <f>IF(A51="","",VLOOKUP(A51,BD!$A$3:$E$85,5,FALSE)*B51)</f>
        <v>0</v>
      </c>
      <c r="X5" s="3"/>
      <c r="AL5" s="35">
        <f t="shared" si="2"/>
        <v>0</v>
      </c>
      <c r="AM5" s="27" t="str">
        <f>IF(N51="","",VLOOKUP(N51,BD!$A$2:$E$82,5,FALSE)*AL5)</f>
        <v/>
      </c>
      <c r="AN5" s="27" t="str">
        <f>IF(N51="","",VLOOKUP(N51,BD!$A$3:$G$85,6,FALSE)*P51)</f>
        <v/>
      </c>
      <c r="AO5" s="27" t="str">
        <f>IF(N51="","",VLOOKUP(N51,BD!$A$3:$G$85,7,FALSE)*P51)</f>
        <v/>
      </c>
    </row>
    <row r="6" spans="1:41" x14ac:dyDescent="0.25">
      <c r="A6" s="8" t="s">
        <v>29</v>
      </c>
      <c r="B6" s="9">
        <v>8</v>
      </c>
      <c r="C6" s="9">
        <v>105.12</v>
      </c>
      <c r="D6" s="20">
        <f t="shared" si="3"/>
        <v>13.14</v>
      </c>
      <c r="E6" s="43">
        <f t="shared" si="4"/>
        <v>2.19</v>
      </c>
      <c r="F6" s="44">
        <f>IF(A6="","",VLOOKUP(A6,BD!$A$3:$D$85,4,FALSE))</f>
        <v>6</v>
      </c>
      <c r="G6" s="11">
        <f t="shared" si="0"/>
        <v>0.36499999999999999</v>
      </c>
      <c r="H6" s="3">
        <f>IF(A6="","",VLOOKUP(A6,BD!$A$3:$H$85,8,FALSE))</f>
        <v>2</v>
      </c>
      <c r="I6" s="3">
        <f t="shared" si="5"/>
        <v>1.635</v>
      </c>
      <c r="J6">
        <f>IF(A6="","",VLOOKUP(A6,BD!$A$3:$B$85,2,FALSE)*B6)</f>
        <v>288</v>
      </c>
      <c r="K6" s="3">
        <f t="shared" si="6"/>
        <v>576</v>
      </c>
      <c r="L6" s="3">
        <f t="shared" si="1"/>
        <v>470.88</v>
      </c>
      <c r="O6" s="3" t="s">
        <v>97</v>
      </c>
      <c r="P6" t="s">
        <v>52</v>
      </c>
      <c r="S6" s="32"/>
      <c r="U6" s="3">
        <f>IF(A6="","",VLOOKUP(A6,BD!$A$3:$E$85,5,FALSE)*B6)</f>
        <v>0</v>
      </c>
      <c r="V6">
        <f>IF(A52="","",VLOOKUP(A52,BD!$A$3:$E$85,5,FALSE)*B52)</f>
        <v>0</v>
      </c>
      <c r="X6" s="3"/>
      <c r="AL6" s="35">
        <f t="shared" si="2"/>
        <v>0</v>
      </c>
      <c r="AM6" s="27" t="str">
        <f>IF(N52="","",VLOOKUP(N52,BD!$A$2:$E$82,5,FALSE)*AL6)</f>
        <v/>
      </c>
      <c r="AN6" s="27" t="str">
        <f>IF(N52="","",VLOOKUP(N52,BD!$A$3:$G$85,6,FALSE)*P52)</f>
        <v/>
      </c>
      <c r="AO6" s="27" t="str">
        <f>IF(N52="","",VLOOKUP(N52,BD!$A$3:$G$85,7,FALSE)*P52)</f>
        <v/>
      </c>
    </row>
    <row r="7" spans="1:41" x14ac:dyDescent="0.25">
      <c r="A7" s="8" t="s">
        <v>11</v>
      </c>
      <c r="B7" s="9">
        <v>5</v>
      </c>
      <c r="C7" s="9">
        <v>99</v>
      </c>
      <c r="D7" s="20">
        <f t="shared" si="3"/>
        <v>19.8</v>
      </c>
      <c r="E7" s="43">
        <f t="shared" si="4"/>
        <v>0.82499999999999996</v>
      </c>
      <c r="F7" s="44">
        <f>IF(A7="","",VLOOKUP(A7,BD!$A$3:$D$85,4,FALSE))</f>
        <v>24</v>
      </c>
      <c r="G7" s="11">
        <f t="shared" si="0"/>
        <v>0.82499999999999996</v>
      </c>
      <c r="H7" s="3">
        <f>IF(A7="","",VLOOKUP(A7,BD!$A$3:$H$85,8,FALSE))</f>
        <v>2</v>
      </c>
      <c r="I7" s="3">
        <f t="shared" si="5"/>
        <v>1.175</v>
      </c>
      <c r="J7">
        <f>IF(A7="","",VLOOKUP(A7,BD!$A$3:$B$85,2,FALSE)*B7)</f>
        <v>120</v>
      </c>
      <c r="K7" s="3">
        <f t="shared" si="6"/>
        <v>240</v>
      </c>
      <c r="L7" s="3">
        <f t="shared" si="1"/>
        <v>141</v>
      </c>
      <c r="N7" s="24" t="s">
        <v>66</v>
      </c>
      <c r="O7" s="3">
        <f>SUM(C66)</f>
        <v>1072</v>
      </c>
      <c r="P7" s="3">
        <f>SUM(V20)</f>
        <v>260</v>
      </c>
      <c r="R7" s="22"/>
      <c r="S7" s="23">
        <f>SUM(O7+P7)</f>
        <v>1332</v>
      </c>
      <c r="U7" s="3">
        <f>IF(A7="","",VLOOKUP(A7,BD!$A$3:$E$85,5,FALSE)*B7)</f>
        <v>22.5</v>
      </c>
      <c r="V7">
        <f>IF(A53="","",VLOOKUP(A53,BD!$A$3:$E$85,5,FALSE)*B53)</f>
        <v>0</v>
      </c>
      <c r="X7" s="3"/>
      <c r="AL7" s="35">
        <f t="shared" si="2"/>
        <v>0</v>
      </c>
      <c r="AM7" s="27" t="str">
        <f>IF(N53="","",VLOOKUP(N53,BD!$A$2:$E$82,5,FALSE)*AL7)</f>
        <v/>
      </c>
      <c r="AN7" s="27" t="str">
        <f>IF(N53="","",VLOOKUP(N53,BD!$A$3:$G$85,6,FALSE)*P53)</f>
        <v/>
      </c>
      <c r="AO7" s="27" t="str">
        <f>IF(N53="","",VLOOKUP(N53,BD!$A$3:$G$85,7,FALSE)*P53)</f>
        <v/>
      </c>
    </row>
    <row r="8" spans="1:41" x14ac:dyDescent="0.25">
      <c r="A8" s="8" t="s">
        <v>12</v>
      </c>
      <c r="B8" s="9">
        <v>3</v>
      </c>
      <c r="C8" s="9">
        <v>66.900000000000006</v>
      </c>
      <c r="D8" s="20">
        <f t="shared" si="3"/>
        <v>22.3</v>
      </c>
      <c r="E8" s="43">
        <f t="shared" si="4"/>
        <v>0.9291666666666667</v>
      </c>
      <c r="F8" s="44">
        <f>IF(A8="","",VLOOKUP(A8,BD!$A$3:$D$85,4,FALSE))</f>
        <v>24</v>
      </c>
      <c r="G8" s="11">
        <f t="shared" si="0"/>
        <v>0.9291666666666667</v>
      </c>
      <c r="H8" s="3">
        <f>IF(A8="","",VLOOKUP(A8,BD!$A$3:$H$85,8,FALSE))</f>
        <v>3</v>
      </c>
      <c r="I8" s="3">
        <f t="shared" si="5"/>
        <v>2.0708333333333333</v>
      </c>
      <c r="J8">
        <f>IF(A8="","",VLOOKUP(A8,BD!$A$3:$B$85,2,FALSE)*B8)</f>
        <v>72</v>
      </c>
      <c r="K8" s="3">
        <f t="shared" si="6"/>
        <v>216</v>
      </c>
      <c r="L8" s="3">
        <f t="shared" si="1"/>
        <v>149.1</v>
      </c>
      <c r="U8" s="3">
        <f>IF(A8="","",VLOOKUP(A8,BD!$A$3:$E$85,5,FALSE)*B8)</f>
        <v>13.5</v>
      </c>
      <c r="V8">
        <f>IF(A54="","",VLOOKUP(A54,BD!$A$3:$E$85,5,FALSE)*B54)</f>
        <v>0</v>
      </c>
      <c r="X8" s="3"/>
      <c r="AL8" s="35">
        <f t="shared" si="2"/>
        <v>0</v>
      </c>
      <c r="AM8" s="27" t="str">
        <f>IF(N54="","",VLOOKUP(N54,BD!$A$2:$E$82,5,FALSE)*AL8)</f>
        <v/>
      </c>
      <c r="AN8" s="27" t="str">
        <f>IF(N54="","",VLOOKUP(N54,BD!$A$3:$G$85,6,FALSE)*P54)</f>
        <v/>
      </c>
      <c r="AO8" s="27" t="str">
        <f>IF(N54="","",VLOOKUP(N54,BD!$A$3:$G$85,7,FALSE)*P54)</f>
        <v/>
      </c>
    </row>
    <row r="9" spans="1:41" x14ac:dyDescent="0.25">
      <c r="A9" s="8" t="s">
        <v>107</v>
      </c>
      <c r="B9" s="9">
        <v>2</v>
      </c>
      <c r="C9" s="9">
        <v>15.48</v>
      </c>
      <c r="D9" s="20">
        <f t="shared" si="3"/>
        <v>7.74</v>
      </c>
      <c r="E9" s="43">
        <f t="shared" si="4"/>
        <v>1.29</v>
      </c>
      <c r="F9" s="44">
        <f>IF(A9="","",VLOOKUP(A9,BD!$A$3:$D$85,4,FALSE))</f>
        <v>6</v>
      </c>
      <c r="G9" s="11">
        <f t="shared" si="0"/>
        <v>0.215</v>
      </c>
      <c r="H9" s="3">
        <f>IF(A9="","",VLOOKUP(A9,BD!$A$3:$H$85,8,FALSE))</f>
        <v>3</v>
      </c>
      <c r="I9" s="3">
        <f t="shared" si="5"/>
        <v>2.7850000000000001</v>
      </c>
      <c r="J9">
        <f>IF(A9="","",VLOOKUP(A9,BD!$A$3:$B$85,2,FALSE)*B9)</f>
        <v>72</v>
      </c>
      <c r="K9" s="3">
        <f t="shared" si="6"/>
        <v>216</v>
      </c>
      <c r="L9" s="3">
        <f t="shared" si="1"/>
        <v>200.52</v>
      </c>
      <c r="N9" s="28" t="s">
        <v>69</v>
      </c>
      <c r="O9" s="29">
        <f>SUM(O3+O7)</f>
        <v>2644.66</v>
      </c>
      <c r="P9" s="29">
        <f>SUM(P3+P7)</f>
        <v>403</v>
      </c>
      <c r="Q9" s="29"/>
      <c r="R9" s="30"/>
      <c r="S9" s="31">
        <f>SUM(O9:P9)</f>
        <v>3047.66</v>
      </c>
      <c r="U9" s="3">
        <f>IF(A9="","",VLOOKUP(A9,BD!$A$3:$E$85,5,FALSE)*B9)</f>
        <v>0</v>
      </c>
      <c r="V9">
        <f>IF(A55="","",VLOOKUP(A55,BD!$A$3:$E$85,5,FALSE)*B55)</f>
        <v>0</v>
      </c>
      <c r="X9" s="3"/>
      <c r="AL9" s="35">
        <f t="shared" si="2"/>
        <v>0</v>
      </c>
      <c r="AM9" s="27" t="str">
        <f>IF(N55="","",VLOOKUP(N55,BD!$A$2:$E$82,5,FALSE)*AL9)</f>
        <v/>
      </c>
      <c r="AN9" s="27" t="str">
        <f>IF(N55="","",VLOOKUP(N55,BD!$A$3:$G$85,6,FALSE)*P55)</f>
        <v/>
      </c>
      <c r="AO9" s="27" t="str">
        <f>IF(N55="","",VLOOKUP(N55,BD!$A$3:$G$85,7,FALSE)*P55)</f>
        <v/>
      </c>
    </row>
    <row r="10" spans="1:41" x14ac:dyDescent="0.25">
      <c r="A10" s="8" t="s">
        <v>16</v>
      </c>
      <c r="B10" s="9">
        <v>2</v>
      </c>
      <c r="C10" s="9">
        <v>70.3</v>
      </c>
      <c r="D10" s="20">
        <f t="shared" si="3"/>
        <v>35.15</v>
      </c>
      <c r="E10" s="43">
        <f t="shared" si="4"/>
        <v>1.4645833333333333</v>
      </c>
      <c r="F10" s="44">
        <f>IF(A10="","",VLOOKUP(A10,BD!$A$3:$D$85,4,FALSE))</f>
        <v>24</v>
      </c>
      <c r="G10" s="11">
        <f t="shared" si="0"/>
        <v>1.4645833333333333</v>
      </c>
      <c r="H10" s="3">
        <f>IF(A10="","",VLOOKUP(A10,BD!$A$3:$H$85,8,FALSE))</f>
        <v>4</v>
      </c>
      <c r="I10" s="3">
        <f t="shared" si="5"/>
        <v>2.5354166666666664</v>
      </c>
      <c r="J10">
        <f>IF(A10="","",VLOOKUP(A10,BD!$A$3:$B$85,2,FALSE)*B10)</f>
        <v>48</v>
      </c>
      <c r="K10" s="3">
        <f t="shared" si="6"/>
        <v>192</v>
      </c>
      <c r="L10" s="3">
        <f t="shared" si="1"/>
        <v>121.69999999999999</v>
      </c>
      <c r="R10" s="3"/>
      <c r="S10" s="3"/>
      <c r="U10" s="3">
        <f>IF(A10="","",VLOOKUP(A10,BD!$A$3:$E$85,5,FALSE)*B10)</f>
        <v>9</v>
      </c>
      <c r="V10">
        <f>IF(A56="","",VLOOKUP(A56,BD!$A$3:$E$85,5,FALSE)*B56)</f>
        <v>90</v>
      </c>
      <c r="X10" s="3"/>
      <c r="AL10" s="35">
        <f t="shared" si="2"/>
        <v>0</v>
      </c>
      <c r="AM10" s="27" t="str">
        <f>IF(N56="","",VLOOKUP(N56,BD!$A$2:$E$82,5,FALSE)*AL10)</f>
        <v/>
      </c>
      <c r="AN10" s="27" t="str">
        <f>IF(N56="","",VLOOKUP(N56,BD!$A$3:$G$85,6,FALSE)*P56)</f>
        <v/>
      </c>
      <c r="AO10" s="27" t="str">
        <f>IF(N56="","",VLOOKUP(N56,BD!$A$3:$G$85,7,FALSE)*P56)</f>
        <v/>
      </c>
    </row>
    <row r="11" spans="1:41" x14ac:dyDescent="0.25">
      <c r="A11" s="13" t="s">
        <v>31</v>
      </c>
      <c r="B11" s="9">
        <v>5</v>
      </c>
      <c r="C11" s="9">
        <v>55.5</v>
      </c>
      <c r="D11" s="20">
        <f t="shared" si="3"/>
        <v>11.1</v>
      </c>
      <c r="E11" s="43">
        <f t="shared" si="4"/>
        <v>1.85</v>
      </c>
      <c r="F11" s="44">
        <f>IF(A11="","",VLOOKUP(A11,BD!$A$3:$D$85,4,FALSE))</f>
        <v>6</v>
      </c>
      <c r="G11" s="11">
        <f t="shared" si="0"/>
        <v>0.30833333333333335</v>
      </c>
      <c r="H11" s="3">
        <f>IF(A11="","",VLOOKUP(A11,BD!$A$3:$H$85,8,FALSE))</f>
        <v>2</v>
      </c>
      <c r="I11" s="3">
        <f t="shared" si="5"/>
        <v>1.6916666666666667</v>
      </c>
      <c r="J11">
        <f>IF(A11="","",VLOOKUP(A11,BD!$A$3:$B$85,2,FALSE)*B11)</f>
        <v>180</v>
      </c>
      <c r="K11" s="3">
        <f t="shared" si="6"/>
        <v>360</v>
      </c>
      <c r="L11" s="3">
        <f t="shared" si="1"/>
        <v>304.5</v>
      </c>
      <c r="N11" s="94" t="s">
        <v>75</v>
      </c>
      <c r="O11" s="94"/>
      <c r="P11" s="94"/>
      <c r="Q11" s="94"/>
      <c r="R11" s="94"/>
      <c r="S11" s="94"/>
      <c r="U11" s="3">
        <f>IF(A11="","",VLOOKUP(A11,BD!$A$3:$E$85,5,FALSE)*B11)</f>
        <v>0</v>
      </c>
      <c r="V11">
        <f>IF(A57="","",VLOOKUP(A57,BD!$A$3:$E$85,5,FALSE)*B57)</f>
        <v>30</v>
      </c>
      <c r="X11" s="3"/>
      <c r="AL11" s="35">
        <f t="shared" si="2"/>
        <v>0</v>
      </c>
      <c r="AM11" s="27" t="str">
        <f>IF(N57="","",VLOOKUP(N57,BD!$A$2:$E$82,5,FALSE)*AL11)</f>
        <v/>
      </c>
      <c r="AN11" s="27" t="str">
        <f>IF(N57="","",VLOOKUP(N57,BD!$A$3:$G$85,6,FALSE)*P57)</f>
        <v/>
      </c>
      <c r="AO11" s="27" t="str">
        <f>IF(N57="","",VLOOKUP(N57,BD!$A$3:$G$85,7,FALSE)*P57)</f>
        <v/>
      </c>
    </row>
    <row r="12" spans="1:41" x14ac:dyDescent="0.25">
      <c r="A12" s="8" t="s">
        <v>13</v>
      </c>
      <c r="B12" s="9">
        <v>1</v>
      </c>
      <c r="C12" s="9">
        <v>27.74</v>
      </c>
      <c r="D12" s="20">
        <f t="shared" si="3"/>
        <v>27.74</v>
      </c>
      <c r="E12" s="43">
        <f t="shared" si="4"/>
        <v>1.1558333333333333</v>
      </c>
      <c r="F12" s="44">
        <f>IF(A12="","",VLOOKUP(A12,BD!$A$3:$D$85,4,FALSE))</f>
        <v>24</v>
      </c>
      <c r="G12" s="11">
        <f t="shared" si="0"/>
        <v>1.1558333333333333</v>
      </c>
      <c r="H12" s="3">
        <f>IF(A12="","",VLOOKUP(A12,BD!$A$3:$H$85,8,FALSE))</f>
        <v>3</v>
      </c>
      <c r="I12" s="3">
        <f t="shared" si="5"/>
        <v>1.8441666666666667</v>
      </c>
      <c r="J12">
        <f>IF(A12="","",VLOOKUP(A12,BD!$A$3:$B$85,2,FALSE)*B12)</f>
        <v>24</v>
      </c>
      <c r="K12" s="3">
        <f t="shared" si="6"/>
        <v>72</v>
      </c>
      <c r="L12" s="3">
        <f t="shared" si="1"/>
        <v>44.260000000000005</v>
      </c>
      <c r="N12" s="96"/>
      <c r="O12" s="96"/>
      <c r="P12"/>
      <c r="Q12" s="3" t="str">
        <f>IF(N12="","",VLOOKUP(N12,$A$2:$E$64,4,FALSE))</f>
        <v/>
      </c>
      <c r="R12" s="3" t="str">
        <f>IF(N12="","",VLOOKUP(N12,$A$2:$F$64,5,FALSE)* Q12*P12)</f>
        <v/>
      </c>
      <c r="S12" t="str">
        <f>IF(N12="","",VLOOKUP(N12,BD!$A$2:$E$85,5,FALSE)*P12)</f>
        <v/>
      </c>
      <c r="U12" s="3">
        <f>IF(A12="","",VLOOKUP(A12,BD!$A$3:$E$85,5,FALSE)*B12)</f>
        <v>4.5</v>
      </c>
      <c r="V12">
        <f>IF(A58="","",VLOOKUP(A58,BD!$A$3:$E$85,5,FALSE)*B58)</f>
        <v>60</v>
      </c>
      <c r="X12" s="3"/>
      <c r="AL12" s="35">
        <f t="shared" si="2"/>
        <v>0</v>
      </c>
      <c r="AM12" s="27" t="str">
        <f>IF(N58="","",VLOOKUP(N58,BD!$A$2:$E$82,5,FALSE)*AL12)</f>
        <v/>
      </c>
      <c r="AN12" s="27" t="str">
        <f>IF(N58="","",VLOOKUP(N58,BD!$A$3:$G$85,6,FALSE)*P58)</f>
        <v/>
      </c>
      <c r="AO12" s="27" t="str">
        <f>IF(N58="","",VLOOKUP(N58,BD!$A$3:$G$85,7,FALSE)*P58)</f>
        <v/>
      </c>
    </row>
    <row r="13" spans="1:41" x14ac:dyDescent="0.25">
      <c r="A13" s="8" t="s">
        <v>32</v>
      </c>
      <c r="B13" s="9">
        <v>4</v>
      </c>
      <c r="C13" s="9">
        <v>45.12</v>
      </c>
      <c r="D13" s="20">
        <f t="shared" si="3"/>
        <v>11.28</v>
      </c>
      <c r="E13" s="43">
        <f t="shared" si="4"/>
        <v>1.88</v>
      </c>
      <c r="F13" s="44">
        <f>IF(A13="","",VLOOKUP(A13,BD!$A$3:$D$85,4,FALSE))</f>
        <v>6</v>
      </c>
      <c r="G13" s="11">
        <f t="shared" si="0"/>
        <v>0.3133333333333333</v>
      </c>
      <c r="H13" s="3">
        <f>IF(A13="","",VLOOKUP(A13,BD!$A$3:$H$85,8,FALSE))</f>
        <v>2</v>
      </c>
      <c r="I13" s="3">
        <f t="shared" si="5"/>
        <v>1.6866666666666668</v>
      </c>
      <c r="J13">
        <f>IF(A13="","",VLOOKUP(A13,BD!$A$3:$B$85,2,FALSE)*B13)</f>
        <v>144</v>
      </c>
      <c r="K13" s="3">
        <f t="shared" si="6"/>
        <v>288</v>
      </c>
      <c r="L13" s="3">
        <f t="shared" si="1"/>
        <v>242.88000000000002</v>
      </c>
      <c r="N13" s="96"/>
      <c r="O13" s="96"/>
      <c r="P13"/>
      <c r="Q13" s="3" t="str">
        <f t="shared" ref="Q13:Q38" si="7">IF(N13="","",VLOOKUP(N13,$A$2:$E$64,4,FALSE))</f>
        <v/>
      </c>
      <c r="R13" s="3" t="str">
        <f t="shared" ref="R13:R38" si="8">IF(N13="","",VLOOKUP(N13,$A$2:$F$64,5,FALSE)* Q13*P13)</f>
        <v/>
      </c>
      <c r="S13" t="str">
        <f>IF(N13="","",VLOOKUP(N13,BD!$A$2:$E$85,5,FALSE)*P13)</f>
        <v/>
      </c>
      <c r="U13" s="3">
        <f>IF(A13="","",VLOOKUP(A13,BD!$A$3:$E$85,5,FALSE)*B13)</f>
        <v>0</v>
      </c>
      <c r="V13" t="str">
        <f>IF(A59="","",VLOOKUP(A59,BD!$A$3:$E$85,5,FALSE)*B59)</f>
        <v/>
      </c>
      <c r="X13" s="3"/>
      <c r="AL13" s="35">
        <f t="shared" si="2"/>
        <v>0</v>
      </c>
      <c r="AM13" s="27" t="str">
        <f>IF(N59="","",VLOOKUP(N59,BD!$A$2:$E$82,5,FALSE)*AL13)</f>
        <v/>
      </c>
      <c r="AN13" s="27" t="str">
        <f>IF(N59="","",VLOOKUP(N59,BD!$A$3:$G$85,6,FALSE)*P59)</f>
        <v/>
      </c>
      <c r="AO13" s="27" t="str">
        <f>IF(N59="","",VLOOKUP(N59,BD!$A$3:$G$85,7,FALSE)*P59)</f>
        <v/>
      </c>
    </row>
    <row r="14" spans="1:41" x14ac:dyDescent="0.25">
      <c r="A14" s="8" t="s">
        <v>14</v>
      </c>
      <c r="B14" s="9">
        <v>7</v>
      </c>
      <c r="C14" s="9">
        <v>251.44</v>
      </c>
      <c r="D14" s="20">
        <f t="shared" si="3"/>
        <v>35.92</v>
      </c>
      <c r="E14" s="43">
        <f t="shared" si="4"/>
        <v>1.4966666666666666</v>
      </c>
      <c r="F14" s="44">
        <f>IF(A14="","",VLOOKUP(A14,BD!$A$3:$D$85,4,FALSE))</f>
        <v>24</v>
      </c>
      <c r="G14" s="11">
        <f t="shared" si="0"/>
        <v>1.4966666666666666</v>
      </c>
      <c r="H14" s="3">
        <f>IF(A14="","",VLOOKUP(A14,BD!$A$3:$H$85,8,FALSE))</f>
        <v>4</v>
      </c>
      <c r="I14" s="3">
        <f t="shared" si="5"/>
        <v>2.5033333333333334</v>
      </c>
      <c r="J14">
        <f>IF(A14="","",VLOOKUP(A14,BD!$A$3:$B$85,2,FALSE)*B14)</f>
        <v>168</v>
      </c>
      <c r="K14" s="3">
        <f t="shared" si="6"/>
        <v>672</v>
      </c>
      <c r="L14" s="3">
        <f t="shared" si="1"/>
        <v>420.56</v>
      </c>
      <c r="N14" s="96"/>
      <c r="O14" s="96"/>
      <c r="P14"/>
      <c r="Q14" s="3" t="str">
        <f t="shared" si="7"/>
        <v/>
      </c>
      <c r="R14" s="3" t="str">
        <f t="shared" si="8"/>
        <v/>
      </c>
      <c r="S14" t="str">
        <f>IF(N14="","",VLOOKUP(N14,BD!$A$2:$E$85,5,FALSE)*P14)</f>
        <v/>
      </c>
      <c r="U14" s="3">
        <f>IF(A14="","",VLOOKUP(A14,BD!$A$3:$E$85,5,FALSE)*B14)</f>
        <v>31.5</v>
      </c>
      <c r="V14" t="str">
        <f>IF(A60="","",VLOOKUP(A60,BD!$A$3:$E$85,5,FALSE)*B60)</f>
        <v/>
      </c>
      <c r="X14" s="3"/>
      <c r="AL14" s="37"/>
      <c r="AM14" s="21">
        <f>SUM(AM2:AM13)</f>
        <v>0</v>
      </c>
      <c r="AN14" s="38">
        <f>SUM(AN2:AN13)</f>
        <v>0</v>
      </c>
      <c r="AO14" s="39">
        <f>SUM(AO2:AO13)</f>
        <v>0</v>
      </c>
    </row>
    <row r="15" spans="1:41" x14ac:dyDescent="0.25">
      <c r="A15" s="8" t="s">
        <v>15</v>
      </c>
      <c r="B15" s="9">
        <v>2</v>
      </c>
      <c r="C15" s="9">
        <v>71.84</v>
      </c>
      <c r="D15" s="20">
        <f t="shared" si="3"/>
        <v>35.92</v>
      </c>
      <c r="E15" s="43">
        <f t="shared" si="4"/>
        <v>1.4966666666666668</v>
      </c>
      <c r="F15" s="44">
        <f>IF(A15="","",VLOOKUP(A15,BD!$A$3:$D$85,4,FALSE))</f>
        <v>24</v>
      </c>
      <c r="G15" s="11">
        <f t="shared" si="0"/>
        <v>1.4966666666666668</v>
      </c>
      <c r="H15" s="3">
        <f>IF(A15="","",VLOOKUP(A15,BD!$A$3:$H$85,8,FALSE))</f>
        <v>4</v>
      </c>
      <c r="I15" s="3">
        <f t="shared" si="5"/>
        <v>2.503333333333333</v>
      </c>
      <c r="J15">
        <f>IF(A15="","",VLOOKUP(A15,BD!$A$3:$B$85,2,FALSE)*B15)</f>
        <v>48</v>
      </c>
      <c r="K15" s="3">
        <f t="shared" si="6"/>
        <v>192</v>
      </c>
      <c r="L15" s="3">
        <f t="shared" si="1"/>
        <v>120.15999999999998</v>
      </c>
      <c r="N15" s="96"/>
      <c r="O15" s="96"/>
      <c r="P15"/>
      <c r="Q15" s="3" t="str">
        <f t="shared" si="7"/>
        <v/>
      </c>
      <c r="R15" s="3" t="str">
        <f t="shared" si="8"/>
        <v/>
      </c>
      <c r="S15" t="str">
        <f>IF(N15="","",VLOOKUP(N15,BD!$A$2:$E$85,5,FALSE)*P15)</f>
        <v/>
      </c>
      <c r="U15" s="3">
        <f>IF(A15="","",VLOOKUP(A15,BD!$A$3:$E$85,5,FALSE)*B15)</f>
        <v>9</v>
      </c>
      <c r="V15" t="str">
        <f>IF(A61="","",VLOOKUP(A61,BD!$A$3:$E$85,5,FALSE)*B61)</f>
        <v/>
      </c>
      <c r="X15" s="3"/>
    </row>
    <row r="16" spans="1:41" x14ac:dyDescent="0.25">
      <c r="A16" s="8" t="s">
        <v>20</v>
      </c>
      <c r="B16" s="9">
        <v>3</v>
      </c>
      <c r="C16" s="9">
        <v>108</v>
      </c>
      <c r="D16" s="20">
        <f t="shared" si="3"/>
        <v>36</v>
      </c>
      <c r="E16" s="43">
        <f t="shared" si="4"/>
        <v>6</v>
      </c>
      <c r="F16" s="44">
        <f>IF(A16="","",VLOOKUP(A16,BD!$A$3:$D$85,4,FALSE))</f>
        <v>6</v>
      </c>
      <c r="G16" s="11">
        <f t="shared" si="0"/>
        <v>1.2</v>
      </c>
      <c r="H16" s="3">
        <f>IF(A16="","",VLOOKUP(A16,BD!$A$3:$H$85,8,FALSE))</f>
        <v>3</v>
      </c>
      <c r="I16" s="3">
        <f t="shared" si="5"/>
        <v>1.8</v>
      </c>
      <c r="J16">
        <f>IF(A16="","",VLOOKUP(A16,BD!$A$3:$B$85,2,FALSE)*B16)</f>
        <v>90</v>
      </c>
      <c r="K16" s="3">
        <f t="shared" si="6"/>
        <v>270</v>
      </c>
      <c r="L16" s="3">
        <f t="shared" si="1"/>
        <v>162</v>
      </c>
      <c r="N16" s="96"/>
      <c r="O16" s="96"/>
      <c r="P16"/>
      <c r="Q16" s="3" t="str">
        <f t="shared" si="7"/>
        <v/>
      </c>
      <c r="R16" s="3" t="str">
        <f t="shared" si="8"/>
        <v/>
      </c>
      <c r="S16" t="str">
        <f>IF(N16="","",VLOOKUP(N16,BD!$A$2:$E$85,5,FALSE)*P16)</f>
        <v/>
      </c>
      <c r="U16" s="3">
        <f>IF(A16="","",VLOOKUP(A16,BD!$A$3:$E$85,5,FALSE)*B16)</f>
        <v>0</v>
      </c>
      <c r="V16" t="str">
        <f>IF(A62="","",VLOOKUP(A62,BD!$A$3:$E$85,5,FALSE)*B62)</f>
        <v/>
      </c>
      <c r="X16" s="3"/>
      <c r="AM16" s="2"/>
    </row>
    <row r="17" spans="1:41" x14ac:dyDescent="0.25">
      <c r="A17" s="8" t="s">
        <v>19</v>
      </c>
      <c r="B17" s="9">
        <v>5</v>
      </c>
      <c r="C17" s="9">
        <v>180</v>
      </c>
      <c r="D17" s="20">
        <f t="shared" si="3"/>
        <v>36</v>
      </c>
      <c r="E17" s="43">
        <f t="shared" si="4"/>
        <v>6</v>
      </c>
      <c r="F17" s="44">
        <f>IF(A17="","",VLOOKUP(A17,BD!$A$3:$D$85,4,FALSE))</f>
        <v>6</v>
      </c>
      <c r="G17" s="11">
        <f t="shared" si="0"/>
        <v>1.2</v>
      </c>
      <c r="H17" s="3">
        <f>IF(A17="","",VLOOKUP(A17,BD!$A$3:$H$85,8,FALSE))</f>
        <v>3</v>
      </c>
      <c r="I17" s="3">
        <f t="shared" si="5"/>
        <v>1.8</v>
      </c>
      <c r="J17">
        <f>IF(A17="","",VLOOKUP(A17,BD!$A$3:$B$85,2,FALSE)*B17)</f>
        <v>150</v>
      </c>
      <c r="K17" s="3">
        <f t="shared" si="6"/>
        <v>450</v>
      </c>
      <c r="L17" s="3">
        <f t="shared" si="1"/>
        <v>270</v>
      </c>
      <c r="N17" s="96"/>
      <c r="O17" s="96"/>
      <c r="P17"/>
      <c r="Q17" s="3" t="str">
        <f t="shared" si="7"/>
        <v/>
      </c>
      <c r="R17" s="3" t="str">
        <f t="shared" si="8"/>
        <v/>
      </c>
      <c r="S17" t="str">
        <f>IF(N17="","",VLOOKUP(N17,BD!$A$2:$E$85,5,FALSE)*P17)</f>
        <v/>
      </c>
      <c r="U17" s="3">
        <f>IF(A17="","",VLOOKUP(A17,BD!$A$3:$E$85,5,FALSE)*B17)</f>
        <v>0</v>
      </c>
      <c r="V17" t="str">
        <f>IF(A63="","",VLOOKUP(A63,BD!$A$3:$E$85,5,FALSE)*B63)</f>
        <v/>
      </c>
      <c r="X17" s="3"/>
      <c r="AM17" s="2"/>
    </row>
    <row r="18" spans="1:41" x14ac:dyDescent="0.25">
      <c r="A18" s="8" t="s">
        <v>18</v>
      </c>
      <c r="B18" s="9">
        <v>5</v>
      </c>
      <c r="C18" s="9">
        <v>180</v>
      </c>
      <c r="D18" s="20">
        <f t="shared" si="3"/>
        <v>36</v>
      </c>
      <c r="E18" s="43">
        <f t="shared" si="4"/>
        <v>6</v>
      </c>
      <c r="F18" s="44">
        <f>IF(A18="","",VLOOKUP(A18,BD!$A$3:$D$85,4,FALSE))</f>
        <v>6</v>
      </c>
      <c r="G18" s="11">
        <f t="shared" si="0"/>
        <v>1.2</v>
      </c>
      <c r="H18" s="3">
        <f>IF(A18="","",VLOOKUP(A18,BD!$A$3:$H$85,8,FALSE))</f>
        <v>3</v>
      </c>
      <c r="I18" s="3">
        <f t="shared" si="5"/>
        <v>1.8</v>
      </c>
      <c r="J18">
        <f>IF(A18="","",VLOOKUP(A18,BD!$A$3:$B$85,2,FALSE)*B18)</f>
        <v>150</v>
      </c>
      <c r="K18" s="3">
        <f t="shared" si="6"/>
        <v>450</v>
      </c>
      <c r="L18" s="3">
        <f t="shared" si="1"/>
        <v>270</v>
      </c>
      <c r="N18" s="96"/>
      <c r="O18" s="96"/>
      <c r="P18"/>
      <c r="Q18" s="3" t="str">
        <f t="shared" si="7"/>
        <v/>
      </c>
      <c r="R18" s="3" t="str">
        <f t="shared" si="8"/>
        <v/>
      </c>
      <c r="S18" t="str">
        <f>IF(N18="","",VLOOKUP(N18,BD!$A$2:$E$85,5,FALSE)*P18)</f>
        <v/>
      </c>
      <c r="U18" s="3">
        <f>IF(A18="","",VLOOKUP(A18,BD!$A$3:$E$85,5,FALSE)*B18)</f>
        <v>0</v>
      </c>
      <c r="V18" t="str">
        <f>IF(A64="","",VLOOKUP(A64,BD!$A$3:$E$85,5,FALSE)*B64)</f>
        <v/>
      </c>
      <c r="X18" s="3"/>
      <c r="AM18" s="2"/>
    </row>
    <row r="19" spans="1:41" x14ac:dyDescent="0.25">
      <c r="A19" s="8"/>
      <c r="B19" s="9"/>
      <c r="C19" s="9"/>
      <c r="D19" s="20">
        <f t="shared" si="3"/>
        <v>0</v>
      </c>
      <c r="E19" s="43">
        <f t="shared" si="4"/>
        <v>0</v>
      </c>
      <c r="F19" s="44" t="str">
        <f>IF(A19="","",VLOOKUP(A19,BD!$A$3:$D$85,4,FALSE))</f>
        <v/>
      </c>
      <c r="G19" s="11">
        <f t="shared" si="0"/>
        <v>0</v>
      </c>
      <c r="H19" s="3" t="str">
        <f>IF(A19="","",VLOOKUP(A19,BD!$A$3:$H$85,8,FALSE))</f>
        <v/>
      </c>
      <c r="I19" s="3">
        <f t="shared" si="5"/>
        <v>0</v>
      </c>
      <c r="J19" t="str">
        <f>IF(A19="","",VLOOKUP(A19,BD!$A$3:$B$85,2,FALSE)*B19)</f>
        <v/>
      </c>
      <c r="K19" s="3">
        <f t="shared" si="6"/>
        <v>0</v>
      </c>
      <c r="L19" s="3">
        <f t="shared" si="1"/>
        <v>0</v>
      </c>
      <c r="N19" s="96"/>
      <c r="O19" s="96"/>
      <c r="P19"/>
      <c r="Q19" s="3" t="str">
        <f t="shared" si="7"/>
        <v/>
      </c>
      <c r="R19" s="3" t="str">
        <f t="shared" si="8"/>
        <v/>
      </c>
      <c r="S19" t="str">
        <f>IF(N19="","",VLOOKUP(N19,BD!$A$2:$E$85,5,FALSE)*P19)</f>
        <v/>
      </c>
      <c r="U19" s="3" t="str">
        <f>IF(A19="","",VLOOKUP(A19,BD!$A$3:$E$85,5,FALSE)*B19)</f>
        <v/>
      </c>
      <c r="X19" s="3"/>
      <c r="AM19" s="2"/>
    </row>
    <row r="20" spans="1:41" x14ac:dyDescent="0.25">
      <c r="A20" s="8"/>
      <c r="B20" s="9"/>
      <c r="C20" s="9"/>
      <c r="D20" s="20">
        <f t="shared" si="3"/>
        <v>0</v>
      </c>
      <c r="E20" s="43">
        <f t="shared" si="4"/>
        <v>0</v>
      </c>
      <c r="F20" s="44" t="str">
        <f>IF(A20="","",VLOOKUP(A20,BD!$A$3:$D$85,4,FALSE))</f>
        <v/>
      </c>
      <c r="G20" s="11">
        <f t="shared" si="0"/>
        <v>0</v>
      </c>
      <c r="H20" s="3" t="str">
        <f>IF(A20="","",VLOOKUP(A20,BD!$A$3:$H$85,8,FALSE))</f>
        <v/>
      </c>
      <c r="I20" s="3">
        <f t="shared" si="5"/>
        <v>0</v>
      </c>
      <c r="J20" t="str">
        <f>IF(A20="","",VLOOKUP(A20,BD!$A$3:$B$85,2,FALSE)*B20)</f>
        <v/>
      </c>
      <c r="K20" s="3">
        <f t="shared" si="6"/>
        <v>0</v>
      </c>
      <c r="L20" s="3">
        <f t="shared" si="1"/>
        <v>0</v>
      </c>
      <c r="N20" s="96"/>
      <c r="O20" s="96"/>
      <c r="P20"/>
      <c r="Q20" s="3" t="str">
        <f t="shared" si="7"/>
        <v/>
      </c>
      <c r="R20" s="3" t="str">
        <f t="shared" si="8"/>
        <v/>
      </c>
      <c r="S20" t="str">
        <f>IF(N20="","",VLOOKUP(N20,BD!$A$2:$E$85,5,FALSE)*P20)</f>
        <v/>
      </c>
      <c r="U20" s="3" t="str">
        <f>IF(A20="","",VLOOKUP(A20,BD!$A$3:$E$85,5,FALSE)*B20)</f>
        <v/>
      </c>
      <c r="V20">
        <f>SUM(V2:V18)</f>
        <v>260</v>
      </c>
      <c r="X20" s="3"/>
      <c r="AN20" s="12"/>
      <c r="AO20" s="12"/>
    </row>
    <row r="21" spans="1:41" x14ac:dyDescent="0.25">
      <c r="A21" s="8"/>
      <c r="B21" s="9"/>
      <c r="C21" s="9"/>
      <c r="D21" s="20">
        <f t="shared" si="3"/>
        <v>0</v>
      </c>
      <c r="E21" s="43">
        <f t="shared" si="4"/>
        <v>0</v>
      </c>
      <c r="F21" s="44" t="str">
        <f>IF(A21="","",VLOOKUP(A21,BD!$A$3:$D$85,4,FALSE))</f>
        <v/>
      </c>
      <c r="G21" s="11">
        <f t="shared" si="0"/>
        <v>0</v>
      </c>
      <c r="H21" s="3" t="str">
        <f>IF(A21="","",VLOOKUP(A21,BD!$A$3:$H$85,8,FALSE))</f>
        <v/>
      </c>
      <c r="I21" s="3">
        <f t="shared" si="5"/>
        <v>0</v>
      </c>
      <c r="J21" t="str">
        <f>IF(A21="","",VLOOKUP(A21,BD!$A$3:$B$85,2,FALSE)*B21)</f>
        <v/>
      </c>
      <c r="K21" s="3">
        <f t="shared" si="6"/>
        <v>0</v>
      </c>
      <c r="L21" s="3">
        <f t="shared" si="1"/>
        <v>0</v>
      </c>
      <c r="N21" s="96"/>
      <c r="O21" s="96"/>
      <c r="P21"/>
      <c r="Q21" s="3" t="str">
        <f t="shared" si="7"/>
        <v/>
      </c>
      <c r="R21" s="3" t="str">
        <f t="shared" si="8"/>
        <v/>
      </c>
      <c r="S21" t="str">
        <f>IF(N21="","",VLOOKUP(N21,BD!$A$2:$E$85,5,FALSE)*P21)</f>
        <v/>
      </c>
      <c r="U21" s="3" t="str">
        <f>IF(A21="","",VLOOKUP(A21,BD!$A$3:$E$85,5,FALSE)*B21)</f>
        <v/>
      </c>
      <c r="X21" s="3"/>
    </row>
    <row r="22" spans="1:41" x14ac:dyDescent="0.25">
      <c r="A22" s="8"/>
      <c r="B22" s="9"/>
      <c r="C22" s="9"/>
      <c r="D22" s="20">
        <f t="shared" si="3"/>
        <v>0</v>
      </c>
      <c r="E22" s="43">
        <f t="shared" si="4"/>
        <v>0</v>
      </c>
      <c r="F22" s="44" t="str">
        <f>IF(A22="","",VLOOKUP(A22,BD!$A$3:$D$85,4,FALSE))</f>
        <v/>
      </c>
      <c r="G22" s="11">
        <f t="shared" si="0"/>
        <v>0</v>
      </c>
      <c r="H22" s="3" t="str">
        <f>IF(A22="","",VLOOKUP(A22,BD!$A$3:$H$85,8,FALSE))</f>
        <v/>
      </c>
      <c r="I22" s="3">
        <f t="shared" si="5"/>
        <v>0</v>
      </c>
      <c r="J22" t="str">
        <f>IF(A22="","",VLOOKUP(A22,BD!$A$3:$B$85,2,FALSE)*B22)</f>
        <v/>
      </c>
      <c r="K22" s="3">
        <f t="shared" si="6"/>
        <v>0</v>
      </c>
      <c r="L22" s="3">
        <f t="shared" si="1"/>
        <v>0</v>
      </c>
      <c r="N22" s="96"/>
      <c r="O22" s="96"/>
      <c r="P22"/>
      <c r="Q22" s="3" t="str">
        <f t="shared" si="7"/>
        <v/>
      </c>
      <c r="R22" s="3" t="str">
        <f t="shared" si="8"/>
        <v/>
      </c>
      <c r="S22" t="str">
        <f>IF(N22="","",VLOOKUP(N22,BD!$A$2:$E$85,5,FALSE)*P22)</f>
        <v/>
      </c>
      <c r="U22" s="3" t="str">
        <f>IF(A22="","",VLOOKUP(A22,BD!$A$3:$E$85,5,FALSE)*B22)</f>
        <v/>
      </c>
      <c r="X22" s="3"/>
    </row>
    <row r="23" spans="1:41" x14ac:dyDescent="0.25">
      <c r="A23" s="8"/>
      <c r="B23" s="9"/>
      <c r="C23" s="9"/>
      <c r="D23" s="20">
        <f t="shared" si="3"/>
        <v>0</v>
      </c>
      <c r="E23" s="43">
        <f t="shared" si="4"/>
        <v>0</v>
      </c>
      <c r="F23" s="44" t="str">
        <f>IF(A23="","",VLOOKUP(A23,BD!$A$3:$D$85,4,FALSE))</f>
        <v/>
      </c>
      <c r="G23" s="11">
        <f t="shared" si="0"/>
        <v>0</v>
      </c>
      <c r="H23" s="3" t="str">
        <f>IF(A23="","",VLOOKUP(A23,BD!$A$3:$H$85,8,FALSE))</f>
        <v/>
      </c>
      <c r="I23" s="3">
        <f t="shared" si="5"/>
        <v>0</v>
      </c>
      <c r="J23" t="str">
        <f>IF(A23="","",VLOOKUP(A23,BD!$A$3:$B$85,2,FALSE)*B23)</f>
        <v/>
      </c>
      <c r="K23" s="3">
        <f t="shared" si="6"/>
        <v>0</v>
      </c>
      <c r="L23" s="3">
        <f t="shared" si="1"/>
        <v>0</v>
      </c>
      <c r="N23" s="96"/>
      <c r="O23" s="96"/>
      <c r="P23"/>
      <c r="Q23" s="3" t="str">
        <f t="shared" si="7"/>
        <v/>
      </c>
      <c r="R23" s="3" t="str">
        <f t="shared" si="8"/>
        <v/>
      </c>
      <c r="S23" t="str">
        <f>IF(N23="","",VLOOKUP(N23,BD!$A$2:$E$85,5,FALSE)*P23)</f>
        <v/>
      </c>
      <c r="U23" s="3" t="str">
        <f>IF(A23="","",VLOOKUP(A23,BD!$A$3:$E$85,5,FALSE)*B23)</f>
        <v/>
      </c>
      <c r="X23" s="3"/>
    </row>
    <row r="24" spans="1:41" x14ac:dyDescent="0.25">
      <c r="A24" s="8"/>
      <c r="B24" s="9"/>
      <c r="C24" s="9"/>
      <c r="D24" s="20">
        <f t="shared" si="3"/>
        <v>0</v>
      </c>
      <c r="E24" s="43">
        <f t="shared" si="4"/>
        <v>0</v>
      </c>
      <c r="F24" s="44" t="str">
        <f>IF(A24="","",VLOOKUP(A24,BD!$A$3:$D$85,4,FALSE))</f>
        <v/>
      </c>
      <c r="G24" s="11">
        <f t="shared" si="0"/>
        <v>0</v>
      </c>
      <c r="H24" s="3" t="str">
        <f>IF(A24="","",VLOOKUP(A24,BD!$A$3:$H$85,8,FALSE))</f>
        <v/>
      </c>
      <c r="I24" s="3">
        <f t="shared" si="5"/>
        <v>0</v>
      </c>
      <c r="J24" t="str">
        <f>IF(A24="","",VLOOKUP(A24,BD!$A$3:$B$85,2,FALSE)*B24)</f>
        <v/>
      </c>
      <c r="K24" s="3">
        <f t="shared" si="6"/>
        <v>0</v>
      </c>
      <c r="L24" s="3">
        <f t="shared" si="1"/>
        <v>0</v>
      </c>
      <c r="N24" s="96"/>
      <c r="O24" s="96"/>
      <c r="P24"/>
      <c r="Q24" s="3" t="str">
        <f t="shared" si="7"/>
        <v/>
      </c>
      <c r="R24" s="3" t="str">
        <f t="shared" si="8"/>
        <v/>
      </c>
      <c r="S24" t="str">
        <f>IF(N24="","",VLOOKUP(N24,BD!$A$2:$E$85,5,FALSE)*P24)</f>
        <v/>
      </c>
      <c r="U24" s="3" t="str">
        <f>IF(A24="","",VLOOKUP(A24,BD!$A$3:$E$85,5,FALSE)*B24)</f>
        <v/>
      </c>
      <c r="X24" s="3"/>
    </row>
    <row r="25" spans="1:41" x14ac:dyDescent="0.25">
      <c r="A25" s="8"/>
      <c r="B25" s="9"/>
      <c r="C25" s="9"/>
      <c r="D25" s="20">
        <f t="shared" si="3"/>
        <v>0</v>
      </c>
      <c r="E25" s="43">
        <f t="shared" si="4"/>
        <v>0</v>
      </c>
      <c r="F25" s="44" t="str">
        <f>IF(A25="","",VLOOKUP(A25,BD!$A$3:$D$85,4,FALSE))</f>
        <v/>
      </c>
      <c r="G25" s="11">
        <f t="shared" si="0"/>
        <v>0</v>
      </c>
      <c r="H25" s="3" t="str">
        <f>IF(A25="","",VLOOKUP(A25,BD!$A$3:$H$85,8,FALSE))</f>
        <v/>
      </c>
      <c r="I25" s="3">
        <f t="shared" si="5"/>
        <v>0</v>
      </c>
      <c r="J25" t="str">
        <f>IF(A25="","",VLOOKUP(A25,BD!$A$3:$B$85,2,FALSE)*B25)</f>
        <v/>
      </c>
      <c r="K25" s="3">
        <f t="shared" si="6"/>
        <v>0</v>
      </c>
      <c r="L25" s="3">
        <f t="shared" si="1"/>
        <v>0</v>
      </c>
      <c r="N25" s="96"/>
      <c r="O25" s="96"/>
      <c r="P25"/>
      <c r="Q25" s="3" t="str">
        <f t="shared" si="7"/>
        <v/>
      </c>
      <c r="R25" s="3" t="str">
        <f t="shared" si="8"/>
        <v/>
      </c>
      <c r="S25" t="str">
        <f>IF(N25="","",VLOOKUP(N25,BD!$A$2:$E$85,5,FALSE)*P25)</f>
        <v/>
      </c>
      <c r="U25" s="3" t="str">
        <f>IF(A25="","",VLOOKUP(A25,BD!$A$3:$E$85,5,FALSE)*B25)</f>
        <v/>
      </c>
      <c r="X25" s="3"/>
    </row>
    <row r="26" spans="1:41" x14ac:dyDescent="0.25">
      <c r="A26" s="8"/>
      <c r="B26" s="9"/>
      <c r="C26" s="9"/>
      <c r="D26" s="20">
        <f t="shared" si="3"/>
        <v>0</v>
      </c>
      <c r="E26" s="43">
        <f t="shared" si="4"/>
        <v>0</v>
      </c>
      <c r="F26" s="44" t="str">
        <f>IF(A26="","",VLOOKUP(A26,BD!$A$3:$D$85,4,FALSE))</f>
        <v/>
      </c>
      <c r="G26" s="11">
        <f t="shared" si="0"/>
        <v>0</v>
      </c>
      <c r="H26" s="3" t="str">
        <f>IF(A26="","",VLOOKUP(A26,BD!$A$3:$H$85,8,FALSE))</f>
        <v/>
      </c>
      <c r="I26" s="3">
        <f t="shared" si="5"/>
        <v>0</v>
      </c>
      <c r="J26" t="str">
        <f>IF(A26="","",VLOOKUP(A26,BD!$A$3:$B$85,2,FALSE)*B26)</f>
        <v/>
      </c>
      <c r="K26" s="3">
        <f t="shared" si="6"/>
        <v>0</v>
      </c>
      <c r="L26" s="3">
        <f t="shared" si="1"/>
        <v>0</v>
      </c>
      <c r="N26" s="96"/>
      <c r="O26" s="96"/>
      <c r="P26"/>
      <c r="Q26" s="3" t="str">
        <f t="shared" si="7"/>
        <v/>
      </c>
      <c r="R26" s="3" t="str">
        <f t="shared" si="8"/>
        <v/>
      </c>
      <c r="S26" t="str">
        <f>IF(N26="","",VLOOKUP(N26,BD!$A$2:$E$85,5,FALSE)*P26)</f>
        <v/>
      </c>
      <c r="U26" s="3" t="str">
        <f>IF(A26="","",VLOOKUP(A26,BD!$A$3:$E$85,5,FALSE)*B26)</f>
        <v/>
      </c>
      <c r="X26" s="3"/>
    </row>
    <row r="27" spans="1:41" x14ac:dyDescent="0.25">
      <c r="A27" s="8"/>
      <c r="B27" s="9"/>
      <c r="C27" s="9"/>
      <c r="D27" s="20">
        <f t="shared" si="3"/>
        <v>0</v>
      </c>
      <c r="E27" s="43">
        <f t="shared" si="4"/>
        <v>0</v>
      </c>
      <c r="F27" s="44" t="str">
        <f>IF(A27="","",VLOOKUP(A27,BD!$A$3:$D$85,4,FALSE))</f>
        <v/>
      </c>
      <c r="G27" s="11">
        <f t="shared" si="0"/>
        <v>0</v>
      </c>
      <c r="H27" s="3" t="str">
        <f>IF(A27="","",VLOOKUP(A27,BD!$A$3:$H$85,8,FALSE))</f>
        <v/>
      </c>
      <c r="I27" s="3">
        <f t="shared" si="5"/>
        <v>0</v>
      </c>
      <c r="J27" t="str">
        <f>IF(A27="","",VLOOKUP(A27,BD!$A$3:$B$85,2,FALSE)*B27)</f>
        <v/>
      </c>
      <c r="K27" s="3">
        <f t="shared" si="6"/>
        <v>0</v>
      </c>
      <c r="L27" s="3">
        <f t="shared" si="1"/>
        <v>0</v>
      </c>
      <c r="N27" s="96"/>
      <c r="O27" s="96"/>
      <c r="P27"/>
      <c r="Q27" s="3" t="str">
        <f t="shared" si="7"/>
        <v/>
      </c>
      <c r="R27" s="3" t="str">
        <f t="shared" si="8"/>
        <v/>
      </c>
      <c r="S27" t="str">
        <f>IF(N27="","",VLOOKUP(N27,BD!$A$2:$E$85,5,FALSE)*P27)</f>
        <v/>
      </c>
      <c r="U27" s="3" t="str">
        <f>IF(A27="","",VLOOKUP(A27,BD!$A$3:$E$85,5,FALSE)*B27)</f>
        <v/>
      </c>
      <c r="X27" s="3"/>
    </row>
    <row r="28" spans="1:41" x14ac:dyDescent="0.25">
      <c r="A28" s="8"/>
      <c r="B28" s="9"/>
      <c r="C28" s="9"/>
      <c r="D28" s="20">
        <f t="shared" si="3"/>
        <v>0</v>
      </c>
      <c r="E28" s="43">
        <f t="shared" si="4"/>
        <v>0</v>
      </c>
      <c r="F28" s="44" t="str">
        <f>IF(A28="","",VLOOKUP(A28,BD!$A$3:$D$85,4,FALSE))</f>
        <v/>
      </c>
      <c r="G28" s="11">
        <f t="shared" si="0"/>
        <v>0</v>
      </c>
      <c r="H28" s="3" t="str">
        <f>IF(A28="","",VLOOKUP(A28,BD!$A$3:$H$85,8,FALSE))</f>
        <v/>
      </c>
      <c r="I28" s="3">
        <f t="shared" si="5"/>
        <v>0</v>
      </c>
      <c r="J28" t="str">
        <f>IF(A28="","",VLOOKUP(A28,BD!$A$3:$B$85,2,FALSE)*B28)</f>
        <v/>
      </c>
      <c r="K28" s="3">
        <f t="shared" si="6"/>
        <v>0</v>
      </c>
      <c r="L28" s="3">
        <f t="shared" si="1"/>
        <v>0</v>
      </c>
      <c r="N28" s="96"/>
      <c r="O28" s="96"/>
      <c r="P28"/>
      <c r="Q28" s="3" t="str">
        <f t="shared" si="7"/>
        <v/>
      </c>
      <c r="R28" s="3" t="str">
        <f t="shared" si="8"/>
        <v/>
      </c>
      <c r="S28" t="str">
        <f>IF(N28="","",VLOOKUP(N28,BD!$A$2:$E$85,5,FALSE)*P28)</f>
        <v/>
      </c>
      <c r="U28" s="3" t="str">
        <f>IF(A28="","",VLOOKUP(A28,BD!$A$3:$E$85,5,FALSE)*B28)</f>
        <v/>
      </c>
      <c r="X28" s="3"/>
    </row>
    <row r="29" spans="1:41" x14ac:dyDescent="0.25">
      <c r="A29" s="8"/>
      <c r="B29" s="9"/>
      <c r="C29" s="9"/>
      <c r="D29" s="20">
        <f t="shared" si="3"/>
        <v>0</v>
      </c>
      <c r="E29" s="43">
        <f t="shared" si="4"/>
        <v>0</v>
      </c>
      <c r="F29" s="44" t="str">
        <f>IF(A29="","",VLOOKUP(A29,BD!$A$3:$D$85,4,FALSE))</f>
        <v/>
      </c>
      <c r="G29" s="11">
        <f t="shared" si="0"/>
        <v>0</v>
      </c>
      <c r="H29" s="3" t="str">
        <f>IF(A29="","",VLOOKUP(A29,BD!$A$3:$H$85,8,FALSE))</f>
        <v/>
      </c>
      <c r="I29" s="3">
        <f t="shared" si="5"/>
        <v>0</v>
      </c>
      <c r="J29" t="str">
        <f>IF(A29="","",VLOOKUP(A29,BD!$A$3:$B$85,2,FALSE)*B29)</f>
        <v/>
      </c>
      <c r="K29" s="3">
        <f t="shared" si="6"/>
        <v>0</v>
      </c>
      <c r="L29" s="3">
        <f t="shared" si="1"/>
        <v>0</v>
      </c>
      <c r="N29" s="96"/>
      <c r="O29" s="96"/>
      <c r="P29"/>
      <c r="Q29" s="3" t="str">
        <f t="shared" si="7"/>
        <v/>
      </c>
      <c r="R29" s="3" t="str">
        <f t="shared" si="8"/>
        <v/>
      </c>
      <c r="S29" t="str">
        <f>IF(N29="","",VLOOKUP(N29,BD!$A$2:$E$85,5,FALSE)*P29)</f>
        <v/>
      </c>
      <c r="U29" s="3" t="str">
        <f>IF(A29="","",VLOOKUP(A29,BD!$A$3:$E$85,5,FALSE)*B29)</f>
        <v/>
      </c>
      <c r="X29" s="3"/>
    </row>
    <row r="30" spans="1:41" x14ac:dyDescent="0.25">
      <c r="A30" s="8"/>
      <c r="B30" s="9"/>
      <c r="C30" s="9"/>
      <c r="D30" s="20">
        <f t="shared" si="3"/>
        <v>0</v>
      </c>
      <c r="E30" s="43">
        <f t="shared" si="4"/>
        <v>0</v>
      </c>
      <c r="F30" s="44" t="str">
        <f>IF(A30="","",VLOOKUP(A30,BD!$A$3:$D$85,4,FALSE))</f>
        <v/>
      </c>
      <c r="G30" s="11">
        <f t="shared" si="0"/>
        <v>0</v>
      </c>
      <c r="H30" s="3" t="str">
        <f>IF(A30="","",VLOOKUP(A30,BD!$A$3:$H$85,8,FALSE))</f>
        <v/>
      </c>
      <c r="I30" s="3">
        <f t="shared" si="5"/>
        <v>0</v>
      </c>
      <c r="J30" t="str">
        <f>IF(A30="","",VLOOKUP(A30,BD!$A$3:$B$85,2,FALSE)*B30)</f>
        <v/>
      </c>
      <c r="K30" s="3">
        <f t="shared" si="6"/>
        <v>0</v>
      </c>
      <c r="L30" s="3">
        <f t="shared" si="1"/>
        <v>0</v>
      </c>
      <c r="N30" s="96"/>
      <c r="O30" s="96"/>
      <c r="P30"/>
      <c r="Q30" s="3" t="str">
        <f t="shared" si="7"/>
        <v/>
      </c>
      <c r="R30" s="3" t="str">
        <f t="shared" si="8"/>
        <v/>
      </c>
      <c r="S30" t="str">
        <f>IF(N30="","",VLOOKUP(N30,BD!$A$2:$E$85,5,FALSE)*P30)</f>
        <v/>
      </c>
      <c r="U30" s="3" t="str">
        <f>IF(A30="","",VLOOKUP(A30,BD!$A$3:$E$85,5,FALSE)*B30)</f>
        <v/>
      </c>
      <c r="X30" s="3"/>
    </row>
    <row r="31" spans="1:41" x14ac:dyDescent="0.25">
      <c r="A31" s="8"/>
      <c r="B31" s="9"/>
      <c r="C31" s="9"/>
      <c r="D31" s="20">
        <f t="shared" si="3"/>
        <v>0</v>
      </c>
      <c r="E31" s="43">
        <f t="shared" si="4"/>
        <v>0</v>
      </c>
      <c r="F31" s="44" t="str">
        <f>IF(A31="","",VLOOKUP(A31,BD!$A$3:$D$85,4,FALSE))</f>
        <v/>
      </c>
      <c r="G31" s="11">
        <f t="shared" si="0"/>
        <v>0</v>
      </c>
      <c r="H31" s="3" t="str">
        <f>IF(A31="","",VLOOKUP(A31,BD!$A$3:$H$85,8,FALSE))</f>
        <v/>
      </c>
      <c r="I31" s="3">
        <f t="shared" si="5"/>
        <v>0</v>
      </c>
      <c r="J31" t="str">
        <f>IF(A31="","",VLOOKUP(A31,BD!$A$3:$B$85,2,FALSE)*B31)</f>
        <v/>
      </c>
      <c r="K31" s="3">
        <f t="shared" si="6"/>
        <v>0</v>
      </c>
      <c r="L31" s="3">
        <f t="shared" si="1"/>
        <v>0</v>
      </c>
      <c r="N31" s="96"/>
      <c r="O31" s="96"/>
      <c r="P31"/>
      <c r="Q31" s="3" t="str">
        <f t="shared" si="7"/>
        <v/>
      </c>
      <c r="R31" s="3" t="str">
        <f t="shared" si="8"/>
        <v/>
      </c>
      <c r="S31" t="str">
        <f>IF(N31="","",VLOOKUP(N31,BD!$A$2:$E$85,5,FALSE)*P31)</f>
        <v/>
      </c>
      <c r="U31" s="3" t="str">
        <f>IF(A31="","",VLOOKUP(A31,BD!$A$3:$E$85,5,FALSE)*B31)</f>
        <v/>
      </c>
      <c r="X31" s="3"/>
    </row>
    <row r="32" spans="1:41" x14ac:dyDescent="0.25">
      <c r="A32" s="8"/>
      <c r="B32" s="9"/>
      <c r="C32" s="9"/>
      <c r="D32" s="20">
        <f t="shared" si="3"/>
        <v>0</v>
      </c>
      <c r="E32" s="43">
        <f t="shared" si="4"/>
        <v>0</v>
      </c>
      <c r="F32" s="44" t="str">
        <f>IF(A32="","",VLOOKUP(A32,BD!$A$3:$D$85,4,FALSE))</f>
        <v/>
      </c>
      <c r="G32" s="11">
        <f t="shared" si="0"/>
        <v>0</v>
      </c>
      <c r="H32" s="3" t="str">
        <f>IF(A32="","",VLOOKUP(A32,BD!$A$3:$H$85,8,FALSE))</f>
        <v/>
      </c>
      <c r="I32" s="3">
        <f t="shared" si="5"/>
        <v>0</v>
      </c>
      <c r="J32" t="str">
        <f>IF(A32="","",VLOOKUP(A32,BD!$A$3:$B$85,2,FALSE)*B32)</f>
        <v/>
      </c>
      <c r="K32" s="3">
        <f t="shared" si="6"/>
        <v>0</v>
      </c>
      <c r="L32" s="3">
        <f t="shared" si="1"/>
        <v>0</v>
      </c>
      <c r="N32" s="96"/>
      <c r="O32" s="96"/>
      <c r="P32"/>
      <c r="Q32" s="3" t="str">
        <f t="shared" si="7"/>
        <v/>
      </c>
      <c r="R32" s="3" t="str">
        <f t="shared" si="8"/>
        <v/>
      </c>
      <c r="S32" t="str">
        <f>IF(N32="","",VLOOKUP(N32,BD!$A$2:$E$85,5,FALSE)*P32)</f>
        <v/>
      </c>
      <c r="U32" s="3" t="str">
        <f>IF(A32="","",VLOOKUP(A32,BD!$A$3:$E$85,5,FALSE)*B32)</f>
        <v/>
      </c>
      <c r="X32" s="3"/>
    </row>
    <row r="33" spans="1:24" x14ac:dyDescent="0.25">
      <c r="A33" s="8"/>
      <c r="B33" s="9"/>
      <c r="C33" s="9"/>
      <c r="D33" s="20">
        <f t="shared" si="3"/>
        <v>0</v>
      </c>
      <c r="E33" s="43">
        <f t="shared" si="4"/>
        <v>0</v>
      </c>
      <c r="F33" s="44" t="str">
        <f>IF(A33="","",VLOOKUP(A33,BD!$A$3:$D$85,4,FALSE))</f>
        <v/>
      </c>
      <c r="G33" s="11">
        <f t="shared" si="0"/>
        <v>0</v>
      </c>
      <c r="H33" s="3" t="str">
        <f>IF(A33="","",VLOOKUP(A33,BD!$A$3:$H$85,8,FALSE))</f>
        <v/>
      </c>
      <c r="I33" s="3">
        <f t="shared" si="5"/>
        <v>0</v>
      </c>
      <c r="J33" t="str">
        <f>IF(A33="","",VLOOKUP(A33,BD!$A$3:$B$85,2,FALSE)*B33)</f>
        <v/>
      </c>
      <c r="K33" s="3">
        <f t="shared" si="6"/>
        <v>0</v>
      </c>
      <c r="L33" s="3">
        <f t="shared" si="1"/>
        <v>0</v>
      </c>
      <c r="N33" s="96"/>
      <c r="O33" s="96"/>
      <c r="P33"/>
      <c r="Q33" s="3" t="str">
        <f t="shared" si="7"/>
        <v/>
      </c>
      <c r="R33" s="3" t="str">
        <f t="shared" si="8"/>
        <v/>
      </c>
      <c r="S33" t="str">
        <f>IF(N33="","",VLOOKUP(N33,BD!$A$2:$E$85,5,FALSE)*P33)</f>
        <v/>
      </c>
      <c r="U33" s="3" t="str">
        <f>IF(A33="","",VLOOKUP(A33,BD!$A$3:$E$85,5,FALSE)*B33)</f>
        <v/>
      </c>
      <c r="X33" s="3"/>
    </row>
    <row r="34" spans="1:24" x14ac:dyDescent="0.25">
      <c r="A34" s="8"/>
      <c r="B34" s="9"/>
      <c r="C34" s="9"/>
      <c r="D34" s="20">
        <f t="shared" si="3"/>
        <v>0</v>
      </c>
      <c r="E34" s="43">
        <f t="shared" si="4"/>
        <v>0</v>
      </c>
      <c r="F34" s="44" t="str">
        <f>IF(A34="","",VLOOKUP(A34,BD!$A$3:$D$85,4,FALSE))</f>
        <v/>
      </c>
      <c r="G34" s="11">
        <f t="shared" si="0"/>
        <v>0</v>
      </c>
      <c r="H34" s="3" t="str">
        <f>IF(A34="","",VLOOKUP(A34,BD!$A$3:$H$85,8,FALSE))</f>
        <v/>
      </c>
      <c r="I34" s="3">
        <f t="shared" si="5"/>
        <v>0</v>
      </c>
      <c r="J34" t="str">
        <f>IF(A34="","",VLOOKUP(A34,BD!$A$3:$B$85,2,FALSE)*B34)</f>
        <v/>
      </c>
      <c r="K34" s="3">
        <f t="shared" si="6"/>
        <v>0</v>
      </c>
      <c r="L34" s="3">
        <f t="shared" si="1"/>
        <v>0</v>
      </c>
      <c r="N34" s="96"/>
      <c r="O34" s="96"/>
      <c r="P34"/>
      <c r="Q34" s="3" t="str">
        <f t="shared" si="7"/>
        <v/>
      </c>
      <c r="R34" s="3" t="str">
        <f t="shared" si="8"/>
        <v/>
      </c>
      <c r="S34" t="str">
        <f>IF(N34="","",VLOOKUP(N34,BD!$A$2:$E$85,5,FALSE)*P34)</f>
        <v/>
      </c>
      <c r="U34" s="3" t="str">
        <f>IF(A34="","",VLOOKUP(A34,BD!$A$3:$E$85,5,FALSE)*B34)</f>
        <v/>
      </c>
      <c r="X34" s="3"/>
    </row>
    <row r="35" spans="1:24" x14ac:dyDescent="0.25">
      <c r="A35" s="8"/>
      <c r="B35" s="9"/>
      <c r="C35" s="9"/>
      <c r="D35" s="20">
        <f t="shared" si="3"/>
        <v>0</v>
      </c>
      <c r="E35" s="43">
        <f t="shared" si="4"/>
        <v>0</v>
      </c>
      <c r="F35" s="44" t="str">
        <f>IF(A35="","",VLOOKUP(A35,BD!$A$3:$D$85,4,FALSE))</f>
        <v/>
      </c>
      <c r="G35" s="11">
        <f t="shared" si="0"/>
        <v>0</v>
      </c>
      <c r="H35" s="3" t="str">
        <f>IF(A35="","",VLOOKUP(A35,BD!$A$3:$H$85,8,FALSE))</f>
        <v/>
      </c>
      <c r="I35" s="3">
        <f t="shared" si="5"/>
        <v>0</v>
      </c>
      <c r="J35" t="str">
        <f>IF(A35="","",VLOOKUP(A35,BD!$A$3:$B$85,2,FALSE)*B35)</f>
        <v/>
      </c>
      <c r="K35" s="3">
        <f t="shared" si="6"/>
        <v>0</v>
      </c>
      <c r="L35" s="3">
        <f t="shared" si="1"/>
        <v>0</v>
      </c>
      <c r="N35" s="96"/>
      <c r="O35" s="96"/>
      <c r="P35"/>
      <c r="Q35" s="3" t="str">
        <f t="shared" si="7"/>
        <v/>
      </c>
      <c r="R35" s="3" t="str">
        <f t="shared" si="8"/>
        <v/>
      </c>
      <c r="S35" t="str">
        <f>IF(N35="","",VLOOKUP(N35,BD!$A$2:$E$85,5,FALSE)*P35)</f>
        <v/>
      </c>
      <c r="U35" s="3" t="str">
        <f>IF(A35="","",VLOOKUP(A35,BD!$A$3:$E$85,5,FALSE)*B35)</f>
        <v/>
      </c>
      <c r="X35" s="3"/>
    </row>
    <row r="36" spans="1:24" x14ac:dyDescent="0.25">
      <c r="A36" s="8"/>
      <c r="B36" s="9"/>
      <c r="C36" s="9"/>
      <c r="D36" s="20">
        <f t="shared" si="3"/>
        <v>0</v>
      </c>
      <c r="E36" s="43">
        <f t="shared" si="4"/>
        <v>0</v>
      </c>
      <c r="F36" s="44" t="str">
        <f>IF(A36="","",VLOOKUP(A36,BD!$A$3:$D$85,4,FALSE))</f>
        <v/>
      </c>
      <c r="G36" s="11">
        <f t="shared" si="0"/>
        <v>0</v>
      </c>
      <c r="H36" s="3" t="str">
        <f>IF(A36="","",VLOOKUP(A36,BD!$A$3:$H$85,8,FALSE))</f>
        <v/>
      </c>
      <c r="I36" s="3">
        <f t="shared" si="5"/>
        <v>0</v>
      </c>
      <c r="J36" t="str">
        <f>IF(A36="","",VLOOKUP(A36,BD!$A$3:$B$85,2,FALSE)*B36)</f>
        <v/>
      </c>
      <c r="K36" s="3">
        <f t="shared" si="6"/>
        <v>0</v>
      </c>
      <c r="L36" s="3">
        <f t="shared" si="1"/>
        <v>0</v>
      </c>
      <c r="N36" s="96"/>
      <c r="O36" s="96"/>
      <c r="P36"/>
      <c r="Q36" s="3" t="str">
        <f t="shared" si="7"/>
        <v/>
      </c>
      <c r="R36" s="3" t="str">
        <f t="shared" si="8"/>
        <v/>
      </c>
      <c r="S36" t="str">
        <f>IF(N36="","",VLOOKUP(N36,BD!$A$2:$E$85,5,FALSE)*P36)</f>
        <v/>
      </c>
      <c r="U36" s="3" t="str">
        <f>IF(A36="","",VLOOKUP(A36,BD!$A$3:$E$85,5,FALSE)*B36)</f>
        <v/>
      </c>
      <c r="X36" s="3"/>
    </row>
    <row r="37" spans="1:24" x14ac:dyDescent="0.25">
      <c r="A37" s="8"/>
      <c r="B37" s="9"/>
      <c r="C37" s="9"/>
      <c r="D37" s="20">
        <f t="shared" si="3"/>
        <v>0</v>
      </c>
      <c r="E37" s="43">
        <f t="shared" si="4"/>
        <v>0</v>
      </c>
      <c r="F37" s="44" t="str">
        <f>IF(A37="","",VLOOKUP(A37,BD!$A$3:$D$85,4,FALSE))</f>
        <v/>
      </c>
      <c r="G37" s="11">
        <f t="shared" si="0"/>
        <v>0</v>
      </c>
      <c r="H37" s="3" t="str">
        <f>IF(A37="","",VLOOKUP(A37,BD!$A$3:$H$85,8,FALSE))</f>
        <v/>
      </c>
      <c r="I37" s="3">
        <f t="shared" si="5"/>
        <v>0</v>
      </c>
      <c r="J37" t="str">
        <f>IF(A37="","",VLOOKUP(A37,BD!$A$3:$B$85,2,FALSE)*B37)</f>
        <v/>
      </c>
      <c r="K37" s="3">
        <f t="shared" si="6"/>
        <v>0</v>
      </c>
      <c r="L37" s="3">
        <f t="shared" si="1"/>
        <v>0</v>
      </c>
      <c r="N37" s="96"/>
      <c r="O37" s="96"/>
      <c r="P37"/>
      <c r="Q37" s="3" t="str">
        <f t="shared" si="7"/>
        <v/>
      </c>
      <c r="R37" s="3" t="str">
        <f t="shared" si="8"/>
        <v/>
      </c>
      <c r="S37" t="str">
        <f>IF(N37="","",VLOOKUP(N37,BD!$A$2:$E$85,5,FALSE)*P37)</f>
        <v/>
      </c>
      <c r="U37" s="3" t="str">
        <f>IF(A37="","",VLOOKUP(A37,BD!$A$3:$E$85,5,FALSE)*B37)</f>
        <v/>
      </c>
      <c r="X37" s="3"/>
    </row>
    <row r="38" spans="1:24" x14ac:dyDescent="0.25">
      <c r="A38" s="8"/>
      <c r="B38" s="9"/>
      <c r="C38" s="9"/>
      <c r="D38" s="20">
        <f t="shared" si="3"/>
        <v>0</v>
      </c>
      <c r="E38" s="43">
        <f t="shared" si="4"/>
        <v>0</v>
      </c>
      <c r="F38" s="44" t="str">
        <f>IF(A38="","",VLOOKUP(A38,BD!$A$3:$D$85,4,FALSE))</f>
        <v/>
      </c>
      <c r="G38" s="11">
        <f t="shared" si="0"/>
        <v>0</v>
      </c>
      <c r="H38" s="3" t="str">
        <f>IF(A38="","",VLOOKUP(A38,BD!$A$3:$H$85,8,FALSE))</f>
        <v/>
      </c>
      <c r="I38" s="3">
        <f t="shared" si="5"/>
        <v>0</v>
      </c>
      <c r="J38" t="str">
        <f>IF(A38="","",VLOOKUP(A38,BD!$A$3:$B$85,2,FALSE)*B38)</f>
        <v/>
      </c>
      <c r="K38" s="3">
        <f t="shared" si="6"/>
        <v>0</v>
      </c>
      <c r="L38" s="3">
        <f t="shared" si="1"/>
        <v>0</v>
      </c>
      <c r="N38" s="96"/>
      <c r="O38" s="96"/>
      <c r="P38"/>
      <c r="Q38" s="3" t="str">
        <f t="shared" si="7"/>
        <v/>
      </c>
      <c r="R38" s="3" t="str">
        <f t="shared" si="8"/>
        <v/>
      </c>
      <c r="S38" t="str">
        <f>IF(N38="","",VLOOKUP(N38,BD!$A$2:$E$85,5,FALSE)*P38)</f>
        <v/>
      </c>
      <c r="U38" s="3" t="str">
        <f>IF(A38="","",VLOOKUP(A38,BD!$A$3:$E$85,5,FALSE)*B38)</f>
        <v/>
      </c>
      <c r="X38" s="3"/>
    </row>
    <row r="39" spans="1:24" x14ac:dyDescent="0.25">
      <c r="A39" s="8"/>
      <c r="B39" s="9"/>
      <c r="C39" s="9"/>
      <c r="D39" s="20">
        <f t="shared" si="3"/>
        <v>0</v>
      </c>
      <c r="E39" s="43">
        <f t="shared" si="4"/>
        <v>0</v>
      </c>
      <c r="F39" s="44" t="str">
        <f>IF(A39="","",VLOOKUP(A39,BD!$A$3:$D$85,4,FALSE))</f>
        <v/>
      </c>
      <c r="G39" s="11">
        <f t="shared" si="0"/>
        <v>0</v>
      </c>
      <c r="H39" s="3" t="str">
        <f>IF(A39="","",VLOOKUP(A39,BD!$A$3:$H$85,8,FALSE))</f>
        <v/>
      </c>
      <c r="I39" s="3">
        <f t="shared" si="5"/>
        <v>0</v>
      </c>
      <c r="J39" t="str">
        <f>IF(A39="","",VLOOKUP(A39,BD!$A$3:$B$85,2,FALSE)*B39)</f>
        <v/>
      </c>
      <c r="K39" s="3">
        <f t="shared" si="6"/>
        <v>0</v>
      </c>
      <c r="L39" s="3">
        <f t="shared" si="1"/>
        <v>0</v>
      </c>
      <c r="O39"/>
      <c r="P39"/>
      <c r="Q39" s="3">
        <f>SUM(Q12:Q38)</f>
        <v>0</v>
      </c>
      <c r="R39" s="3">
        <f>SUM(R12:R38)</f>
        <v>0</v>
      </c>
      <c r="S39">
        <f>SUM(S12:S38)</f>
        <v>0</v>
      </c>
      <c r="U39" s="3" t="str">
        <f>IF(A39="","",VLOOKUP(A39,BD!$A$3:$E$85,5,FALSE)*B39)</f>
        <v/>
      </c>
      <c r="X39" s="3"/>
    </row>
    <row r="40" spans="1:24" x14ac:dyDescent="0.25">
      <c r="B40" s="14"/>
      <c r="E40" s="15"/>
      <c r="O40" s="3" t="s">
        <v>97</v>
      </c>
      <c r="P40" t="s">
        <v>52</v>
      </c>
      <c r="Q40" s="3" t="s">
        <v>99</v>
      </c>
      <c r="S40" s="32"/>
      <c r="U40" s="3"/>
    </row>
    <row r="41" spans="1:24" x14ac:dyDescent="0.25">
      <c r="B41" s="16"/>
      <c r="C41" s="3">
        <f>SUM(C2:C39)</f>
        <v>1572.6599999999999</v>
      </c>
      <c r="E41" s="17"/>
      <c r="J41">
        <f>SUM(J2:J39)</f>
        <v>2502</v>
      </c>
      <c r="K41" s="3">
        <f>SUM(K2:K39)</f>
        <v>5790</v>
      </c>
      <c r="L41" s="3">
        <f>SUM(L2:L39)</f>
        <v>4217.34</v>
      </c>
      <c r="N41" s="24" t="s">
        <v>98</v>
      </c>
      <c r="O41" s="3">
        <f>SUM(R39)</f>
        <v>0</v>
      </c>
      <c r="P41" s="3">
        <f>SUM(S39)</f>
        <v>0</v>
      </c>
      <c r="Q41" s="49">
        <f>SUM((U41+V20)-(P41+U64))</f>
        <v>403</v>
      </c>
      <c r="R41" s="22"/>
      <c r="S41" s="23">
        <f>SUM(O41+P41+Q41)</f>
        <v>403</v>
      </c>
      <c r="U41" s="3">
        <f>SUM(U2:U39)</f>
        <v>143</v>
      </c>
      <c r="X41" s="3"/>
    </row>
    <row r="42" spans="1:24" x14ac:dyDescent="0.25">
      <c r="B42" s="16"/>
      <c r="E42" s="17"/>
      <c r="P42"/>
      <c r="U42" s="3"/>
      <c r="W42" s="3"/>
    </row>
    <row r="43" spans="1:24" x14ac:dyDescent="0.25">
      <c r="B43" s="47"/>
      <c r="E43" s="48"/>
      <c r="N43" s="95" t="s">
        <v>103</v>
      </c>
      <c r="O43" s="95"/>
      <c r="P43"/>
      <c r="S43" s="3">
        <f>SUM(S9-S41)</f>
        <v>2644.66</v>
      </c>
      <c r="U43" s="3"/>
      <c r="W43" s="3"/>
    </row>
    <row r="44" spans="1:24" x14ac:dyDescent="0.25">
      <c r="B44" s="47"/>
      <c r="E44" s="48"/>
      <c r="P44" s="49"/>
      <c r="Q44" s="96" t="s">
        <v>102</v>
      </c>
      <c r="R44" s="96"/>
      <c r="S44" s="26">
        <f>SUM(S64)</f>
        <v>0</v>
      </c>
      <c r="U44" s="3"/>
      <c r="W44" s="3"/>
    </row>
    <row r="45" spans="1:24" x14ac:dyDescent="0.25">
      <c r="B45" s="47"/>
      <c r="E45" s="48"/>
      <c r="N45" s="95" t="s">
        <v>104</v>
      </c>
      <c r="O45" s="95"/>
      <c r="P45" s="49"/>
      <c r="Q45" s="25"/>
      <c r="R45" s="25"/>
      <c r="S45" s="26">
        <f>SUM(S43-S44)</f>
        <v>2644.66</v>
      </c>
      <c r="U45" s="3"/>
      <c r="W45" s="3"/>
    </row>
    <row r="46" spans="1:24" x14ac:dyDescent="0.25">
      <c r="B46" s="47"/>
      <c r="E46" s="48"/>
      <c r="N46" s="32"/>
      <c r="O46" s="32"/>
      <c r="P46" s="49"/>
      <c r="Q46" s="25"/>
      <c r="R46" s="25"/>
      <c r="S46" s="26"/>
      <c r="U46" s="3"/>
      <c r="W46" s="3"/>
    </row>
    <row r="47" spans="1:24" x14ac:dyDescent="0.25">
      <c r="A47" s="4"/>
      <c r="B47" s="18"/>
      <c r="C47" s="6"/>
      <c r="D47" s="6"/>
      <c r="E47" s="19"/>
      <c r="F47" s="4"/>
      <c r="G47" s="6"/>
      <c r="H47" s="6"/>
      <c r="I47" s="7"/>
      <c r="J47" s="24"/>
      <c r="K47" s="24"/>
      <c r="L47" s="24"/>
      <c r="M47" s="24"/>
      <c r="N47" s="94" t="s">
        <v>101</v>
      </c>
      <c r="O47" s="94"/>
      <c r="P47" s="94"/>
      <c r="Q47" s="94"/>
      <c r="R47" s="94"/>
      <c r="S47" s="94"/>
      <c r="U47" s="3" t="s">
        <v>52</v>
      </c>
    </row>
    <row r="48" spans="1:24" x14ac:dyDescent="0.25">
      <c r="A48" s="8" t="s">
        <v>36</v>
      </c>
      <c r="B48" s="9">
        <v>1</v>
      </c>
      <c r="C48" s="9">
        <v>90</v>
      </c>
      <c r="D48" s="20">
        <f>IFERROR((C48/B48),0)</f>
        <v>90</v>
      </c>
      <c r="E48" s="43">
        <f>IFERROR((C48/(B48*F48)),0)</f>
        <v>0</v>
      </c>
      <c r="F48" s="44">
        <f>IF(A48="","",VLOOKUP(A48,BD!$A$3:$D$85,4,FALSE))</f>
        <v>0</v>
      </c>
      <c r="G48" s="11">
        <f>IFERROR((C48/J48),0)</f>
        <v>0</v>
      </c>
      <c r="H48" s="3">
        <f>IF(A48="","",VLOOKUP(A48,BD!$A$3:$H$85,8,FALSE))</f>
        <v>0</v>
      </c>
      <c r="I48" s="3">
        <f>IFERROR((H48-G48),0)</f>
        <v>0</v>
      </c>
      <c r="J48">
        <f>IF(A48="","",VLOOKUP(A48,BD!$A$3:$B$85,2,FALSE)*B48)</f>
        <v>0</v>
      </c>
      <c r="K48" s="3">
        <f>IFERROR((J48*H48),0)</f>
        <v>0</v>
      </c>
      <c r="L48" s="3">
        <f t="shared" ref="L48:L64" si="9">IFERROR((J48*I48),0)</f>
        <v>0</v>
      </c>
      <c r="N48" s="96"/>
      <c r="O48" s="96"/>
      <c r="P48">
        <v>1</v>
      </c>
      <c r="Q48" s="3" t="str">
        <f>IF(N48="","",VLOOKUP(N48,$A$2:$E$64,4,FALSE)*P48)</f>
        <v/>
      </c>
      <c r="U48" s="3" t="str">
        <f>IF(N48="","",VLOOKUP(N48,BD!$A$3:$E$85,5,FALSE)*P48)</f>
        <v/>
      </c>
      <c r="X48" s="3"/>
    </row>
    <row r="49" spans="1:24" x14ac:dyDescent="0.25">
      <c r="A49" s="8" t="s">
        <v>37</v>
      </c>
      <c r="B49" s="9">
        <v>1</v>
      </c>
      <c r="C49" s="9">
        <v>40</v>
      </c>
      <c r="D49" s="20">
        <f t="shared" ref="D49:D64" si="10">IFERROR((C49/B49),0)</f>
        <v>40</v>
      </c>
      <c r="E49" s="43">
        <f t="shared" ref="E49:E64" si="11">IFERROR((C49/(B49*F49)),0)</f>
        <v>0</v>
      </c>
      <c r="F49" s="44">
        <f>IF(A49="","",VLOOKUP(A49,BD!$A$3:$D$85,4,FALSE))</f>
        <v>0</v>
      </c>
      <c r="G49" s="11">
        <f t="shared" ref="G49:G64" si="12">IFERROR((C49/J49),0)</f>
        <v>0</v>
      </c>
      <c r="H49" s="3">
        <f>IF(A49="","",VLOOKUP(A49,BD!$A$3:$H$85,8,FALSE))</f>
        <v>0</v>
      </c>
      <c r="I49" s="3">
        <f t="shared" ref="I49:I64" si="13">IFERROR((H49-G49),0)</f>
        <v>0</v>
      </c>
      <c r="J49">
        <f>IF(A49="","",VLOOKUP(A49,BD!$A$3:$B$85,2,FALSE)*B49)</f>
        <v>0</v>
      </c>
      <c r="K49" s="3">
        <f t="shared" ref="K49:K64" si="14">IFERROR((J49*H49),0)</f>
        <v>0</v>
      </c>
      <c r="L49" s="3">
        <f t="shared" si="9"/>
        <v>0</v>
      </c>
      <c r="N49" s="96"/>
      <c r="O49" s="96"/>
      <c r="P49">
        <v>1</v>
      </c>
      <c r="Q49" s="3" t="str">
        <f t="shared" ref="Q49:Q59" si="15">IF(N49="","",VLOOKUP(N49,$A$2:$AB$64,4,FALSE)*P49)</f>
        <v/>
      </c>
      <c r="U49" s="3" t="str">
        <f>IF(N49="","",VLOOKUP(N49,BD!$A$3:$E$85,5,FALSE)*P49)</f>
        <v/>
      </c>
      <c r="X49" s="3"/>
    </row>
    <row r="50" spans="1:24" x14ac:dyDescent="0.25">
      <c r="A50" s="8" t="s">
        <v>38</v>
      </c>
      <c r="B50" s="9">
        <v>4</v>
      </c>
      <c r="C50" s="9">
        <v>40</v>
      </c>
      <c r="D50" s="20">
        <f t="shared" si="10"/>
        <v>10</v>
      </c>
      <c r="E50" s="43">
        <f t="shared" si="11"/>
        <v>0</v>
      </c>
      <c r="F50" s="44">
        <f>IF(A50="","",VLOOKUP(A50,BD!$A$3:$D$85,4,FALSE))</f>
        <v>0</v>
      </c>
      <c r="G50" s="11">
        <f t="shared" si="12"/>
        <v>0</v>
      </c>
      <c r="H50" s="3">
        <f>IF(A50="","",VLOOKUP(A50,BD!$A$3:$H$85,8,FALSE))</f>
        <v>0</v>
      </c>
      <c r="I50" s="3">
        <f t="shared" si="13"/>
        <v>0</v>
      </c>
      <c r="J50">
        <f>IF(A50="","",VLOOKUP(A50,BD!$A$3:$B$85,2,FALSE)*B50)</f>
        <v>0</v>
      </c>
      <c r="K50" s="3">
        <f t="shared" si="14"/>
        <v>0</v>
      </c>
      <c r="L50" s="3">
        <f t="shared" si="9"/>
        <v>0</v>
      </c>
      <c r="N50" s="96"/>
      <c r="O50" s="96"/>
      <c r="P50">
        <v>1</v>
      </c>
      <c r="Q50" s="3" t="str">
        <f t="shared" si="15"/>
        <v/>
      </c>
      <c r="U50" s="3" t="str">
        <f>IF(N50="","",VLOOKUP(N50,BD!$A$3:$E$85,5,FALSE)*P50)</f>
        <v/>
      </c>
      <c r="X50" s="3"/>
    </row>
    <row r="51" spans="1:24" x14ac:dyDescent="0.25">
      <c r="A51" s="8" t="s">
        <v>39</v>
      </c>
      <c r="B51" s="9">
        <v>3</v>
      </c>
      <c r="C51" s="9">
        <v>15</v>
      </c>
      <c r="D51" s="20">
        <f t="shared" si="10"/>
        <v>5</v>
      </c>
      <c r="E51" s="43">
        <f t="shared" si="11"/>
        <v>0</v>
      </c>
      <c r="F51" s="44">
        <f>IF(A51="","",VLOOKUP(A51,BD!$A$3:$D$85,4,FALSE))</f>
        <v>0</v>
      </c>
      <c r="G51" s="11">
        <f t="shared" si="12"/>
        <v>0</v>
      </c>
      <c r="H51" s="3">
        <f>IF(A51="","",VLOOKUP(A51,BD!$A$3:$H$85,8,FALSE))</f>
        <v>0</v>
      </c>
      <c r="I51" s="3">
        <f t="shared" si="13"/>
        <v>0</v>
      </c>
      <c r="J51">
        <f>IF(A51="","",VLOOKUP(A51,BD!$A$3:$B$85,2,FALSE)*B51)</f>
        <v>0</v>
      </c>
      <c r="K51" s="3">
        <f t="shared" si="14"/>
        <v>0</v>
      </c>
      <c r="L51" s="3">
        <f t="shared" si="9"/>
        <v>0</v>
      </c>
      <c r="N51" s="96"/>
      <c r="O51" s="96"/>
      <c r="P51">
        <v>1</v>
      </c>
      <c r="Q51" s="3" t="str">
        <f t="shared" si="15"/>
        <v/>
      </c>
      <c r="U51" s="3" t="str">
        <f>IF(N51="","",VLOOKUP(N51,BD!$A$3:$E$85,5,FALSE)*P51)</f>
        <v/>
      </c>
      <c r="X51" s="3"/>
    </row>
    <row r="52" spans="1:24" x14ac:dyDescent="0.25">
      <c r="A52" s="8" t="s">
        <v>40</v>
      </c>
      <c r="B52" s="9">
        <v>3</v>
      </c>
      <c r="C52" s="9">
        <v>30</v>
      </c>
      <c r="D52" s="20">
        <f t="shared" si="10"/>
        <v>10</v>
      </c>
      <c r="E52" s="43">
        <f t="shared" si="11"/>
        <v>0</v>
      </c>
      <c r="F52" s="44">
        <f>IF(A52="","",VLOOKUP(A52,BD!$A$3:$D$85,4,FALSE))</f>
        <v>0</v>
      </c>
      <c r="G52" s="11">
        <f t="shared" si="12"/>
        <v>0</v>
      </c>
      <c r="H52" s="3">
        <f>IF(A52="","",VLOOKUP(A52,BD!$A$3:$H$85,8,FALSE))</f>
        <v>0</v>
      </c>
      <c r="I52" s="3">
        <f t="shared" si="13"/>
        <v>0</v>
      </c>
      <c r="J52">
        <f>IF(A52="","",VLOOKUP(A52,BD!$A$3:$B$85,2,FALSE)*B52)</f>
        <v>0</v>
      </c>
      <c r="K52" s="3">
        <f t="shared" si="14"/>
        <v>0</v>
      </c>
      <c r="L52" s="3">
        <f t="shared" si="9"/>
        <v>0</v>
      </c>
      <c r="N52" s="96"/>
      <c r="O52" s="96"/>
      <c r="P52">
        <v>1</v>
      </c>
      <c r="Q52" s="3" t="str">
        <f t="shared" si="15"/>
        <v/>
      </c>
      <c r="U52" s="3" t="str">
        <f>IF(N52="","",VLOOKUP(N52,BD!$A$3:$E$85,5,FALSE)*P52)</f>
        <v/>
      </c>
      <c r="X52" s="3"/>
    </row>
    <row r="53" spans="1:24" x14ac:dyDescent="0.25">
      <c r="A53" s="8" t="s">
        <v>43</v>
      </c>
      <c r="B53" s="9">
        <v>10</v>
      </c>
      <c r="C53" s="9">
        <v>30</v>
      </c>
      <c r="D53" s="20">
        <f t="shared" si="10"/>
        <v>3</v>
      </c>
      <c r="E53" s="43">
        <f t="shared" si="11"/>
        <v>0</v>
      </c>
      <c r="F53" s="44">
        <f>IF(A53="","",VLOOKUP(A53,BD!$A$3:$D$85,4,FALSE))</f>
        <v>0</v>
      </c>
      <c r="G53" s="11">
        <f t="shared" si="12"/>
        <v>0</v>
      </c>
      <c r="H53" s="3">
        <f>IF(A53="","",VLOOKUP(A53,BD!$A$3:$H$85,8,FALSE))</f>
        <v>0</v>
      </c>
      <c r="I53" s="3">
        <f t="shared" si="13"/>
        <v>0</v>
      </c>
      <c r="J53">
        <f>IF(A53="","",VLOOKUP(A53,BD!$A$3:$B$85,2,FALSE)*B53)</f>
        <v>0</v>
      </c>
      <c r="K53" s="3">
        <f t="shared" si="14"/>
        <v>0</v>
      </c>
      <c r="L53" s="3">
        <f t="shared" si="9"/>
        <v>0</v>
      </c>
      <c r="N53" s="96"/>
      <c r="O53" s="96"/>
      <c r="P53">
        <v>1</v>
      </c>
      <c r="Q53" s="3" t="str">
        <f t="shared" si="15"/>
        <v/>
      </c>
      <c r="U53" s="3" t="str">
        <f>IF(N53="","",VLOOKUP(N53,BD!$A$3:$E$85,5,FALSE)*P53)</f>
        <v/>
      </c>
      <c r="X53" s="3"/>
    </row>
    <row r="54" spans="1:24" x14ac:dyDescent="0.25">
      <c r="A54" s="8" t="s">
        <v>44</v>
      </c>
      <c r="B54" s="9">
        <v>20</v>
      </c>
      <c r="C54" s="9">
        <v>30</v>
      </c>
      <c r="D54" s="20">
        <f t="shared" si="10"/>
        <v>1.5</v>
      </c>
      <c r="E54" s="43">
        <f t="shared" si="11"/>
        <v>0</v>
      </c>
      <c r="F54" s="44">
        <f>IF(A54="","",VLOOKUP(A54,BD!$A$3:$D$85,4,FALSE))</f>
        <v>0</v>
      </c>
      <c r="G54" s="11">
        <f t="shared" si="12"/>
        <v>0</v>
      </c>
      <c r="H54" s="3">
        <f>IF(A54="","",VLOOKUP(A54,BD!$A$3:$H$85,8,FALSE))</f>
        <v>0</v>
      </c>
      <c r="I54" s="3">
        <f t="shared" si="13"/>
        <v>0</v>
      </c>
      <c r="J54">
        <f>IF(A54="","",VLOOKUP(A54,BD!$A$3:$B$85,2,FALSE)*B54)</f>
        <v>0</v>
      </c>
      <c r="K54" s="3">
        <f t="shared" si="14"/>
        <v>0</v>
      </c>
      <c r="L54" s="3">
        <f t="shared" si="9"/>
        <v>0</v>
      </c>
      <c r="N54" s="96"/>
      <c r="O54" s="96"/>
      <c r="P54">
        <v>1</v>
      </c>
      <c r="Q54" s="3" t="str">
        <f t="shared" si="15"/>
        <v/>
      </c>
      <c r="U54" s="3" t="str">
        <f>IF(N54="","",VLOOKUP(N54,BD!$A$3:$E$85,5,FALSE)*P54)</f>
        <v/>
      </c>
      <c r="X54" s="3"/>
    </row>
    <row r="55" spans="1:24" x14ac:dyDescent="0.25">
      <c r="A55" s="8" t="s">
        <v>48</v>
      </c>
      <c r="B55" s="9">
        <v>1</v>
      </c>
      <c r="C55" s="9">
        <v>75</v>
      </c>
      <c r="D55" s="20">
        <f t="shared" si="10"/>
        <v>75</v>
      </c>
      <c r="E55" s="43">
        <f t="shared" si="11"/>
        <v>0</v>
      </c>
      <c r="F55" s="44">
        <f>IF(A55="","",VLOOKUP(A55,BD!$A$3:$D$85,4,FALSE))</f>
        <v>0</v>
      </c>
      <c r="G55" s="11">
        <f t="shared" si="12"/>
        <v>0</v>
      </c>
      <c r="H55" s="3">
        <f>IF(A55="","",VLOOKUP(A55,BD!$A$3:$H$85,8,FALSE))</f>
        <v>0</v>
      </c>
      <c r="I55" s="3">
        <f t="shared" si="13"/>
        <v>0</v>
      </c>
      <c r="J55">
        <f>IF(A55="","",VLOOKUP(A55,BD!$A$3:$B$85,2,FALSE)*B55)</f>
        <v>0</v>
      </c>
      <c r="K55" s="3">
        <f t="shared" si="14"/>
        <v>0</v>
      </c>
      <c r="L55" s="3">
        <f t="shared" si="9"/>
        <v>0</v>
      </c>
      <c r="N55" s="96"/>
      <c r="O55" s="96"/>
      <c r="P55">
        <v>1</v>
      </c>
      <c r="Q55" s="3" t="str">
        <f t="shared" si="15"/>
        <v/>
      </c>
      <c r="U55" s="3" t="str">
        <f>IF(N55="","",VLOOKUP(N55,BD!$A$3:$E$85,5,FALSE)*P55)</f>
        <v/>
      </c>
      <c r="X55" s="3"/>
    </row>
    <row r="56" spans="1:24" x14ac:dyDescent="0.25">
      <c r="A56" s="8" t="s">
        <v>57</v>
      </c>
      <c r="B56" s="9">
        <v>3</v>
      </c>
      <c r="C56" s="9">
        <v>465</v>
      </c>
      <c r="D56" s="20">
        <f t="shared" si="10"/>
        <v>155</v>
      </c>
      <c r="E56" s="43">
        <f t="shared" si="11"/>
        <v>155</v>
      </c>
      <c r="F56" s="44">
        <f>IF(A56="","",VLOOKUP(A56,BD!$A$3:$D$85,4,FALSE))</f>
        <v>1</v>
      </c>
      <c r="G56" s="11">
        <f t="shared" si="12"/>
        <v>0.81578947368421051</v>
      </c>
      <c r="H56" s="3">
        <f>IF(A56="","",VLOOKUP(A56,BD!$A$3:$H$85,8,FALSE))</f>
        <v>2</v>
      </c>
      <c r="I56" s="3">
        <f t="shared" si="13"/>
        <v>1.1842105263157894</v>
      </c>
      <c r="J56">
        <f>IF(A56="","",VLOOKUP(A56,BD!$A$3:$B$85,2,FALSE)*B56)</f>
        <v>570</v>
      </c>
      <c r="K56" s="3">
        <f t="shared" si="14"/>
        <v>1140</v>
      </c>
      <c r="L56" s="3">
        <f t="shared" si="9"/>
        <v>675</v>
      </c>
      <c r="N56" s="96"/>
      <c r="O56" s="96"/>
      <c r="P56">
        <v>1</v>
      </c>
      <c r="Q56" s="3" t="str">
        <f t="shared" si="15"/>
        <v/>
      </c>
      <c r="U56" s="3" t="str">
        <f>IF(N56="","",VLOOKUP(N56,BD!$A$3:$E$85,5,FALSE)*P56)</f>
        <v/>
      </c>
      <c r="X56" s="3"/>
    </row>
    <row r="57" spans="1:24" x14ac:dyDescent="0.25">
      <c r="A57" s="8" t="s">
        <v>46</v>
      </c>
      <c r="B57" s="9">
        <v>1</v>
      </c>
      <c r="C57" s="9">
        <v>97</v>
      </c>
      <c r="D57" s="20">
        <f t="shared" si="10"/>
        <v>97</v>
      </c>
      <c r="E57" s="43">
        <f t="shared" si="11"/>
        <v>97</v>
      </c>
      <c r="F57" s="44">
        <f>IF(A57="","",VLOOKUP(A57,BD!$A$3:$D$85,4,FALSE))</f>
        <v>1</v>
      </c>
      <c r="G57" s="11">
        <f t="shared" si="12"/>
        <v>0.85087719298245612</v>
      </c>
      <c r="H57" s="3">
        <f>IF(A57="","",VLOOKUP(A57,BD!$A$3:$H$85,8,FALSE))</f>
        <v>2</v>
      </c>
      <c r="I57" s="3">
        <f t="shared" si="13"/>
        <v>1.1491228070175439</v>
      </c>
      <c r="J57">
        <f>IF(A57="","",VLOOKUP(A57,BD!$A$3:$B$85,2,FALSE)*B57)</f>
        <v>114</v>
      </c>
      <c r="K57" s="3">
        <f t="shared" si="14"/>
        <v>228</v>
      </c>
      <c r="L57" s="3">
        <f t="shared" si="9"/>
        <v>131</v>
      </c>
      <c r="N57" s="96"/>
      <c r="O57" s="96"/>
      <c r="P57">
        <v>1</v>
      </c>
      <c r="Q57" s="3" t="str">
        <f t="shared" si="15"/>
        <v/>
      </c>
      <c r="U57" s="3" t="str">
        <f>IF(N57="","",VLOOKUP(N57,BD!$A$3:$E$85,5,FALSE)*P57)</f>
        <v/>
      </c>
      <c r="X57" s="3"/>
    </row>
    <row r="58" spans="1:24" x14ac:dyDescent="0.25">
      <c r="A58" s="8" t="s">
        <v>55</v>
      </c>
      <c r="B58" s="9">
        <v>2</v>
      </c>
      <c r="C58" s="9">
        <v>160</v>
      </c>
      <c r="D58" s="20">
        <f t="shared" si="10"/>
        <v>80</v>
      </c>
      <c r="E58" s="43">
        <f t="shared" si="11"/>
        <v>80</v>
      </c>
      <c r="F58" s="44">
        <f>IF(A58="","",VLOOKUP(A58,BD!$A$3:$D$85,4,FALSE))</f>
        <v>1</v>
      </c>
      <c r="G58" s="11">
        <f t="shared" si="12"/>
        <v>1.0526315789473684</v>
      </c>
      <c r="H58" s="3">
        <f>IF(A58="","",VLOOKUP(A58,BD!$A$3:$H$85,8,FALSE))</f>
        <v>3</v>
      </c>
      <c r="I58" s="3">
        <f t="shared" si="13"/>
        <v>1.9473684210526316</v>
      </c>
      <c r="J58">
        <f>IF(A58="","",VLOOKUP(A58,BD!$A$3:$B$85,2,FALSE)*B58)</f>
        <v>152</v>
      </c>
      <c r="K58" s="3">
        <f t="shared" si="14"/>
        <v>456</v>
      </c>
      <c r="L58" s="3">
        <f t="shared" si="9"/>
        <v>296</v>
      </c>
      <c r="N58" s="96"/>
      <c r="O58" s="96"/>
      <c r="P58">
        <v>1</v>
      </c>
      <c r="Q58" s="3" t="str">
        <f t="shared" si="15"/>
        <v/>
      </c>
      <c r="U58" s="3" t="str">
        <f>IF(N58="","",VLOOKUP(N58,BD!$A$3:$E$85,5,FALSE)*P58)</f>
        <v/>
      </c>
      <c r="X58" s="3"/>
    </row>
    <row r="59" spans="1:24" x14ac:dyDescent="0.25">
      <c r="A59" s="8"/>
      <c r="B59" s="9"/>
      <c r="C59" s="9"/>
      <c r="D59" s="20">
        <f t="shared" si="10"/>
        <v>0</v>
      </c>
      <c r="E59" s="43">
        <f t="shared" si="11"/>
        <v>0</v>
      </c>
      <c r="F59" s="44" t="str">
        <f>IF(A59="","",VLOOKUP(A59,BD!$A$3:$D$85,4,FALSE))</f>
        <v/>
      </c>
      <c r="G59" s="11">
        <f t="shared" si="12"/>
        <v>0</v>
      </c>
      <c r="H59" s="3" t="str">
        <f>IF(A59="","",VLOOKUP(A59,BD!$A$3:$H$85,8,FALSE))</f>
        <v/>
      </c>
      <c r="I59" s="3">
        <f t="shared" si="13"/>
        <v>0</v>
      </c>
      <c r="J59" t="str">
        <f>IF(A59="","",VLOOKUP(A59,BD!$A$3:$B$85,2,FALSE)*B59)</f>
        <v/>
      </c>
      <c r="K59" s="3">
        <f t="shared" si="14"/>
        <v>0</v>
      </c>
      <c r="L59" s="3">
        <f t="shared" si="9"/>
        <v>0</v>
      </c>
      <c r="N59" s="96"/>
      <c r="O59" s="96"/>
      <c r="P59">
        <v>1</v>
      </c>
      <c r="Q59" s="3" t="str">
        <f t="shared" si="15"/>
        <v/>
      </c>
      <c r="U59" s="3" t="str">
        <f>IF(N59="","",VLOOKUP(N59,BD!$A$3:$E$85,5,FALSE)*P59)</f>
        <v/>
      </c>
      <c r="X59" s="3"/>
    </row>
    <row r="60" spans="1:24" x14ac:dyDescent="0.25">
      <c r="A60" s="8"/>
      <c r="B60" s="9"/>
      <c r="C60" s="9"/>
      <c r="D60" s="20">
        <f t="shared" si="10"/>
        <v>0</v>
      </c>
      <c r="E60" s="43">
        <f t="shared" si="11"/>
        <v>0</v>
      </c>
      <c r="F60" s="44" t="str">
        <f>IF(A60="","",VLOOKUP(A60,BD!$A$3:$D$85,4,FALSE))</f>
        <v/>
      </c>
      <c r="G60" s="11">
        <f t="shared" si="12"/>
        <v>0</v>
      </c>
      <c r="H60" s="3" t="str">
        <f>IF(A60="","",VLOOKUP(A60,BD!$A$3:$H$85,8,FALSE))</f>
        <v/>
      </c>
      <c r="I60" s="3">
        <f t="shared" si="13"/>
        <v>0</v>
      </c>
      <c r="J60" t="str">
        <f>IF(A60="","",VLOOKUP(A60,BD!$A$3:$B$85,2,FALSE)*B60)</f>
        <v/>
      </c>
      <c r="K60" s="3">
        <f t="shared" si="14"/>
        <v>0</v>
      </c>
      <c r="L60" s="3">
        <f t="shared" si="9"/>
        <v>0</v>
      </c>
      <c r="O60"/>
      <c r="P60"/>
      <c r="Q60" s="3">
        <f>SUM(Q48:Q59)</f>
        <v>0</v>
      </c>
      <c r="R60" s="3">
        <f>SUM(R48:R59)</f>
        <v>0</v>
      </c>
      <c r="U60" s="3" t="str">
        <f>IF(A61="","",VLOOKUP(A61,BD!$A$3:$E$85,5,FALSE)*B61)</f>
        <v/>
      </c>
      <c r="X60" s="3"/>
    </row>
    <row r="61" spans="1:24" x14ac:dyDescent="0.25">
      <c r="A61" s="8"/>
      <c r="B61" s="9"/>
      <c r="C61" s="9"/>
      <c r="D61" s="20">
        <f t="shared" si="10"/>
        <v>0</v>
      </c>
      <c r="E61" s="43">
        <f t="shared" si="11"/>
        <v>0</v>
      </c>
      <c r="F61" s="44" t="str">
        <f>IF(A61="","",VLOOKUP(A61,BD!$A$3:$D$85,4,FALSE))</f>
        <v/>
      </c>
      <c r="G61" s="11">
        <f t="shared" si="12"/>
        <v>0</v>
      </c>
      <c r="H61" s="3" t="str">
        <f>IF(A61="","",VLOOKUP(A61,BD!$A$3:$H$85,8,FALSE))</f>
        <v/>
      </c>
      <c r="I61" s="3">
        <f t="shared" si="13"/>
        <v>0</v>
      </c>
      <c r="J61" t="str">
        <f>IF(A61="","",VLOOKUP(A61,BD!$A$3:$B$85,2,FALSE)*B61)</f>
        <v/>
      </c>
      <c r="K61" s="3">
        <f t="shared" si="14"/>
        <v>0</v>
      </c>
      <c r="L61" s="3">
        <f t="shared" si="9"/>
        <v>0</v>
      </c>
      <c r="O61" s="3" t="s">
        <v>97</v>
      </c>
      <c r="P61" s="3" t="s">
        <v>52</v>
      </c>
      <c r="R61" s="3"/>
      <c r="S61" s="3"/>
      <c r="U61" s="3" t="str">
        <f>IF(A62="","",VLOOKUP(A62,BD!$A$3:$E$85,5,FALSE)*B62)</f>
        <v/>
      </c>
      <c r="X61" s="3"/>
    </row>
    <row r="62" spans="1:24" x14ac:dyDescent="0.25">
      <c r="A62" s="8"/>
      <c r="B62" s="9"/>
      <c r="C62" s="9"/>
      <c r="D62" s="20">
        <f t="shared" si="10"/>
        <v>0</v>
      </c>
      <c r="E62" s="43">
        <f t="shared" si="11"/>
        <v>0</v>
      </c>
      <c r="F62" s="44" t="str">
        <f>IF(A62="","",VLOOKUP(A62,BD!$A$3:$D$85,4,FALSE))</f>
        <v/>
      </c>
      <c r="G62" s="11">
        <f t="shared" si="12"/>
        <v>0</v>
      </c>
      <c r="H62" s="3" t="str">
        <f>IF(A62="","",VLOOKUP(A62,BD!$A$3:$H$85,8,FALSE))</f>
        <v/>
      </c>
      <c r="I62" s="3">
        <f t="shared" si="13"/>
        <v>0</v>
      </c>
      <c r="J62" t="str">
        <f>IF(A62="","",VLOOKUP(A62,BD!$A$3:$B$85,2,FALSE)*B62)</f>
        <v/>
      </c>
      <c r="K62" s="3">
        <f t="shared" si="14"/>
        <v>0</v>
      </c>
      <c r="L62" s="3">
        <f t="shared" si="9"/>
        <v>0</v>
      </c>
      <c r="N62" t="s">
        <v>100</v>
      </c>
      <c r="O62" s="3">
        <f>SUM(Q60)</f>
        <v>0</v>
      </c>
      <c r="P62" s="3">
        <f>SUM(U64)</f>
        <v>0</v>
      </c>
      <c r="R62" s="22"/>
      <c r="S62" s="23">
        <f>SUM(O62:P62)</f>
        <v>0</v>
      </c>
      <c r="U62" s="3" t="str">
        <f>IF(A63="","",VLOOKUP(A63,BD!$A$3:$E$85,5,FALSE)*B63)</f>
        <v/>
      </c>
      <c r="X62" s="3"/>
    </row>
    <row r="63" spans="1:24" x14ac:dyDescent="0.25">
      <c r="A63" s="8"/>
      <c r="B63" s="9"/>
      <c r="C63" s="9"/>
      <c r="D63" s="20">
        <f t="shared" si="10"/>
        <v>0</v>
      </c>
      <c r="E63" s="43">
        <f t="shared" si="11"/>
        <v>0</v>
      </c>
      <c r="F63" s="44" t="str">
        <f>IF(A63="","",VLOOKUP(A63,BD!$A$3:$D$85,4,FALSE))</f>
        <v/>
      </c>
      <c r="G63" s="11">
        <f t="shared" si="12"/>
        <v>0</v>
      </c>
      <c r="H63" s="3" t="str">
        <f>IF(A63="","",VLOOKUP(A63,BD!$A$3:$H$85,8,FALSE))</f>
        <v/>
      </c>
      <c r="I63" s="3">
        <f t="shared" si="13"/>
        <v>0</v>
      </c>
      <c r="J63" t="str">
        <f>IF(A63="","",VLOOKUP(A63,BD!$A$3:$B$85,2,FALSE)*B63)</f>
        <v/>
      </c>
      <c r="K63" s="3">
        <f t="shared" si="14"/>
        <v>0</v>
      </c>
      <c r="L63" s="3">
        <f t="shared" si="9"/>
        <v>0</v>
      </c>
      <c r="S63" s="3">
        <f>SUM(O63)</f>
        <v>0</v>
      </c>
      <c r="U63" s="3" t="str">
        <f>IF(A64="","",VLOOKUP(A64,BD!$A$3:$E$85,5,FALSE)*B64)</f>
        <v/>
      </c>
      <c r="X63" s="3"/>
    </row>
    <row r="64" spans="1:24" x14ac:dyDescent="0.25">
      <c r="A64" s="8"/>
      <c r="B64" s="9"/>
      <c r="C64" s="9"/>
      <c r="D64" s="20">
        <f t="shared" si="10"/>
        <v>0</v>
      </c>
      <c r="E64" s="43">
        <f t="shared" si="11"/>
        <v>0</v>
      </c>
      <c r="F64" s="44" t="str">
        <f>IF(A64="","",VLOOKUP(A64,BD!$A$3:$D$85,4,FALSE))</f>
        <v/>
      </c>
      <c r="G64" s="11">
        <f t="shared" si="12"/>
        <v>0</v>
      </c>
      <c r="H64" s="3" t="str">
        <f>IF(A64="","",VLOOKUP(A64,BD!$A$3:$H$85,8,FALSE))</f>
        <v/>
      </c>
      <c r="I64" s="3">
        <f t="shared" si="13"/>
        <v>0</v>
      </c>
      <c r="J64" t="str">
        <f>IF(A64="","",VLOOKUP(A64,BD!$A$3:$B$85,2,FALSE)*B64)</f>
        <v/>
      </c>
      <c r="K64" s="3">
        <f t="shared" si="14"/>
        <v>0</v>
      </c>
      <c r="L64" s="3">
        <f t="shared" si="9"/>
        <v>0</v>
      </c>
      <c r="N64" t="s">
        <v>90</v>
      </c>
      <c r="S64" s="3">
        <f>SUM(S62:S63)</f>
        <v>0</v>
      </c>
      <c r="U64" s="3">
        <f>SUM(U47:U62)</f>
        <v>0</v>
      </c>
      <c r="X64" s="3"/>
    </row>
    <row r="65" spans="1:31" x14ac:dyDescent="0.25">
      <c r="A65" s="8"/>
      <c r="C65" s="20"/>
      <c r="D65" s="20"/>
      <c r="E65" s="20"/>
      <c r="F65" s="44"/>
      <c r="G65" s="11"/>
      <c r="X65" s="3"/>
      <c r="AA65" s="12"/>
    </row>
    <row r="66" spans="1:31" x14ac:dyDescent="0.25">
      <c r="A66" t="s">
        <v>7</v>
      </c>
      <c r="C66" s="3">
        <f>SUM(C48:C64)</f>
        <v>1072</v>
      </c>
      <c r="J66">
        <f>SUM(J48:J64)</f>
        <v>836</v>
      </c>
      <c r="K66" s="3">
        <f>SUM(K48:K64)</f>
        <v>1824</v>
      </c>
      <c r="L66" s="3">
        <f>SUM(L48:L63)</f>
        <v>1102</v>
      </c>
      <c r="O66"/>
      <c r="P66"/>
      <c r="Q66"/>
      <c r="X66" s="3"/>
    </row>
    <row r="67" spans="1:31" x14ac:dyDescent="0.25">
      <c r="B67" t="s">
        <v>108</v>
      </c>
      <c r="C67" s="3">
        <v>1297</v>
      </c>
    </row>
    <row r="68" spans="1:31" x14ac:dyDescent="0.25">
      <c r="AB68" s="113"/>
      <c r="AC68" s="113"/>
    </row>
    <row r="69" spans="1:31" x14ac:dyDescent="0.25">
      <c r="U69" s="3"/>
      <c r="V69" s="3"/>
      <c r="W69" s="3"/>
      <c r="AE69" s="46"/>
    </row>
    <row r="70" spans="1:31" x14ac:dyDescent="0.25">
      <c r="U70" s="3"/>
      <c r="V70" s="3"/>
      <c r="W70" s="3"/>
      <c r="AE70" s="46"/>
    </row>
    <row r="71" spans="1:31" x14ac:dyDescent="0.25">
      <c r="U71" s="3"/>
      <c r="V71" s="3"/>
      <c r="W71" s="3"/>
    </row>
    <row r="72" spans="1:31" x14ac:dyDescent="0.25">
      <c r="U72" s="3"/>
      <c r="V72" s="3"/>
      <c r="W72" s="3"/>
    </row>
    <row r="73" spans="1:31" x14ac:dyDescent="0.25">
      <c r="O73"/>
      <c r="P73"/>
      <c r="R73" s="3"/>
      <c r="U73" s="3"/>
      <c r="V73" s="3"/>
      <c r="W73" s="3"/>
    </row>
    <row r="74" spans="1:31" x14ac:dyDescent="0.25">
      <c r="O74"/>
      <c r="P74"/>
      <c r="R74" s="3"/>
      <c r="U74" s="3"/>
      <c r="V74" s="3"/>
      <c r="W74" s="3"/>
    </row>
    <row r="75" spans="1:31" x14ac:dyDescent="0.25">
      <c r="O75"/>
      <c r="P75"/>
      <c r="R75" s="3"/>
      <c r="U75" s="3"/>
      <c r="V75" s="3"/>
      <c r="W75" s="3"/>
    </row>
    <row r="76" spans="1:31" x14ac:dyDescent="0.25">
      <c r="O76"/>
      <c r="P76"/>
      <c r="R76" s="3"/>
      <c r="U76" s="3"/>
      <c r="V76" s="3"/>
      <c r="W76" s="3"/>
    </row>
    <row r="77" spans="1:31" x14ac:dyDescent="0.25">
      <c r="O77"/>
      <c r="P77"/>
      <c r="R77" s="3"/>
      <c r="U77" s="3"/>
      <c r="V77" s="3"/>
      <c r="W77" s="3"/>
    </row>
    <row r="78" spans="1:31" x14ac:dyDescent="0.25">
      <c r="O78"/>
      <c r="P78"/>
      <c r="R78" s="3"/>
      <c r="U78" s="3"/>
      <c r="V78" s="3"/>
      <c r="W78" s="3"/>
    </row>
    <row r="79" spans="1:31" x14ac:dyDescent="0.25">
      <c r="O79"/>
      <c r="P79"/>
      <c r="R79" s="3"/>
      <c r="U79" s="3"/>
      <c r="V79" s="3"/>
      <c r="W79" s="3"/>
    </row>
    <row r="80" spans="1:31" x14ac:dyDescent="0.25">
      <c r="O80"/>
      <c r="P80"/>
      <c r="R80" s="3"/>
      <c r="U80" s="3"/>
      <c r="V80" s="3"/>
      <c r="W80" s="3"/>
    </row>
    <row r="81" spans="15:31" x14ac:dyDescent="0.25">
      <c r="O81"/>
      <c r="P81"/>
      <c r="R81" s="3"/>
      <c r="U81" s="3"/>
      <c r="V81" s="3"/>
      <c r="W81" s="3"/>
      <c r="AD81" s="12"/>
      <c r="AE81" s="12"/>
    </row>
    <row r="82" spans="15:31" x14ac:dyDescent="0.25">
      <c r="P82"/>
    </row>
    <row r="83" spans="15:31" x14ac:dyDescent="0.25">
      <c r="P83" s="12"/>
      <c r="R83" s="3"/>
      <c r="S83" s="12"/>
      <c r="U83" s="26"/>
      <c r="V83" s="102"/>
      <c r="W83" s="96"/>
    </row>
    <row r="84" spans="15:31" x14ac:dyDescent="0.25">
      <c r="P84" s="12"/>
      <c r="R84" s="3"/>
    </row>
    <row r="86" spans="15:31" x14ac:dyDescent="0.25">
      <c r="R86" s="3"/>
      <c r="S86" s="3"/>
    </row>
    <row r="88" spans="15:31" x14ac:dyDescent="0.25">
      <c r="S88" s="45"/>
    </row>
    <row r="89" spans="15:31" x14ac:dyDescent="0.25">
      <c r="S89" s="3"/>
    </row>
    <row r="90" spans="15:31" x14ac:dyDescent="0.25">
      <c r="S90" s="3"/>
    </row>
    <row r="91" spans="15:31" x14ac:dyDescent="0.25">
      <c r="S91" s="3"/>
    </row>
    <row r="92" spans="15:31" x14ac:dyDescent="0.25">
      <c r="S92" s="3"/>
    </row>
    <row r="93" spans="15:31" x14ac:dyDescent="0.25">
      <c r="S93" s="3"/>
    </row>
    <row r="94" spans="15:31" x14ac:dyDescent="0.25">
      <c r="AB94" s="113"/>
      <c r="AC94" s="113"/>
    </row>
    <row r="95" spans="15:31" x14ac:dyDescent="0.25">
      <c r="U95" s="3"/>
      <c r="V95" s="3"/>
      <c r="W95" s="3"/>
      <c r="AE95" s="46"/>
    </row>
    <row r="96" spans="15:31" x14ac:dyDescent="0.25">
      <c r="U96" s="3"/>
      <c r="V96" s="3"/>
      <c r="W96" s="3"/>
      <c r="AE96" s="46"/>
    </row>
    <row r="97" spans="21:31" x14ac:dyDescent="0.25">
      <c r="U97" s="3"/>
      <c r="V97" s="3"/>
      <c r="W97" s="3"/>
    </row>
    <row r="98" spans="21:31" x14ac:dyDescent="0.25">
      <c r="U98" s="3"/>
      <c r="V98" s="3"/>
      <c r="W98" s="3"/>
    </row>
    <row r="99" spans="21:31" x14ac:dyDescent="0.25">
      <c r="U99" s="3"/>
      <c r="V99" s="3"/>
      <c r="W99" s="3"/>
    </row>
    <row r="100" spans="21:31" x14ac:dyDescent="0.25">
      <c r="U100" s="3"/>
      <c r="V100" s="3"/>
      <c r="W100" s="3"/>
    </row>
    <row r="101" spans="21:31" x14ac:dyDescent="0.25">
      <c r="U101" s="3"/>
      <c r="V101" s="3"/>
      <c r="W101" s="3"/>
    </row>
    <row r="102" spans="21:31" x14ac:dyDescent="0.25">
      <c r="U102" s="3"/>
      <c r="V102" s="3"/>
      <c r="W102" s="3"/>
    </row>
    <row r="103" spans="21:31" x14ac:dyDescent="0.25">
      <c r="U103" s="3"/>
      <c r="V103" s="3"/>
      <c r="W103" s="3"/>
    </row>
    <row r="104" spans="21:31" x14ac:dyDescent="0.25">
      <c r="U104" s="3"/>
      <c r="V104" s="3"/>
      <c r="W104" s="3"/>
    </row>
    <row r="105" spans="21:31" x14ac:dyDescent="0.25">
      <c r="U105" s="3"/>
      <c r="V105" s="3"/>
      <c r="W105" s="3"/>
    </row>
    <row r="106" spans="21:31" x14ac:dyDescent="0.25">
      <c r="U106" s="3"/>
      <c r="V106" s="3"/>
      <c r="W106" s="3"/>
    </row>
    <row r="107" spans="21:31" x14ac:dyDescent="0.25">
      <c r="U107" s="3"/>
      <c r="V107" s="3"/>
      <c r="W107" s="3"/>
      <c r="AD107" s="12"/>
      <c r="AE107" s="12"/>
    </row>
    <row r="109" spans="21:31" x14ac:dyDescent="0.25">
      <c r="U109" s="26"/>
      <c r="V109" s="102"/>
      <c r="W109" s="96"/>
    </row>
  </sheetData>
  <mergeCells count="52">
    <mergeCell ref="N12:O12"/>
    <mergeCell ref="N1:S1"/>
    <mergeCell ref="AD1:AE1"/>
    <mergeCell ref="AL1:AM1"/>
    <mergeCell ref="N5:S5"/>
    <mergeCell ref="N11:S11"/>
    <mergeCell ref="N24:O24"/>
    <mergeCell ref="N13:O13"/>
    <mergeCell ref="N14:O14"/>
    <mergeCell ref="N15:O15"/>
    <mergeCell ref="N16:O16"/>
    <mergeCell ref="N17:O17"/>
    <mergeCell ref="N18:O18"/>
    <mergeCell ref="N19:O19"/>
    <mergeCell ref="N20:O20"/>
    <mergeCell ref="N21:O21"/>
    <mergeCell ref="N22:O22"/>
    <mergeCell ref="N23:O23"/>
    <mergeCell ref="N36:O36"/>
    <mergeCell ref="N25:O25"/>
    <mergeCell ref="N26:O26"/>
    <mergeCell ref="N27:O27"/>
    <mergeCell ref="N28:O28"/>
    <mergeCell ref="N29:O29"/>
    <mergeCell ref="N30:O30"/>
    <mergeCell ref="N31:O31"/>
    <mergeCell ref="N32:O32"/>
    <mergeCell ref="N33:O33"/>
    <mergeCell ref="N34:O34"/>
    <mergeCell ref="N35:O35"/>
    <mergeCell ref="N53:O53"/>
    <mergeCell ref="N37:O37"/>
    <mergeCell ref="N38:O38"/>
    <mergeCell ref="N43:O43"/>
    <mergeCell ref="Q44:R44"/>
    <mergeCell ref="N45:O45"/>
    <mergeCell ref="N47:S47"/>
    <mergeCell ref="N48:O48"/>
    <mergeCell ref="N49:O49"/>
    <mergeCell ref="N50:O50"/>
    <mergeCell ref="N51:O51"/>
    <mergeCell ref="N52:O52"/>
    <mergeCell ref="AB68:AC68"/>
    <mergeCell ref="V83:W83"/>
    <mergeCell ref="AB94:AC94"/>
    <mergeCell ref="V109:W109"/>
    <mergeCell ref="N54:O54"/>
    <mergeCell ref="N55:O55"/>
    <mergeCell ref="N56:O56"/>
    <mergeCell ref="N57:O57"/>
    <mergeCell ref="N58:O58"/>
    <mergeCell ref="N59:O59"/>
  </mergeCells>
  <dataValidations count="1">
    <dataValidation type="list" allowBlank="1" showInputMessage="1" showErrorMessage="1" sqref="N12:N38 N73:O81 O38 N48:N59" xr:uid="{83851526-C1A2-4765-880D-8C3033FE5BF4}">
      <formula1>$A$2:$A$64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97A79AA-4C78-4628-920C-1A795CB3DDB7}">
          <x14:formula1>
            <xm:f>BD!$A$3:$A$85</xm:f>
          </x14:formula1>
          <xm:sqref>A2:A39 A48:A65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6777DD-90BF-4309-BF49-FD6DEDB66816}">
  <dimension ref="A1:AO109"/>
  <sheetViews>
    <sheetView topLeftCell="A37" zoomScaleNormal="100" workbookViewId="0">
      <selection activeCell="B48" sqref="B48"/>
    </sheetView>
  </sheetViews>
  <sheetFormatPr baseColWidth="10" defaultColWidth="11.5703125" defaultRowHeight="15" x14ac:dyDescent="0.25"/>
  <cols>
    <col min="1" max="1" width="31.5703125" customWidth="1"/>
    <col min="3" max="5" width="14.7109375" style="3" customWidth="1"/>
    <col min="6" max="6" width="7.7109375" customWidth="1"/>
    <col min="7" max="7" width="16.28515625" style="3" customWidth="1"/>
    <col min="8" max="8" width="9.5703125" style="3" customWidth="1"/>
    <col min="9" max="9" width="9" style="3" customWidth="1"/>
    <col min="10" max="10" width="7" customWidth="1"/>
    <col min="11" max="11" width="12" customWidth="1"/>
    <col min="12" max="12" width="12.85546875" style="3" customWidth="1"/>
    <col min="13" max="13" width="2.42578125" customWidth="1"/>
    <col min="14" max="14" width="13.7109375" customWidth="1"/>
    <col min="15" max="15" width="13.7109375" style="3" customWidth="1"/>
    <col min="16" max="16" width="10.85546875" style="3" customWidth="1"/>
    <col min="17" max="17" width="12.42578125" style="3" customWidth="1"/>
    <col min="18" max="18" width="11.140625" customWidth="1"/>
    <col min="19" max="19" width="11.28515625" customWidth="1"/>
    <col min="20" max="20" width="2.85546875" customWidth="1"/>
    <col min="21" max="21" width="12.28515625" customWidth="1"/>
  </cols>
  <sheetData>
    <row r="1" spans="1:41" x14ac:dyDescent="0.25">
      <c r="A1" s="4" t="s">
        <v>1</v>
      </c>
      <c r="B1" s="5" t="s">
        <v>5</v>
      </c>
      <c r="C1" s="6" t="s">
        <v>94</v>
      </c>
      <c r="D1" s="6" t="s">
        <v>105</v>
      </c>
      <c r="E1" s="6" t="s">
        <v>92</v>
      </c>
      <c r="F1" s="4" t="s">
        <v>80</v>
      </c>
      <c r="G1" s="6" t="s">
        <v>93</v>
      </c>
      <c r="H1" s="6" t="s">
        <v>4</v>
      </c>
      <c r="I1" s="7" t="s">
        <v>6</v>
      </c>
      <c r="J1" s="5" t="s">
        <v>63</v>
      </c>
      <c r="K1" s="5" t="s">
        <v>95</v>
      </c>
      <c r="L1" s="7" t="s">
        <v>7</v>
      </c>
      <c r="N1" s="94" t="s">
        <v>67</v>
      </c>
      <c r="O1" s="94"/>
      <c r="P1" s="94"/>
      <c r="Q1" s="94"/>
      <c r="R1" s="94"/>
      <c r="S1" s="94"/>
      <c r="U1" s="3" t="s">
        <v>52</v>
      </c>
      <c r="V1" t="s">
        <v>52</v>
      </c>
      <c r="AD1" s="95"/>
      <c r="AE1" s="95"/>
      <c r="AL1" s="110" t="s">
        <v>79</v>
      </c>
      <c r="AM1" s="111"/>
      <c r="AN1" s="33" t="s">
        <v>58</v>
      </c>
      <c r="AO1" s="34" t="s">
        <v>59</v>
      </c>
    </row>
    <row r="2" spans="1:41" ht="18" customHeight="1" x14ac:dyDescent="0.25">
      <c r="A2" s="8" t="s">
        <v>30</v>
      </c>
      <c r="B2" s="9">
        <v>10</v>
      </c>
      <c r="C2" s="9">
        <v>131.4</v>
      </c>
      <c r="D2" s="20">
        <f>IFERROR((C2/B2),0)</f>
        <v>13.14</v>
      </c>
      <c r="E2" s="43">
        <f>IFERROR((C2/(B2*F2)),0)</f>
        <v>2.19</v>
      </c>
      <c r="F2" s="44">
        <f>IF(A2="","",VLOOKUP(A2,BD!$A$3:$D$85,4,FALSE))</f>
        <v>6</v>
      </c>
      <c r="G2" s="11">
        <f t="shared" ref="G2:G39" si="0">IFERROR((C2/J2),0)</f>
        <v>0.36499999999999999</v>
      </c>
      <c r="H2" s="3">
        <f>IF(A2="","",VLOOKUP(A2,BD!$A$3:$H$85,8,FALSE))</f>
        <v>2</v>
      </c>
      <c r="I2" s="3">
        <f>IFERROR((H2-G2),0)</f>
        <v>1.635</v>
      </c>
      <c r="J2">
        <f>IF(A2="","",VLOOKUP(A2,BD!$A$3:$B$85,2,FALSE)*B2)</f>
        <v>360</v>
      </c>
      <c r="K2" s="3">
        <f>IFERROR((J2*H2),0)</f>
        <v>720</v>
      </c>
      <c r="L2" s="3">
        <f t="shared" ref="L2:L39" si="1">IFERROR((J2*I2),0)</f>
        <v>588.6</v>
      </c>
      <c r="O2" s="3" t="s">
        <v>97</v>
      </c>
      <c r="P2" t="s">
        <v>52</v>
      </c>
      <c r="S2" s="32"/>
      <c r="U2" s="3">
        <f>IF(A2="","",VLOOKUP(A2,BD!$A$3:$E$85,5,FALSE)*B2)</f>
        <v>0</v>
      </c>
      <c r="V2">
        <f>IF(A48="","",VLOOKUP(A48,BD!$A$3:$E$85,5,FALSE)*B48)</f>
        <v>135</v>
      </c>
      <c r="X2" s="3"/>
      <c r="AL2" s="35">
        <f t="shared" ref="AL2:AL13" si="2">IF(S48,1,0)</f>
        <v>0</v>
      </c>
      <c r="AM2" s="27" t="str">
        <f>IF(N48="","",VLOOKUP(N48,BD!$A$2:$E$82,5,FALSE)*AL2)</f>
        <v/>
      </c>
      <c r="AN2" s="27" t="str">
        <f>IF(N48="","",VLOOKUP(N48,BD!$A$3:$G$85,6,FALSE)*P48)</f>
        <v/>
      </c>
      <c r="AO2" s="27" t="str">
        <f>IF(N48="","",VLOOKUP(N48,BD!$A$3:$G$85,7,FALSE)*P48)</f>
        <v/>
      </c>
    </row>
    <row r="3" spans="1:41" x14ac:dyDescent="0.25">
      <c r="A3" s="8" t="s">
        <v>33</v>
      </c>
      <c r="B3" s="9">
        <v>7</v>
      </c>
      <c r="C3" s="9">
        <v>15.96</v>
      </c>
      <c r="D3" s="20">
        <f t="shared" ref="D3:D39" si="3">IFERROR((C3/B3),0)</f>
        <v>2.2800000000000002</v>
      </c>
      <c r="E3" s="43">
        <f t="shared" ref="E3:E39" si="4">IFERROR((C3/(B3*F3)),0)</f>
        <v>0.38</v>
      </c>
      <c r="F3" s="44">
        <f>IF(A3="","",VLOOKUP(A3,BD!$A$3:$D$85,4,FALSE))</f>
        <v>6</v>
      </c>
      <c r="G3" s="11">
        <f t="shared" si="0"/>
        <v>6.3333333333333339E-2</v>
      </c>
      <c r="H3" s="3">
        <f>IF(A3="","",VLOOKUP(A3,BD!$A$3:$H$85,8,FALSE))</f>
        <v>1</v>
      </c>
      <c r="I3" s="3">
        <f t="shared" ref="I3:I39" si="5">IFERROR((H3-G3),0)</f>
        <v>0.93666666666666665</v>
      </c>
      <c r="J3">
        <f>IF(A3="","",VLOOKUP(A3,BD!$A$3:$B$85,2,FALSE)*B3)</f>
        <v>252</v>
      </c>
      <c r="K3" s="3">
        <f t="shared" ref="K3:K39" si="6">IFERROR((J3*H3),0)</f>
        <v>252</v>
      </c>
      <c r="L3" s="3">
        <f t="shared" si="1"/>
        <v>236.04</v>
      </c>
      <c r="N3" s="24" t="s">
        <v>66</v>
      </c>
      <c r="O3" s="3">
        <f>SUM(C41)</f>
        <v>1572.6599999999999</v>
      </c>
      <c r="P3" s="3">
        <f>SUM(U41)</f>
        <v>143</v>
      </c>
      <c r="R3" s="22"/>
      <c r="S3" s="23">
        <f>SUM(O3+P3)</f>
        <v>1715.6599999999999</v>
      </c>
      <c r="U3" s="3">
        <f>IF(A3="","",VLOOKUP(A3,BD!$A$3:$E$85,5,FALSE)*B3)</f>
        <v>0</v>
      </c>
      <c r="V3">
        <f>IF(A49="","",VLOOKUP(A49,BD!$A$3:$E$85,5,FALSE)*B49)</f>
        <v>31.5</v>
      </c>
      <c r="X3" s="3"/>
      <c r="AL3" s="35">
        <f t="shared" si="2"/>
        <v>0</v>
      </c>
      <c r="AM3" s="27" t="str">
        <f>IF(N49="","",VLOOKUP(N49,BD!$A$2:$E$82,5,FALSE)*AL3)</f>
        <v/>
      </c>
      <c r="AN3" s="27" t="str">
        <f>IF(N49="","",VLOOKUP(N49,BD!$A$3:$G$85,6,FALSE)*P49)</f>
        <v/>
      </c>
      <c r="AO3" s="27" t="str">
        <f>IF(N49="","",VLOOKUP(N49,BD!$A$3:$G$85,7,FALSE)*P49)</f>
        <v/>
      </c>
    </row>
    <row r="4" spans="1:41" x14ac:dyDescent="0.25">
      <c r="A4" s="8" t="s">
        <v>106</v>
      </c>
      <c r="B4" s="9">
        <v>10</v>
      </c>
      <c r="C4" s="9">
        <v>16.899999999999999</v>
      </c>
      <c r="D4" s="20">
        <f t="shared" si="3"/>
        <v>1.69</v>
      </c>
      <c r="E4" s="43">
        <f t="shared" si="4"/>
        <v>0.28166666666666662</v>
      </c>
      <c r="F4" s="44">
        <f>IF(A4="","",VLOOKUP(A4,BD!$A$3:$D$85,4,FALSE))</f>
        <v>6</v>
      </c>
      <c r="G4" s="11">
        <f t="shared" si="0"/>
        <v>7.0416666666666655E-2</v>
      </c>
      <c r="H4" s="3">
        <f>IF(A4="","",VLOOKUP(A4,BD!$A$3:$H$85,8,FALSE))</f>
        <v>1</v>
      </c>
      <c r="I4" s="3">
        <f t="shared" si="5"/>
        <v>0.92958333333333332</v>
      </c>
      <c r="J4">
        <f>IF(A4="","",VLOOKUP(A4,BD!$A$3:$B$85,2,FALSE)*B4)</f>
        <v>240</v>
      </c>
      <c r="K4" s="3">
        <f t="shared" si="6"/>
        <v>240</v>
      </c>
      <c r="L4" s="3">
        <f t="shared" si="1"/>
        <v>223.1</v>
      </c>
      <c r="R4" s="3"/>
      <c r="U4" s="3">
        <f>IF(A4="","",VLOOKUP(A4,BD!$A$3:$E$85,5,FALSE)*B4)</f>
        <v>35</v>
      </c>
      <c r="V4" t="str">
        <f>IF(A50="","",VLOOKUP(A50,BD!$A$3:$E$85,5,FALSE)*B50)</f>
        <v/>
      </c>
      <c r="X4" s="3"/>
      <c r="AL4" s="35">
        <f t="shared" si="2"/>
        <v>0</v>
      </c>
      <c r="AM4" s="27" t="str">
        <f>IF(N50="","",VLOOKUP(N50,BD!$A$2:$E$82,5,FALSE)*AL4)</f>
        <v/>
      </c>
      <c r="AN4" s="27" t="str">
        <f>IF(N50="","",VLOOKUP(N50,BD!$A$3:$G$85,6,FALSE)*P50)</f>
        <v/>
      </c>
      <c r="AO4" s="27" t="str">
        <f>IF(N50="","",VLOOKUP(N50,BD!$A$3:$G$85,7,FALSE)*P50)</f>
        <v/>
      </c>
    </row>
    <row r="5" spans="1:41" x14ac:dyDescent="0.25">
      <c r="A5" s="8" t="s">
        <v>17</v>
      </c>
      <c r="B5" s="9">
        <v>4</v>
      </c>
      <c r="C5" s="9">
        <v>131.96</v>
      </c>
      <c r="D5" s="20">
        <f t="shared" si="3"/>
        <v>32.99</v>
      </c>
      <c r="E5" s="43">
        <f t="shared" si="4"/>
        <v>1.3745833333333335</v>
      </c>
      <c r="F5" s="44">
        <f>IF(A5="","",VLOOKUP(A5,BD!$A$3:$D$85,4,FALSE))</f>
        <v>24</v>
      </c>
      <c r="G5" s="11">
        <f t="shared" si="0"/>
        <v>1.3745833333333335</v>
      </c>
      <c r="H5" s="3">
        <f>IF(A5="","",VLOOKUP(A5,BD!$A$3:$H$85,8,FALSE))</f>
        <v>4</v>
      </c>
      <c r="I5" s="3">
        <f t="shared" si="5"/>
        <v>2.6254166666666663</v>
      </c>
      <c r="J5">
        <f>IF(A5="","",VLOOKUP(A5,BD!$A$3:$B$85,2,FALSE)*B5)</f>
        <v>96</v>
      </c>
      <c r="K5" s="3">
        <f t="shared" si="6"/>
        <v>384</v>
      </c>
      <c r="L5" s="3">
        <f t="shared" si="1"/>
        <v>252.03999999999996</v>
      </c>
      <c r="N5" s="94" t="s">
        <v>68</v>
      </c>
      <c r="O5" s="94"/>
      <c r="P5" s="94"/>
      <c r="Q5" s="94"/>
      <c r="R5" s="94"/>
      <c r="S5" s="94"/>
      <c r="U5" s="3">
        <f>IF(A5="","",VLOOKUP(A5,BD!$A$3:$E$85,5,FALSE)*B5)</f>
        <v>18</v>
      </c>
      <c r="V5" t="str">
        <f>IF(A51="","",VLOOKUP(A51,BD!$A$3:$E$85,5,FALSE)*B51)</f>
        <v/>
      </c>
      <c r="X5" s="3"/>
      <c r="AL5" s="35">
        <f t="shared" si="2"/>
        <v>0</v>
      </c>
      <c r="AM5" s="27" t="str">
        <f>IF(N51="","",VLOOKUP(N51,BD!$A$2:$E$82,5,FALSE)*AL5)</f>
        <v/>
      </c>
      <c r="AN5" s="27" t="str">
        <f>IF(N51="","",VLOOKUP(N51,BD!$A$3:$G$85,6,FALSE)*P51)</f>
        <v/>
      </c>
      <c r="AO5" s="27" t="str">
        <f>IF(N51="","",VLOOKUP(N51,BD!$A$3:$G$85,7,FALSE)*P51)</f>
        <v/>
      </c>
    </row>
    <row r="6" spans="1:41" x14ac:dyDescent="0.25">
      <c r="A6" s="8" t="s">
        <v>29</v>
      </c>
      <c r="B6" s="9">
        <v>8</v>
      </c>
      <c r="C6" s="9">
        <v>105.12</v>
      </c>
      <c r="D6" s="20">
        <f t="shared" si="3"/>
        <v>13.14</v>
      </c>
      <c r="E6" s="43">
        <f t="shared" si="4"/>
        <v>2.19</v>
      </c>
      <c r="F6" s="44">
        <f>IF(A6="","",VLOOKUP(A6,BD!$A$3:$D$85,4,FALSE))</f>
        <v>6</v>
      </c>
      <c r="G6" s="11">
        <f t="shared" si="0"/>
        <v>0.36499999999999999</v>
      </c>
      <c r="H6" s="3">
        <f>IF(A6="","",VLOOKUP(A6,BD!$A$3:$H$85,8,FALSE))</f>
        <v>2</v>
      </c>
      <c r="I6" s="3">
        <f t="shared" si="5"/>
        <v>1.635</v>
      </c>
      <c r="J6">
        <f>IF(A6="","",VLOOKUP(A6,BD!$A$3:$B$85,2,FALSE)*B6)</f>
        <v>288</v>
      </c>
      <c r="K6" s="3">
        <f t="shared" si="6"/>
        <v>576</v>
      </c>
      <c r="L6" s="3">
        <f t="shared" si="1"/>
        <v>470.88</v>
      </c>
      <c r="O6" s="3" t="s">
        <v>97</v>
      </c>
      <c r="P6" t="s">
        <v>52</v>
      </c>
      <c r="S6" s="32"/>
      <c r="U6" s="3">
        <f>IF(A6="","",VLOOKUP(A6,BD!$A$3:$E$85,5,FALSE)*B6)</f>
        <v>0</v>
      </c>
      <c r="V6" t="str">
        <f>IF(A52="","",VLOOKUP(A52,BD!$A$3:$E$85,5,FALSE)*B52)</f>
        <v/>
      </c>
      <c r="X6" s="3"/>
      <c r="AL6" s="35">
        <f t="shared" si="2"/>
        <v>0</v>
      </c>
      <c r="AM6" s="27" t="str">
        <f>IF(N52="","",VLOOKUP(N52,BD!$A$2:$E$82,5,FALSE)*AL6)</f>
        <v/>
      </c>
      <c r="AN6" s="27" t="str">
        <f>IF(N52="","",VLOOKUP(N52,BD!$A$3:$G$85,6,FALSE)*P52)</f>
        <v/>
      </c>
      <c r="AO6" s="27" t="str">
        <f>IF(N52="","",VLOOKUP(N52,BD!$A$3:$G$85,7,FALSE)*P52)</f>
        <v/>
      </c>
    </row>
    <row r="7" spans="1:41" x14ac:dyDescent="0.25">
      <c r="A7" s="8" t="s">
        <v>11</v>
      </c>
      <c r="B7" s="9">
        <v>5</v>
      </c>
      <c r="C7" s="9">
        <v>99</v>
      </c>
      <c r="D7" s="20">
        <f t="shared" si="3"/>
        <v>19.8</v>
      </c>
      <c r="E7" s="43">
        <f t="shared" si="4"/>
        <v>0.82499999999999996</v>
      </c>
      <c r="F7" s="44">
        <f>IF(A7="","",VLOOKUP(A7,BD!$A$3:$D$85,4,FALSE))</f>
        <v>24</v>
      </c>
      <c r="G7" s="11">
        <f t="shared" si="0"/>
        <v>0.82499999999999996</v>
      </c>
      <c r="H7" s="3">
        <f>IF(A7="","",VLOOKUP(A7,BD!$A$3:$H$85,8,FALSE))</f>
        <v>2</v>
      </c>
      <c r="I7" s="3">
        <f t="shared" si="5"/>
        <v>1.175</v>
      </c>
      <c r="J7">
        <f>IF(A7="","",VLOOKUP(A7,BD!$A$3:$B$85,2,FALSE)*B7)</f>
        <v>120</v>
      </c>
      <c r="K7" s="3">
        <f t="shared" si="6"/>
        <v>240</v>
      </c>
      <c r="L7" s="3">
        <f t="shared" si="1"/>
        <v>141</v>
      </c>
      <c r="N7" s="24" t="s">
        <v>66</v>
      </c>
      <c r="O7" s="3">
        <f>SUM(C66)</f>
        <v>494.18</v>
      </c>
      <c r="P7" s="3">
        <f>SUM(V20)</f>
        <v>166.5</v>
      </c>
      <c r="R7" s="22"/>
      <c r="S7" s="23">
        <f>SUM(O7+P7)</f>
        <v>660.68000000000006</v>
      </c>
      <c r="U7" s="3">
        <f>IF(A7="","",VLOOKUP(A7,BD!$A$3:$E$85,5,FALSE)*B7)</f>
        <v>22.5</v>
      </c>
      <c r="V7" t="str">
        <f>IF(A53="","",VLOOKUP(A53,BD!$A$3:$E$85,5,FALSE)*B53)</f>
        <v/>
      </c>
      <c r="X7" s="3"/>
      <c r="AL7" s="35">
        <f t="shared" si="2"/>
        <v>0</v>
      </c>
      <c r="AM7" s="27" t="str">
        <f>IF(N53="","",VLOOKUP(N53,BD!$A$2:$E$82,5,FALSE)*AL7)</f>
        <v/>
      </c>
      <c r="AN7" s="27" t="str">
        <f>IF(N53="","",VLOOKUP(N53,BD!$A$3:$G$85,6,FALSE)*P53)</f>
        <v/>
      </c>
      <c r="AO7" s="27" t="str">
        <f>IF(N53="","",VLOOKUP(N53,BD!$A$3:$G$85,7,FALSE)*P53)</f>
        <v/>
      </c>
    </row>
    <row r="8" spans="1:41" x14ac:dyDescent="0.25">
      <c r="A8" s="8" t="s">
        <v>12</v>
      </c>
      <c r="B8" s="9">
        <v>3</v>
      </c>
      <c r="C8" s="9">
        <v>66.900000000000006</v>
      </c>
      <c r="D8" s="20">
        <f t="shared" si="3"/>
        <v>22.3</v>
      </c>
      <c r="E8" s="43">
        <f t="shared" si="4"/>
        <v>0.9291666666666667</v>
      </c>
      <c r="F8" s="44">
        <f>IF(A8="","",VLOOKUP(A8,BD!$A$3:$D$85,4,FALSE))</f>
        <v>24</v>
      </c>
      <c r="G8" s="11">
        <f t="shared" si="0"/>
        <v>0.9291666666666667</v>
      </c>
      <c r="H8" s="3">
        <f>IF(A8="","",VLOOKUP(A8,BD!$A$3:$H$85,8,FALSE))</f>
        <v>3</v>
      </c>
      <c r="I8" s="3">
        <f t="shared" si="5"/>
        <v>2.0708333333333333</v>
      </c>
      <c r="J8">
        <f>IF(A8="","",VLOOKUP(A8,BD!$A$3:$B$85,2,FALSE)*B8)</f>
        <v>72</v>
      </c>
      <c r="K8" s="3">
        <f t="shared" si="6"/>
        <v>216</v>
      </c>
      <c r="L8" s="3">
        <f t="shared" si="1"/>
        <v>149.1</v>
      </c>
      <c r="U8" s="3">
        <f>IF(A8="","",VLOOKUP(A8,BD!$A$3:$E$85,5,FALSE)*B8)</f>
        <v>13.5</v>
      </c>
      <c r="V8" t="str">
        <f>IF(A54="","",VLOOKUP(A54,BD!$A$3:$E$85,5,FALSE)*B54)</f>
        <v/>
      </c>
      <c r="X8" s="3"/>
      <c r="AL8" s="35">
        <f t="shared" si="2"/>
        <v>0</v>
      </c>
      <c r="AM8" s="27" t="str">
        <f>IF(N54="","",VLOOKUP(N54,BD!$A$2:$E$82,5,FALSE)*AL8)</f>
        <v/>
      </c>
      <c r="AN8" s="27" t="str">
        <f>IF(N54="","",VLOOKUP(N54,BD!$A$3:$G$85,6,FALSE)*P54)</f>
        <v/>
      </c>
      <c r="AO8" s="27" t="str">
        <f>IF(N54="","",VLOOKUP(N54,BD!$A$3:$G$85,7,FALSE)*P54)</f>
        <v/>
      </c>
    </row>
    <row r="9" spans="1:41" x14ac:dyDescent="0.25">
      <c r="A9" s="8" t="s">
        <v>107</v>
      </c>
      <c r="B9" s="9">
        <v>2</v>
      </c>
      <c r="C9" s="9">
        <v>15.48</v>
      </c>
      <c r="D9" s="20">
        <f t="shared" si="3"/>
        <v>7.74</v>
      </c>
      <c r="E9" s="43">
        <f t="shared" si="4"/>
        <v>1.29</v>
      </c>
      <c r="F9" s="44">
        <f>IF(A9="","",VLOOKUP(A9,BD!$A$3:$D$85,4,FALSE))</f>
        <v>6</v>
      </c>
      <c r="G9" s="11">
        <f t="shared" si="0"/>
        <v>0.215</v>
      </c>
      <c r="H9" s="3">
        <f>IF(A9="","",VLOOKUP(A9,BD!$A$3:$H$85,8,FALSE))</f>
        <v>3</v>
      </c>
      <c r="I9" s="3">
        <f t="shared" si="5"/>
        <v>2.7850000000000001</v>
      </c>
      <c r="J9">
        <f>IF(A9="","",VLOOKUP(A9,BD!$A$3:$B$85,2,FALSE)*B9)</f>
        <v>72</v>
      </c>
      <c r="K9" s="3">
        <f t="shared" si="6"/>
        <v>216</v>
      </c>
      <c r="L9" s="3">
        <f t="shared" si="1"/>
        <v>200.52</v>
      </c>
      <c r="N9" s="28" t="s">
        <v>69</v>
      </c>
      <c r="O9" s="29">
        <f>SUM(O3+O7)</f>
        <v>2066.8399999999997</v>
      </c>
      <c r="P9" s="29">
        <f>SUM(P3+P7)</f>
        <v>309.5</v>
      </c>
      <c r="Q9" s="29"/>
      <c r="R9" s="30"/>
      <c r="S9" s="31">
        <f>SUM(O9:P9)</f>
        <v>2376.3399999999997</v>
      </c>
      <c r="U9" s="3">
        <f>IF(A9="","",VLOOKUP(A9,BD!$A$3:$E$85,5,FALSE)*B9)</f>
        <v>0</v>
      </c>
      <c r="V9" t="str">
        <f>IF(A55="","",VLOOKUP(A55,BD!$A$3:$E$85,5,FALSE)*B55)</f>
        <v/>
      </c>
      <c r="X9" s="3"/>
      <c r="AL9" s="35">
        <f t="shared" si="2"/>
        <v>0</v>
      </c>
      <c r="AM9" s="27" t="str">
        <f>IF(N55="","",VLOOKUP(N55,BD!$A$2:$E$82,5,FALSE)*AL9)</f>
        <v/>
      </c>
      <c r="AN9" s="27" t="str">
        <f>IF(N55="","",VLOOKUP(N55,BD!$A$3:$G$85,6,FALSE)*P55)</f>
        <v/>
      </c>
      <c r="AO9" s="27" t="str">
        <f>IF(N55="","",VLOOKUP(N55,BD!$A$3:$G$85,7,FALSE)*P55)</f>
        <v/>
      </c>
    </row>
    <row r="10" spans="1:41" x14ac:dyDescent="0.25">
      <c r="A10" s="8" t="s">
        <v>16</v>
      </c>
      <c r="B10" s="9">
        <v>2</v>
      </c>
      <c r="C10" s="9">
        <v>70.3</v>
      </c>
      <c r="D10" s="20">
        <f t="shared" si="3"/>
        <v>35.15</v>
      </c>
      <c r="E10" s="43">
        <f t="shared" si="4"/>
        <v>1.4645833333333333</v>
      </c>
      <c r="F10" s="44">
        <f>IF(A10="","",VLOOKUP(A10,BD!$A$3:$D$85,4,FALSE))</f>
        <v>24</v>
      </c>
      <c r="G10" s="11">
        <f t="shared" si="0"/>
        <v>1.4645833333333333</v>
      </c>
      <c r="H10" s="3">
        <f>IF(A10="","",VLOOKUP(A10,BD!$A$3:$H$85,8,FALSE))</f>
        <v>4</v>
      </c>
      <c r="I10" s="3">
        <f t="shared" si="5"/>
        <v>2.5354166666666664</v>
      </c>
      <c r="J10">
        <f>IF(A10="","",VLOOKUP(A10,BD!$A$3:$B$85,2,FALSE)*B10)</f>
        <v>48</v>
      </c>
      <c r="K10" s="3">
        <f t="shared" si="6"/>
        <v>192</v>
      </c>
      <c r="L10" s="3">
        <f t="shared" si="1"/>
        <v>121.69999999999999</v>
      </c>
      <c r="R10" s="3"/>
      <c r="S10" s="3"/>
      <c r="U10" s="3">
        <f>IF(A10="","",VLOOKUP(A10,BD!$A$3:$E$85,5,FALSE)*B10)</f>
        <v>9</v>
      </c>
      <c r="V10" t="str">
        <f>IF(A56="","",VLOOKUP(A56,BD!$A$3:$E$85,5,FALSE)*B56)</f>
        <v/>
      </c>
      <c r="X10" s="3"/>
      <c r="AL10" s="35">
        <f t="shared" si="2"/>
        <v>0</v>
      </c>
      <c r="AM10" s="27" t="str">
        <f>IF(N56="","",VLOOKUP(N56,BD!$A$2:$E$82,5,FALSE)*AL10)</f>
        <v/>
      </c>
      <c r="AN10" s="27" t="str">
        <f>IF(N56="","",VLOOKUP(N56,BD!$A$3:$G$85,6,FALSE)*P56)</f>
        <v/>
      </c>
      <c r="AO10" s="27" t="str">
        <f>IF(N56="","",VLOOKUP(N56,BD!$A$3:$G$85,7,FALSE)*P56)</f>
        <v/>
      </c>
    </row>
    <row r="11" spans="1:41" x14ac:dyDescent="0.25">
      <c r="A11" s="13" t="s">
        <v>31</v>
      </c>
      <c r="B11" s="9">
        <v>5</v>
      </c>
      <c r="C11" s="9">
        <v>55.5</v>
      </c>
      <c r="D11" s="20">
        <f t="shared" si="3"/>
        <v>11.1</v>
      </c>
      <c r="E11" s="43">
        <f t="shared" si="4"/>
        <v>1.85</v>
      </c>
      <c r="F11" s="44">
        <f>IF(A11="","",VLOOKUP(A11,BD!$A$3:$D$85,4,FALSE))</f>
        <v>6</v>
      </c>
      <c r="G11" s="11">
        <f t="shared" si="0"/>
        <v>0.30833333333333335</v>
      </c>
      <c r="H11" s="3">
        <f>IF(A11="","",VLOOKUP(A11,BD!$A$3:$H$85,8,FALSE))</f>
        <v>2</v>
      </c>
      <c r="I11" s="3">
        <f t="shared" si="5"/>
        <v>1.6916666666666667</v>
      </c>
      <c r="J11">
        <f>IF(A11="","",VLOOKUP(A11,BD!$A$3:$B$85,2,FALSE)*B11)</f>
        <v>180</v>
      </c>
      <c r="K11" s="3">
        <f t="shared" si="6"/>
        <v>360</v>
      </c>
      <c r="L11" s="3">
        <f t="shared" si="1"/>
        <v>304.5</v>
      </c>
      <c r="N11" s="94" t="s">
        <v>75</v>
      </c>
      <c r="O11" s="94"/>
      <c r="P11" s="94"/>
      <c r="Q11" s="94"/>
      <c r="R11" s="94"/>
      <c r="S11" s="94"/>
      <c r="U11" s="3">
        <f>IF(A11="","",VLOOKUP(A11,BD!$A$3:$E$85,5,FALSE)*B11)</f>
        <v>0</v>
      </c>
      <c r="V11" t="str">
        <f>IF(A57="","",VLOOKUP(A57,BD!$A$3:$E$85,5,FALSE)*B57)</f>
        <v/>
      </c>
      <c r="X11" s="3"/>
      <c r="AL11" s="35">
        <f t="shared" si="2"/>
        <v>0</v>
      </c>
      <c r="AM11" s="27" t="str">
        <f>IF(N57="","",VLOOKUP(N57,BD!$A$2:$E$82,5,FALSE)*AL11)</f>
        <v/>
      </c>
      <c r="AN11" s="27" t="str">
        <f>IF(N57="","",VLOOKUP(N57,BD!$A$3:$G$85,6,FALSE)*P57)</f>
        <v/>
      </c>
      <c r="AO11" s="27" t="str">
        <f>IF(N57="","",VLOOKUP(N57,BD!$A$3:$G$85,7,FALSE)*P57)</f>
        <v/>
      </c>
    </row>
    <row r="12" spans="1:41" x14ac:dyDescent="0.25">
      <c r="A12" s="8" t="s">
        <v>13</v>
      </c>
      <c r="B12" s="9">
        <v>1</v>
      </c>
      <c r="C12" s="9">
        <v>27.74</v>
      </c>
      <c r="D12" s="20">
        <f t="shared" si="3"/>
        <v>27.74</v>
      </c>
      <c r="E12" s="43">
        <f t="shared" si="4"/>
        <v>1.1558333333333333</v>
      </c>
      <c r="F12" s="44">
        <f>IF(A12="","",VLOOKUP(A12,BD!$A$3:$D$85,4,FALSE))</f>
        <v>24</v>
      </c>
      <c r="G12" s="11">
        <f t="shared" si="0"/>
        <v>1.1558333333333333</v>
      </c>
      <c r="H12" s="3">
        <f>IF(A12="","",VLOOKUP(A12,BD!$A$3:$H$85,8,FALSE))</f>
        <v>3</v>
      </c>
      <c r="I12" s="3">
        <f t="shared" si="5"/>
        <v>1.8441666666666667</v>
      </c>
      <c r="J12">
        <f>IF(A12="","",VLOOKUP(A12,BD!$A$3:$B$85,2,FALSE)*B12)</f>
        <v>24</v>
      </c>
      <c r="K12" s="3">
        <f t="shared" si="6"/>
        <v>72</v>
      </c>
      <c r="L12" s="3">
        <f t="shared" si="1"/>
        <v>44.260000000000005</v>
      </c>
      <c r="N12" s="96"/>
      <c r="O12" s="96"/>
      <c r="P12"/>
      <c r="Q12" s="3" t="str">
        <f>IF(N12="","",VLOOKUP(N12,$A$2:$E$64,4,FALSE))</f>
        <v/>
      </c>
      <c r="R12" s="3" t="str">
        <f>IF(N12="","",VLOOKUP(N12,$A$2:$F$64,5,FALSE)* Q12*P12)</f>
        <v/>
      </c>
      <c r="S12" t="str">
        <f>IF(N12="","",VLOOKUP(N12,BD!$A$2:$E$85,5,FALSE)*P12)</f>
        <v/>
      </c>
      <c r="U12" s="3">
        <f>IF(A12="","",VLOOKUP(A12,BD!$A$3:$E$85,5,FALSE)*B12)</f>
        <v>4.5</v>
      </c>
      <c r="V12" t="str">
        <f>IF(A58="","",VLOOKUP(A58,BD!$A$3:$E$85,5,FALSE)*B58)</f>
        <v/>
      </c>
      <c r="X12" s="3"/>
      <c r="AL12" s="35">
        <f t="shared" si="2"/>
        <v>0</v>
      </c>
      <c r="AM12" s="27" t="str">
        <f>IF(N58="","",VLOOKUP(N58,BD!$A$2:$E$82,5,FALSE)*AL12)</f>
        <v/>
      </c>
      <c r="AN12" s="27" t="str">
        <f>IF(N58="","",VLOOKUP(N58,BD!$A$3:$G$85,6,FALSE)*P58)</f>
        <v/>
      </c>
      <c r="AO12" s="27" t="str">
        <f>IF(N58="","",VLOOKUP(N58,BD!$A$3:$G$85,7,FALSE)*P58)</f>
        <v/>
      </c>
    </row>
    <row r="13" spans="1:41" x14ac:dyDescent="0.25">
      <c r="A13" s="8" t="s">
        <v>32</v>
      </c>
      <c r="B13" s="9">
        <v>4</v>
      </c>
      <c r="C13" s="9">
        <v>45.12</v>
      </c>
      <c r="D13" s="20">
        <f t="shared" si="3"/>
        <v>11.28</v>
      </c>
      <c r="E13" s="43">
        <f t="shared" si="4"/>
        <v>1.88</v>
      </c>
      <c r="F13" s="44">
        <f>IF(A13="","",VLOOKUP(A13,BD!$A$3:$D$85,4,FALSE))</f>
        <v>6</v>
      </c>
      <c r="G13" s="11">
        <f t="shared" si="0"/>
        <v>0.3133333333333333</v>
      </c>
      <c r="H13" s="3">
        <f>IF(A13="","",VLOOKUP(A13,BD!$A$3:$H$85,8,FALSE))</f>
        <v>2</v>
      </c>
      <c r="I13" s="3">
        <f t="shared" si="5"/>
        <v>1.6866666666666668</v>
      </c>
      <c r="J13">
        <f>IF(A13="","",VLOOKUP(A13,BD!$A$3:$B$85,2,FALSE)*B13)</f>
        <v>144</v>
      </c>
      <c r="K13" s="3">
        <f t="shared" si="6"/>
        <v>288</v>
      </c>
      <c r="L13" s="3">
        <f t="shared" si="1"/>
        <v>242.88000000000002</v>
      </c>
      <c r="N13" s="96"/>
      <c r="O13" s="96"/>
      <c r="P13"/>
      <c r="Q13" s="3" t="str">
        <f t="shared" ref="Q13:Q38" si="7">IF(N13="","",VLOOKUP(N13,$A$2:$E$64,4,FALSE))</f>
        <v/>
      </c>
      <c r="R13" s="3" t="str">
        <f t="shared" ref="R13:R38" si="8">IF(N13="","",VLOOKUP(N13,$A$2:$F$64,5,FALSE)* Q13*P13)</f>
        <v/>
      </c>
      <c r="S13" t="str">
        <f>IF(N13="","",VLOOKUP(N13,BD!$A$2:$E$85,5,FALSE)*P13)</f>
        <v/>
      </c>
      <c r="U13" s="3">
        <f>IF(A13="","",VLOOKUP(A13,BD!$A$3:$E$85,5,FALSE)*B13)</f>
        <v>0</v>
      </c>
      <c r="V13" t="str">
        <f>IF(A59="","",VLOOKUP(A59,BD!$A$3:$E$85,5,FALSE)*B59)</f>
        <v/>
      </c>
      <c r="X13" s="3"/>
      <c r="AL13" s="35">
        <f t="shared" si="2"/>
        <v>0</v>
      </c>
      <c r="AM13" s="27" t="str">
        <f>IF(N59="","",VLOOKUP(N59,BD!$A$2:$E$82,5,FALSE)*AL13)</f>
        <v/>
      </c>
      <c r="AN13" s="27" t="str">
        <f>IF(N59="","",VLOOKUP(N59,BD!$A$3:$G$85,6,FALSE)*P59)</f>
        <v/>
      </c>
      <c r="AO13" s="27" t="str">
        <f>IF(N59="","",VLOOKUP(N59,BD!$A$3:$G$85,7,FALSE)*P59)</f>
        <v/>
      </c>
    </row>
    <row r="14" spans="1:41" x14ac:dyDescent="0.25">
      <c r="A14" s="8" t="s">
        <v>14</v>
      </c>
      <c r="B14" s="9">
        <v>7</v>
      </c>
      <c r="C14" s="9">
        <v>251.44</v>
      </c>
      <c r="D14" s="20">
        <f t="shared" si="3"/>
        <v>35.92</v>
      </c>
      <c r="E14" s="43">
        <f t="shared" si="4"/>
        <v>1.4966666666666666</v>
      </c>
      <c r="F14" s="44">
        <f>IF(A14="","",VLOOKUP(A14,BD!$A$3:$D$85,4,FALSE))</f>
        <v>24</v>
      </c>
      <c r="G14" s="11">
        <f t="shared" si="0"/>
        <v>1.4966666666666666</v>
      </c>
      <c r="H14" s="3">
        <f>IF(A14="","",VLOOKUP(A14,BD!$A$3:$H$85,8,FALSE))</f>
        <v>4</v>
      </c>
      <c r="I14" s="3">
        <f t="shared" si="5"/>
        <v>2.5033333333333334</v>
      </c>
      <c r="J14">
        <f>IF(A14="","",VLOOKUP(A14,BD!$A$3:$B$85,2,FALSE)*B14)</f>
        <v>168</v>
      </c>
      <c r="K14" s="3">
        <f t="shared" si="6"/>
        <v>672</v>
      </c>
      <c r="L14" s="3">
        <f t="shared" si="1"/>
        <v>420.56</v>
      </c>
      <c r="N14" s="96"/>
      <c r="O14" s="96"/>
      <c r="P14"/>
      <c r="Q14" s="3" t="str">
        <f t="shared" si="7"/>
        <v/>
      </c>
      <c r="R14" s="3" t="str">
        <f t="shared" si="8"/>
        <v/>
      </c>
      <c r="S14" t="str">
        <f>IF(N14="","",VLOOKUP(N14,BD!$A$2:$E$85,5,FALSE)*P14)</f>
        <v/>
      </c>
      <c r="U14" s="3">
        <f>IF(A14="","",VLOOKUP(A14,BD!$A$3:$E$85,5,FALSE)*B14)</f>
        <v>31.5</v>
      </c>
      <c r="V14" t="str">
        <f>IF(A60="","",VLOOKUP(A60,BD!$A$3:$E$85,5,FALSE)*B60)</f>
        <v/>
      </c>
      <c r="X14" s="3"/>
      <c r="AL14" s="37"/>
      <c r="AM14" s="21">
        <f>SUM(AM2:AM13)</f>
        <v>0</v>
      </c>
      <c r="AN14" s="38">
        <f>SUM(AN2:AN13)</f>
        <v>0</v>
      </c>
      <c r="AO14" s="39">
        <f>SUM(AO2:AO13)</f>
        <v>0</v>
      </c>
    </row>
    <row r="15" spans="1:41" x14ac:dyDescent="0.25">
      <c r="A15" s="8" t="s">
        <v>15</v>
      </c>
      <c r="B15" s="9">
        <v>2</v>
      </c>
      <c r="C15" s="9">
        <v>71.84</v>
      </c>
      <c r="D15" s="20">
        <f t="shared" si="3"/>
        <v>35.92</v>
      </c>
      <c r="E15" s="43">
        <f t="shared" si="4"/>
        <v>1.4966666666666668</v>
      </c>
      <c r="F15" s="44">
        <f>IF(A15="","",VLOOKUP(A15,BD!$A$3:$D$85,4,FALSE))</f>
        <v>24</v>
      </c>
      <c r="G15" s="11">
        <f t="shared" si="0"/>
        <v>1.4966666666666668</v>
      </c>
      <c r="H15" s="3">
        <f>IF(A15="","",VLOOKUP(A15,BD!$A$3:$H$85,8,FALSE))</f>
        <v>4</v>
      </c>
      <c r="I15" s="3">
        <f t="shared" si="5"/>
        <v>2.503333333333333</v>
      </c>
      <c r="J15">
        <f>IF(A15="","",VLOOKUP(A15,BD!$A$3:$B$85,2,FALSE)*B15)</f>
        <v>48</v>
      </c>
      <c r="K15" s="3">
        <f t="shared" si="6"/>
        <v>192</v>
      </c>
      <c r="L15" s="3">
        <f t="shared" si="1"/>
        <v>120.15999999999998</v>
      </c>
      <c r="N15" s="96"/>
      <c r="O15" s="96"/>
      <c r="P15"/>
      <c r="Q15" s="3" t="str">
        <f t="shared" si="7"/>
        <v/>
      </c>
      <c r="R15" s="3" t="str">
        <f t="shared" si="8"/>
        <v/>
      </c>
      <c r="S15" t="str">
        <f>IF(N15="","",VLOOKUP(N15,BD!$A$2:$E$85,5,FALSE)*P15)</f>
        <v/>
      </c>
      <c r="U15" s="3">
        <f>IF(A15="","",VLOOKUP(A15,BD!$A$3:$E$85,5,FALSE)*B15)</f>
        <v>9</v>
      </c>
      <c r="V15" t="str">
        <f>IF(A61="","",VLOOKUP(A61,BD!$A$3:$E$85,5,FALSE)*B61)</f>
        <v/>
      </c>
      <c r="X15" s="3"/>
    </row>
    <row r="16" spans="1:41" x14ac:dyDescent="0.25">
      <c r="A16" s="8" t="s">
        <v>20</v>
      </c>
      <c r="B16" s="9">
        <v>3</v>
      </c>
      <c r="C16" s="9">
        <v>108</v>
      </c>
      <c r="D16" s="20">
        <f t="shared" si="3"/>
        <v>36</v>
      </c>
      <c r="E16" s="43">
        <f t="shared" si="4"/>
        <v>6</v>
      </c>
      <c r="F16" s="44">
        <f>IF(A16="","",VLOOKUP(A16,BD!$A$3:$D$85,4,FALSE))</f>
        <v>6</v>
      </c>
      <c r="G16" s="11">
        <f t="shared" si="0"/>
        <v>1.2</v>
      </c>
      <c r="H16" s="3">
        <f>IF(A16="","",VLOOKUP(A16,BD!$A$3:$H$85,8,FALSE))</f>
        <v>3</v>
      </c>
      <c r="I16" s="3">
        <f t="shared" si="5"/>
        <v>1.8</v>
      </c>
      <c r="J16">
        <f>IF(A16="","",VLOOKUP(A16,BD!$A$3:$B$85,2,FALSE)*B16)</f>
        <v>90</v>
      </c>
      <c r="K16" s="3">
        <f t="shared" si="6"/>
        <v>270</v>
      </c>
      <c r="L16" s="3">
        <f t="shared" si="1"/>
        <v>162</v>
      </c>
      <c r="N16" s="96"/>
      <c r="O16" s="96"/>
      <c r="P16"/>
      <c r="Q16" s="3" t="str">
        <f t="shared" si="7"/>
        <v/>
      </c>
      <c r="R16" s="3" t="str">
        <f t="shared" si="8"/>
        <v/>
      </c>
      <c r="S16" t="str">
        <f>IF(N16="","",VLOOKUP(N16,BD!$A$2:$E$85,5,FALSE)*P16)</f>
        <v/>
      </c>
      <c r="U16" s="3">
        <f>IF(A16="","",VLOOKUP(A16,BD!$A$3:$E$85,5,FALSE)*B16)</f>
        <v>0</v>
      </c>
      <c r="V16" t="str">
        <f>IF(A62="","",VLOOKUP(A62,BD!$A$3:$E$85,5,FALSE)*B62)</f>
        <v/>
      </c>
      <c r="X16" s="3"/>
      <c r="AM16" s="2"/>
    </row>
    <row r="17" spans="1:41" x14ac:dyDescent="0.25">
      <c r="A17" s="8" t="s">
        <v>19</v>
      </c>
      <c r="B17" s="9">
        <v>5</v>
      </c>
      <c r="C17" s="9">
        <v>180</v>
      </c>
      <c r="D17" s="20">
        <f t="shared" si="3"/>
        <v>36</v>
      </c>
      <c r="E17" s="43">
        <f t="shared" si="4"/>
        <v>6</v>
      </c>
      <c r="F17" s="44">
        <f>IF(A17="","",VLOOKUP(A17,BD!$A$3:$D$85,4,FALSE))</f>
        <v>6</v>
      </c>
      <c r="G17" s="11">
        <f t="shared" si="0"/>
        <v>1.2</v>
      </c>
      <c r="H17" s="3">
        <f>IF(A17="","",VLOOKUP(A17,BD!$A$3:$H$85,8,FALSE))</f>
        <v>3</v>
      </c>
      <c r="I17" s="3">
        <f t="shared" si="5"/>
        <v>1.8</v>
      </c>
      <c r="J17">
        <f>IF(A17="","",VLOOKUP(A17,BD!$A$3:$B$85,2,FALSE)*B17)</f>
        <v>150</v>
      </c>
      <c r="K17" s="3">
        <f t="shared" si="6"/>
        <v>450</v>
      </c>
      <c r="L17" s="3">
        <f t="shared" si="1"/>
        <v>270</v>
      </c>
      <c r="N17" s="96"/>
      <c r="O17" s="96"/>
      <c r="P17"/>
      <c r="Q17" s="3" t="str">
        <f t="shared" si="7"/>
        <v/>
      </c>
      <c r="R17" s="3" t="str">
        <f t="shared" si="8"/>
        <v/>
      </c>
      <c r="S17" t="str">
        <f>IF(N17="","",VLOOKUP(N17,BD!$A$2:$E$85,5,FALSE)*P17)</f>
        <v/>
      </c>
      <c r="U17" s="3">
        <f>IF(A17="","",VLOOKUP(A17,BD!$A$3:$E$85,5,FALSE)*B17)</f>
        <v>0</v>
      </c>
      <c r="V17" t="str">
        <f>IF(A63="","",VLOOKUP(A63,BD!$A$3:$E$85,5,FALSE)*B63)</f>
        <v/>
      </c>
      <c r="X17" s="3"/>
      <c r="AM17" s="2"/>
    </row>
    <row r="18" spans="1:41" x14ac:dyDescent="0.25">
      <c r="A18" s="8" t="s">
        <v>18</v>
      </c>
      <c r="B18" s="9">
        <v>5</v>
      </c>
      <c r="C18" s="9">
        <v>180</v>
      </c>
      <c r="D18" s="20">
        <f t="shared" si="3"/>
        <v>36</v>
      </c>
      <c r="E18" s="43">
        <f t="shared" si="4"/>
        <v>6</v>
      </c>
      <c r="F18" s="44">
        <f>IF(A18="","",VLOOKUP(A18,BD!$A$3:$D$85,4,FALSE))</f>
        <v>6</v>
      </c>
      <c r="G18" s="11">
        <f t="shared" si="0"/>
        <v>1.2</v>
      </c>
      <c r="H18" s="3">
        <f>IF(A18="","",VLOOKUP(A18,BD!$A$3:$H$85,8,FALSE))</f>
        <v>3</v>
      </c>
      <c r="I18" s="3">
        <f t="shared" si="5"/>
        <v>1.8</v>
      </c>
      <c r="J18">
        <f>IF(A18="","",VLOOKUP(A18,BD!$A$3:$B$85,2,FALSE)*B18)</f>
        <v>150</v>
      </c>
      <c r="K18" s="3">
        <f t="shared" si="6"/>
        <v>450</v>
      </c>
      <c r="L18" s="3">
        <f t="shared" si="1"/>
        <v>270</v>
      </c>
      <c r="N18" s="96"/>
      <c r="O18" s="96"/>
      <c r="P18"/>
      <c r="Q18" s="3" t="str">
        <f t="shared" si="7"/>
        <v/>
      </c>
      <c r="R18" s="3" t="str">
        <f t="shared" si="8"/>
        <v/>
      </c>
      <c r="S18" t="str">
        <f>IF(N18="","",VLOOKUP(N18,BD!$A$2:$E$85,5,FALSE)*P18)</f>
        <v/>
      </c>
      <c r="U18" s="3">
        <f>IF(A18="","",VLOOKUP(A18,BD!$A$3:$E$85,5,FALSE)*B18)</f>
        <v>0</v>
      </c>
      <c r="V18" t="str">
        <f>IF(A64="","",VLOOKUP(A64,BD!$A$3:$E$85,5,FALSE)*B64)</f>
        <v/>
      </c>
      <c r="X18" s="3"/>
      <c r="AM18" s="2"/>
    </row>
    <row r="19" spans="1:41" x14ac:dyDescent="0.25">
      <c r="A19" s="8"/>
      <c r="B19" s="9"/>
      <c r="C19" s="9"/>
      <c r="D19" s="20">
        <f t="shared" si="3"/>
        <v>0</v>
      </c>
      <c r="E19" s="43">
        <f t="shared" si="4"/>
        <v>0</v>
      </c>
      <c r="F19" s="44" t="str">
        <f>IF(A19="","",VLOOKUP(A19,BD!$A$3:$D$85,4,FALSE))</f>
        <v/>
      </c>
      <c r="G19" s="11">
        <f t="shared" si="0"/>
        <v>0</v>
      </c>
      <c r="H19" s="3" t="str">
        <f>IF(A19="","",VLOOKUP(A19,BD!$A$3:$H$85,8,FALSE))</f>
        <v/>
      </c>
      <c r="I19" s="3">
        <f t="shared" si="5"/>
        <v>0</v>
      </c>
      <c r="J19" t="str">
        <f>IF(A19="","",VLOOKUP(A19,BD!$A$3:$B$85,2,FALSE)*B19)</f>
        <v/>
      </c>
      <c r="K19" s="3">
        <f t="shared" si="6"/>
        <v>0</v>
      </c>
      <c r="L19" s="3">
        <f t="shared" si="1"/>
        <v>0</v>
      </c>
      <c r="N19" s="96"/>
      <c r="O19" s="96"/>
      <c r="P19"/>
      <c r="Q19" s="3" t="str">
        <f t="shared" si="7"/>
        <v/>
      </c>
      <c r="R19" s="3" t="str">
        <f t="shared" si="8"/>
        <v/>
      </c>
      <c r="S19" t="str">
        <f>IF(N19="","",VLOOKUP(N19,BD!$A$2:$E$85,5,FALSE)*P19)</f>
        <v/>
      </c>
      <c r="U19" s="3" t="str">
        <f>IF(A19="","",VLOOKUP(A19,BD!$A$3:$E$85,5,FALSE)*B19)</f>
        <v/>
      </c>
      <c r="X19" s="3"/>
      <c r="AM19" s="2"/>
    </row>
    <row r="20" spans="1:41" x14ac:dyDescent="0.25">
      <c r="A20" s="8"/>
      <c r="B20" s="9"/>
      <c r="C20" s="9"/>
      <c r="D20" s="20">
        <f t="shared" si="3"/>
        <v>0</v>
      </c>
      <c r="E20" s="43">
        <f t="shared" si="4"/>
        <v>0</v>
      </c>
      <c r="F20" s="44" t="str">
        <f>IF(A20="","",VLOOKUP(A20,BD!$A$3:$D$85,4,FALSE))</f>
        <v/>
      </c>
      <c r="G20" s="11">
        <f t="shared" si="0"/>
        <v>0</v>
      </c>
      <c r="H20" s="3" t="str">
        <f>IF(A20="","",VLOOKUP(A20,BD!$A$3:$H$85,8,FALSE))</f>
        <v/>
      </c>
      <c r="I20" s="3">
        <f t="shared" si="5"/>
        <v>0</v>
      </c>
      <c r="J20" t="str">
        <f>IF(A20="","",VLOOKUP(A20,BD!$A$3:$B$85,2,FALSE)*B20)</f>
        <v/>
      </c>
      <c r="K20" s="3">
        <f t="shared" si="6"/>
        <v>0</v>
      </c>
      <c r="L20" s="3">
        <f t="shared" si="1"/>
        <v>0</v>
      </c>
      <c r="N20" s="96"/>
      <c r="O20" s="96"/>
      <c r="P20"/>
      <c r="Q20" s="3" t="str">
        <f t="shared" si="7"/>
        <v/>
      </c>
      <c r="R20" s="3" t="str">
        <f t="shared" si="8"/>
        <v/>
      </c>
      <c r="S20" t="str">
        <f>IF(N20="","",VLOOKUP(N20,BD!$A$2:$E$85,5,FALSE)*P20)</f>
        <v/>
      </c>
      <c r="U20" s="3" t="str">
        <f>IF(A20="","",VLOOKUP(A20,BD!$A$3:$E$85,5,FALSE)*B20)</f>
        <v/>
      </c>
      <c r="V20">
        <f>SUM(V2:V18)</f>
        <v>166.5</v>
      </c>
      <c r="X20" s="3"/>
      <c r="AN20" s="12"/>
      <c r="AO20" s="12"/>
    </row>
    <row r="21" spans="1:41" x14ac:dyDescent="0.25">
      <c r="A21" s="8"/>
      <c r="B21" s="9"/>
      <c r="C21" s="9"/>
      <c r="D21" s="20">
        <f t="shared" si="3"/>
        <v>0</v>
      </c>
      <c r="E21" s="43">
        <f t="shared" si="4"/>
        <v>0</v>
      </c>
      <c r="F21" s="44" t="str">
        <f>IF(A21="","",VLOOKUP(A21,BD!$A$3:$D$85,4,FALSE))</f>
        <v/>
      </c>
      <c r="G21" s="11">
        <f t="shared" si="0"/>
        <v>0</v>
      </c>
      <c r="H21" s="3" t="str">
        <f>IF(A21="","",VLOOKUP(A21,BD!$A$3:$H$85,8,FALSE))</f>
        <v/>
      </c>
      <c r="I21" s="3">
        <f t="shared" si="5"/>
        <v>0</v>
      </c>
      <c r="J21" t="str">
        <f>IF(A21="","",VLOOKUP(A21,BD!$A$3:$B$85,2,FALSE)*B21)</f>
        <v/>
      </c>
      <c r="K21" s="3">
        <f t="shared" si="6"/>
        <v>0</v>
      </c>
      <c r="L21" s="3">
        <f t="shared" si="1"/>
        <v>0</v>
      </c>
      <c r="N21" s="96"/>
      <c r="O21" s="96"/>
      <c r="P21"/>
      <c r="Q21" s="3" t="str">
        <f t="shared" si="7"/>
        <v/>
      </c>
      <c r="R21" s="3" t="str">
        <f t="shared" si="8"/>
        <v/>
      </c>
      <c r="S21" t="str">
        <f>IF(N21="","",VLOOKUP(N21,BD!$A$2:$E$85,5,FALSE)*P21)</f>
        <v/>
      </c>
      <c r="U21" s="3" t="str">
        <f>IF(A21="","",VLOOKUP(A21,BD!$A$3:$E$85,5,FALSE)*B21)</f>
        <v/>
      </c>
      <c r="X21" s="3"/>
    </row>
    <row r="22" spans="1:41" x14ac:dyDescent="0.25">
      <c r="A22" s="8"/>
      <c r="B22" s="9"/>
      <c r="C22" s="9"/>
      <c r="D22" s="20">
        <f t="shared" si="3"/>
        <v>0</v>
      </c>
      <c r="E22" s="43">
        <f t="shared" si="4"/>
        <v>0</v>
      </c>
      <c r="F22" s="44" t="str">
        <f>IF(A22="","",VLOOKUP(A22,BD!$A$3:$D$85,4,FALSE))</f>
        <v/>
      </c>
      <c r="G22" s="11">
        <f t="shared" si="0"/>
        <v>0</v>
      </c>
      <c r="H22" s="3" t="str">
        <f>IF(A22="","",VLOOKUP(A22,BD!$A$3:$H$85,8,FALSE))</f>
        <v/>
      </c>
      <c r="I22" s="3">
        <f t="shared" si="5"/>
        <v>0</v>
      </c>
      <c r="J22" t="str">
        <f>IF(A22="","",VLOOKUP(A22,BD!$A$3:$B$85,2,FALSE)*B22)</f>
        <v/>
      </c>
      <c r="K22" s="3">
        <f t="shared" si="6"/>
        <v>0</v>
      </c>
      <c r="L22" s="3">
        <f t="shared" si="1"/>
        <v>0</v>
      </c>
      <c r="N22" s="96"/>
      <c r="O22" s="96"/>
      <c r="P22"/>
      <c r="Q22" s="3" t="str">
        <f t="shared" si="7"/>
        <v/>
      </c>
      <c r="R22" s="3" t="str">
        <f t="shared" si="8"/>
        <v/>
      </c>
      <c r="S22" t="str">
        <f>IF(N22="","",VLOOKUP(N22,BD!$A$2:$E$85,5,FALSE)*P22)</f>
        <v/>
      </c>
      <c r="U22" s="3" t="str">
        <f>IF(A22="","",VLOOKUP(A22,BD!$A$3:$E$85,5,FALSE)*B22)</f>
        <v/>
      </c>
      <c r="X22" s="3"/>
    </row>
    <row r="23" spans="1:41" x14ac:dyDescent="0.25">
      <c r="A23" s="8"/>
      <c r="B23" s="9"/>
      <c r="C23" s="9"/>
      <c r="D23" s="20">
        <f t="shared" si="3"/>
        <v>0</v>
      </c>
      <c r="E23" s="43">
        <f t="shared" si="4"/>
        <v>0</v>
      </c>
      <c r="F23" s="44" t="str">
        <f>IF(A23="","",VLOOKUP(A23,BD!$A$3:$D$85,4,FALSE))</f>
        <v/>
      </c>
      <c r="G23" s="11">
        <f t="shared" si="0"/>
        <v>0</v>
      </c>
      <c r="H23" s="3" t="str">
        <f>IF(A23="","",VLOOKUP(A23,BD!$A$3:$H$85,8,FALSE))</f>
        <v/>
      </c>
      <c r="I23" s="3">
        <f t="shared" si="5"/>
        <v>0</v>
      </c>
      <c r="J23" t="str">
        <f>IF(A23="","",VLOOKUP(A23,BD!$A$3:$B$85,2,FALSE)*B23)</f>
        <v/>
      </c>
      <c r="K23" s="3">
        <f t="shared" si="6"/>
        <v>0</v>
      </c>
      <c r="L23" s="3">
        <f t="shared" si="1"/>
        <v>0</v>
      </c>
      <c r="N23" s="96"/>
      <c r="O23" s="96"/>
      <c r="P23"/>
      <c r="Q23" s="3" t="str">
        <f t="shared" si="7"/>
        <v/>
      </c>
      <c r="R23" s="3" t="str">
        <f t="shared" si="8"/>
        <v/>
      </c>
      <c r="S23" t="str">
        <f>IF(N23="","",VLOOKUP(N23,BD!$A$2:$E$85,5,FALSE)*P23)</f>
        <v/>
      </c>
      <c r="U23" s="3" t="str">
        <f>IF(A23="","",VLOOKUP(A23,BD!$A$3:$E$85,5,FALSE)*B23)</f>
        <v/>
      </c>
      <c r="X23" s="3"/>
    </row>
    <row r="24" spans="1:41" x14ac:dyDescent="0.25">
      <c r="A24" s="8"/>
      <c r="B24" s="9"/>
      <c r="C24" s="9"/>
      <c r="D24" s="20">
        <f t="shared" si="3"/>
        <v>0</v>
      </c>
      <c r="E24" s="43">
        <f t="shared" si="4"/>
        <v>0</v>
      </c>
      <c r="F24" s="44" t="str">
        <f>IF(A24="","",VLOOKUP(A24,BD!$A$3:$D$85,4,FALSE))</f>
        <v/>
      </c>
      <c r="G24" s="11">
        <f t="shared" si="0"/>
        <v>0</v>
      </c>
      <c r="H24" s="3" t="str">
        <f>IF(A24="","",VLOOKUP(A24,BD!$A$3:$H$85,8,FALSE))</f>
        <v/>
      </c>
      <c r="I24" s="3">
        <f t="shared" si="5"/>
        <v>0</v>
      </c>
      <c r="J24" t="str">
        <f>IF(A24="","",VLOOKUP(A24,BD!$A$3:$B$85,2,FALSE)*B24)</f>
        <v/>
      </c>
      <c r="K24" s="3">
        <f t="shared" si="6"/>
        <v>0</v>
      </c>
      <c r="L24" s="3">
        <f t="shared" si="1"/>
        <v>0</v>
      </c>
      <c r="N24" s="96"/>
      <c r="O24" s="96"/>
      <c r="P24"/>
      <c r="Q24" s="3" t="str">
        <f t="shared" si="7"/>
        <v/>
      </c>
      <c r="R24" s="3" t="str">
        <f t="shared" si="8"/>
        <v/>
      </c>
      <c r="S24" t="str">
        <f>IF(N24="","",VLOOKUP(N24,BD!$A$2:$E$85,5,FALSE)*P24)</f>
        <v/>
      </c>
      <c r="U24" s="3" t="str">
        <f>IF(A24="","",VLOOKUP(A24,BD!$A$3:$E$85,5,FALSE)*B24)</f>
        <v/>
      </c>
      <c r="X24" s="3"/>
    </row>
    <row r="25" spans="1:41" x14ac:dyDescent="0.25">
      <c r="A25" s="8"/>
      <c r="B25" s="9"/>
      <c r="C25" s="9"/>
      <c r="D25" s="20">
        <f t="shared" si="3"/>
        <v>0</v>
      </c>
      <c r="E25" s="43">
        <f t="shared" si="4"/>
        <v>0</v>
      </c>
      <c r="F25" s="44" t="str">
        <f>IF(A25="","",VLOOKUP(A25,BD!$A$3:$D$85,4,FALSE))</f>
        <v/>
      </c>
      <c r="G25" s="11">
        <f t="shared" si="0"/>
        <v>0</v>
      </c>
      <c r="H25" s="3" t="str">
        <f>IF(A25="","",VLOOKUP(A25,BD!$A$3:$H$85,8,FALSE))</f>
        <v/>
      </c>
      <c r="I25" s="3">
        <f t="shared" si="5"/>
        <v>0</v>
      </c>
      <c r="J25" t="str">
        <f>IF(A25="","",VLOOKUP(A25,BD!$A$3:$B$85,2,FALSE)*B25)</f>
        <v/>
      </c>
      <c r="K25" s="3">
        <f t="shared" si="6"/>
        <v>0</v>
      </c>
      <c r="L25" s="3">
        <f t="shared" si="1"/>
        <v>0</v>
      </c>
      <c r="N25" s="96"/>
      <c r="O25" s="96"/>
      <c r="P25"/>
      <c r="Q25" s="3" t="str">
        <f t="shared" si="7"/>
        <v/>
      </c>
      <c r="R25" s="3" t="str">
        <f t="shared" si="8"/>
        <v/>
      </c>
      <c r="S25" t="str">
        <f>IF(N25="","",VLOOKUP(N25,BD!$A$2:$E$85,5,FALSE)*P25)</f>
        <v/>
      </c>
      <c r="U25" s="3" t="str">
        <f>IF(A25="","",VLOOKUP(A25,BD!$A$3:$E$85,5,FALSE)*B25)</f>
        <v/>
      </c>
      <c r="X25" s="3"/>
    </row>
    <row r="26" spans="1:41" x14ac:dyDescent="0.25">
      <c r="A26" s="8"/>
      <c r="B26" s="9"/>
      <c r="C26" s="9"/>
      <c r="D26" s="20">
        <f t="shared" si="3"/>
        <v>0</v>
      </c>
      <c r="E26" s="43">
        <f t="shared" si="4"/>
        <v>0</v>
      </c>
      <c r="F26" s="44" t="str">
        <f>IF(A26="","",VLOOKUP(A26,BD!$A$3:$D$85,4,FALSE))</f>
        <v/>
      </c>
      <c r="G26" s="11">
        <f t="shared" si="0"/>
        <v>0</v>
      </c>
      <c r="H26" s="3" t="str">
        <f>IF(A26="","",VLOOKUP(A26,BD!$A$3:$H$85,8,FALSE))</f>
        <v/>
      </c>
      <c r="I26" s="3">
        <f t="shared" si="5"/>
        <v>0</v>
      </c>
      <c r="J26" t="str">
        <f>IF(A26="","",VLOOKUP(A26,BD!$A$3:$B$85,2,FALSE)*B26)</f>
        <v/>
      </c>
      <c r="K26" s="3">
        <f t="shared" si="6"/>
        <v>0</v>
      </c>
      <c r="L26" s="3">
        <f t="shared" si="1"/>
        <v>0</v>
      </c>
      <c r="N26" s="96"/>
      <c r="O26" s="96"/>
      <c r="P26"/>
      <c r="Q26" s="3" t="str">
        <f t="shared" si="7"/>
        <v/>
      </c>
      <c r="R26" s="3" t="str">
        <f t="shared" si="8"/>
        <v/>
      </c>
      <c r="S26" t="str">
        <f>IF(N26="","",VLOOKUP(N26,BD!$A$2:$E$85,5,FALSE)*P26)</f>
        <v/>
      </c>
      <c r="U26" s="3" t="str">
        <f>IF(A26="","",VLOOKUP(A26,BD!$A$3:$E$85,5,FALSE)*B26)</f>
        <v/>
      </c>
      <c r="X26" s="3"/>
    </row>
    <row r="27" spans="1:41" x14ac:dyDescent="0.25">
      <c r="A27" s="8"/>
      <c r="B27" s="9"/>
      <c r="C27" s="9"/>
      <c r="D27" s="20">
        <f t="shared" si="3"/>
        <v>0</v>
      </c>
      <c r="E27" s="43">
        <f t="shared" si="4"/>
        <v>0</v>
      </c>
      <c r="F27" s="44" t="str">
        <f>IF(A27="","",VLOOKUP(A27,BD!$A$3:$D$85,4,FALSE))</f>
        <v/>
      </c>
      <c r="G27" s="11">
        <f t="shared" si="0"/>
        <v>0</v>
      </c>
      <c r="H27" s="3" t="str">
        <f>IF(A27="","",VLOOKUP(A27,BD!$A$3:$H$85,8,FALSE))</f>
        <v/>
      </c>
      <c r="I27" s="3">
        <f t="shared" si="5"/>
        <v>0</v>
      </c>
      <c r="J27" t="str">
        <f>IF(A27="","",VLOOKUP(A27,BD!$A$3:$B$85,2,FALSE)*B27)</f>
        <v/>
      </c>
      <c r="K27" s="3">
        <f t="shared" si="6"/>
        <v>0</v>
      </c>
      <c r="L27" s="3">
        <f t="shared" si="1"/>
        <v>0</v>
      </c>
      <c r="N27" s="96"/>
      <c r="O27" s="96"/>
      <c r="P27"/>
      <c r="Q27" s="3" t="str">
        <f t="shared" si="7"/>
        <v/>
      </c>
      <c r="R27" s="3" t="str">
        <f t="shared" si="8"/>
        <v/>
      </c>
      <c r="S27" t="str">
        <f>IF(N27="","",VLOOKUP(N27,BD!$A$2:$E$85,5,FALSE)*P27)</f>
        <v/>
      </c>
      <c r="U27" s="3" t="str">
        <f>IF(A27="","",VLOOKUP(A27,BD!$A$3:$E$85,5,FALSE)*B27)</f>
        <v/>
      </c>
      <c r="X27" s="3"/>
    </row>
    <row r="28" spans="1:41" x14ac:dyDescent="0.25">
      <c r="A28" s="8"/>
      <c r="B28" s="9"/>
      <c r="C28" s="9"/>
      <c r="D28" s="20">
        <f t="shared" si="3"/>
        <v>0</v>
      </c>
      <c r="E28" s="43">
        <f t="shared" si="4"/>
        <v>0</v>
      </c>
      <c r="F28" s="44" t="str">
        <f>IF(A28="","",VLOOKUP(A28,BD!$A$3:$D$85,4,FALSE))</f>
        <v/>
      </c>
      <c r="G28" s="11">
        <f t="shared" si="0"/>
        <v>0</v>
      </c>
      <c r="H28" s="3" t="str">
        <f>IF(A28="","",VLOOKUP(A28,BD!$A$3:$H$85,8,FALSE))</f>
        <v/>
      </c>
      <c r="I28" s="3">
        <f t="shared" si="5"/>
        <v>0</v>
      </c>
      <c r="J28" t="str">
        <f>IF(A28="","",VLOOKUP(A28,BD!$A$3:$B$85,2,FALSE)*B28)</f>
        <v/>
      </c>
      <c r="K28" s="3">
        <f t="shared" si="6"/>
        <v>0</v>
      </c>
      <c r="L28" s="3">
        <f t="shared" si="1"/>
        <v>0</v>
      </c>
      <c r="N28" s="96"/>
      <c r="O28" s="96"/>
      <c r="P28"/>
      <c r="Q28" s="3" t="str">
        <f t="shared" si="7"/>
        <v/>
      </c>
      <c r="R28" s="3" t="str">
        <f t="shared" si="8"/>
        <v/>
      </c>
      <c r="S28" t="str">
        <f>IF(N28="","",VLOOKUP(N28,BD!$A$2:$E$85,5,FALSE)*P28)</f>
        <v/>
      </c>
      <c r="U28" s="3" t="str">
        <f>IF(A28="","",VLOOKUP(A28,BD!$A$3:$E$85,5,FALSE)*B28)</f>
        <v/>
      </c>
      <c r="X28" s="3"/>
    </row>
    <row r="29" spans="1:41" x14ac:dyDescent="0.25">
      <c r="A29" s="8"/>
      <c r="B29" s="9"/>
      <c r="C29" s="9"/>
      <c r="D29" s="20">
        <f t="shared" si="3"/>
        <v>0</v>
      </c>
      <c r="E29" s="43">
        <f t="shared" si="4"/>
        <v>0</v>
      </c>
      <c r="F29" s="44" t="str">
        <f>IF(A29="","",VLOOKUP(A29,BD!$A$3:$D$85,4,FALSE))</f>
        <v/>
      </c>
      <c r="G29" s="11">
        <f t="shared" si="0"/>
        <v>0</v>
      </c>
      <c r="H29" s="3" t="str">
        <f>IF(A29="","",VLOOKUP(A29,BD!$A$3:$H$85,8,FALSE))</f>
        <v/>
      </c>
      <c r="I29" s="3">
        <f t="shared" si="5"/>
        <v>0</v>
      </c>
      <c r="J29" t="str">
        <f>IF(A29="","",VLOOKUP(A29,BD!$A$3:$B$85,2,FALSE)*B29)</f>
        <v/>
      </c>
      <c r="K29" s="3">
        <f t="shared" si="6"/>
        <v>0</v>
      </c>
      <c r="L29" s="3">
        <f t="shared" si="1"/>
        <v>0</v>
      </c>
      <c r="N29" s="96"/>
      <c r="O29" s="96"/>
      <c r="P29"/>
      <c r="Q29" s="3" t="str">
        <f t="shared" si="7"/>
        <v/>
      </c>
      <c r="R29" s="3" t="str">
        <f t="shared" si="8"/>
        <v/>
      </c>
      <c r="S29" t="str">
        <f>IF(N29="","",VLOOKUP(N29,BD!$A$2:$E$85,5,FALSE)*P29)</f>
        <v/>
      </c>
      <c r="U29" s="3" t="str">
        <f>IF(A29="","",VLOOKUP(A29,BD!$A$3:$E$85,5,FALSE)*B29)</f>
        <v/>
      </c>
      <c r="X29" s="3"/>
    </row>
    <row r="30" spans="1:41" x14ac:dyDescent="0.25">
      <c r="A30" s="8"/>
      <c r="B30" s="9"/>
      <c r="C30" s="9"/>
      <c r="D30" s="20">
        <f t="shared" si="3"/>
        <v>0</v>
      </c>
      <c r="E30" s="43">
        <f t="shared" si="4"/>
        <v>0</v>
      </c>
      <c r="F30" s="44" t="str">
        <f>IF(A30="","",VLOOKUP(A30,BD!$A$3:$D$85,4,FALSE))</f>
        <v/>
      </c>
      <c r="G30" s="11">
        <f t="shared" si="0"/>
        <v>0</v>
      </c>
      <c r="H30" s="3" t="str">
        <f>IF(A30="","",VLOOKUP(A30,BD!$A$3:$H$85,8,FALSE))</f>
        <v/>
      </c>
      <c r="I30" s="3">
        <f t="shared" si="5"/>
        <v>0</v>
      </c>
      <c r="J30" t="str">
        <f>IF(A30="","",VLOOKUP(A30,BD!$A$3:$B$85,2,FALSE)*B30)</f>
        <v/>
      </c>
      <c r="K30" s="3">
        <f t="shared" si="6"/>
        <v>0</v>
      </c>
      <c r="L30" s="3">
        <f t="shared" si="1"/>
        <v>0</v>
      </c>
      <c r="N30" s="96"/>
      <c r="O30" s="96"/>
      <c r="P30"/>
      <c r="Q30" s="3" t="str">
        <f t="shared" si="7"/>
        <v/>
      </c>
      <c r="R30" s="3" t="str">
        <f t="shared" si="8"/>
        <v/>
      </c>
      <c r="S30" t="str">
        <f>IF(N30="","",VLOOKUP(N30,BD!$A$2:$E$85,5,FALSE)*P30)</f>
        <v/>
      </c>
      <c r="U30" s="3" t="str">
        <f>IF(A30="","",VLOOKUP(A30,BD!$A$3:$E$85,5,FALSE)*B30)</f>
        <v/>
      </c>
      <c r="X30" s="3"/>
    </row>
    <row r="31" spans="1:41" x14ac:dyDescent="0.25">
      <c r="A31" s="8"/>
      <c r="B31" s="9"/>
      <c r="C31" s="9"/>
      <c r="D31" s="20">
        <f t="shared" si="3"/>
        <v>0</v>
      </c>
      <c r="E31" s="43">
        <f t="shared" si="4"/>
        <v>0</v>
      </c>
      <c r="F31" s="44" t="str">
        <f>IF(A31="","",VLOOKUP(A31,BD!$A$3:$D$85,4,FALSE))</f>
        <v/>
      </c>
      <c r="G31" s="11">
        <f t="shared" si="0"/>
        <v>0</v>
      </c>
      <c r="H31" s="3" t="str">
        <f>IF(A31="","",VLOOKUP(A31,BD!$A$3:$H$85,8,FALSE))</f>
        <v/>
      </c>
      <c r="I31" s="3">
        <f t="shared" si="5"/>
        <v>0</v>
      </c>
      <c r="J31" t="str">
        <f>IF(A31="","",VLOOKUP(A31,BD!$A$3:$B$85,2,FALSE)*B31)</f>
        <v/>
      </c>
      <c r="K31" s="3">
        <f t="shared" si="6"/>
        <v>0</v>
      </c>
      <c r="L31" s="3">
        <f t="shared" si="1"/>
        <v>0</v>
      </c>
      <c r="N31" s="96"/>
      <c r="O31" s="96"/>
      <c r="P31"/>
      <c r="Q31" s="3" t="str">
        <f t="shared" si="7"/>
        <v/>
      </c>
      <c r="R31" s="3" t="str">
        <f t="shared" si="8"/>
        <v/>
      </c>
      <c r="S31" t="str">
        <f>IF(N31="","",VLOOKUP(N31,BD!$A$2:$E$85,5,FALSE)*P31)</f>
        <v/>
      </c>
      <c r="U31" s="3" t="str">
        <f>IF(A31="","",VLOOKUP(A31,BD!$A$3:$E$85,5,FALSE)*B31)</f>
        <v/>
      </c>
      <c r="X31" s="3"/>
    </row>
    <row r="32" spans="1:41" x14ac:dyDescent="0.25">
      <c r="A32" s="8"/>
      <c r="B32" s="9"/>
      <c r="C32" s="9"/>
      <c r="D32" s="20">
        <f t="shared" si="3"/>
        <v>0</v>
      </c>
      <c r="E32" s="43">
        <f t="shared" si="4"/>
        <v>0</v>
      </c>
      <c r="F32" s="44" t="str">
        <f>IF(A32="","",VLOOKUP(A32,BD!$A$3:$D$85,4,FALSE))</f>
        <v/>
      </c>
      <c r="G32" s="11">
        <f t="shared" si="0"/>
        <v>0</v>
      </c>
      <c r="H32" s="3" t="str">
        <f>IF(A32="","",VLOOKUP(A32,BD!$A$3:$H$85,8,FALSE))</f>
        <v/>
      </c>
      <c r="I32" s="3">
        <f t="shared" si="5"/>
        <v>0</v>
      </c>
      <c r="J32" t="str">
        <f>IF(A32="","",VLOOKUP(A32,BD!$A$3:$B$85,2,FALSE)*B32)</f>
        <v/>
      </c>
      <c r="K32" s="3">
        <f t="shared" si="6"/>
        <v>0</v>
      </c>
      <c r="L32" s="3">
        <f t="shared" si="1"/>
        <v>0</v>
      </c>
      <c r="N32" s="96"/>
      <c r="O32" s="96"/>
      <c r="P32"/>
      <c r="Q32" s="3" t="str">
        <f t="shared" si="7"/>
        <v/>
      </c>
      <c r="R32" s="3" t="str">
        <f t="shared" si="8"/>
        <v/>
      </c>
      <c r="S32" t="str">
        <f>IF(N32="","",VLOOKUP(N32,BD!$A$2:$E$85,5,FALSE)*P32)</f>
        <v/>
      </c>
      <c r="U32" s="3" t="str">
        <f>IF(A32="","",VLOOKUP(A32,BD!$A$3:$E$85,5,FALSE)*B32)</f>
        <v/>
      </c>
      <c r="X32" s="3"/>
    </row>
    <row r="33" spans="1:24" x14ac:dyDescent="0.25">
      <c r="A33" s="8"/>
      <c r="B33" s="9"/>
      <c r="C33" s="9"/>
      <c r="D33" s="20">
        <f t="shared" si="3"/>
        <v>0</v>
      </c>
      <c r="E33" s="43">
        <f t="shared" si="4"/>
        <v>0</v>
      </c>
      <c r="F33" s="44" t="str">
        <f>IF(A33="","",VLOOKUP(A33,BD!$A$3:$D$85,4,FALSE))</f>
        <v/>
      </c>
      <c r="G33" s="11">
        <f t="shared" si="0"/>
        <v>0</v>
      </c>
      <c r="H33" s="3" t="str">
        <f>IF(A33="","",VLOOKUP(A33,BD!$A$3:$H$85,8,FALSE))</f>
        <v/>
      </c>
      <c r="I33" s="3">
        <f t="shared" si="5"/>
        <v>0</v>
      </c>
      <c r="J33" t="str">
        <f>IF(A33="","",VLOOKUP(A33,BD!$A$3:$B$85,2,FALSE)*B33)</f>
        <v/>
      </c>
      <c r="K33" s="3">
        <f t="shared" si="6"/>
        <v>0</v>
      </c>
      <c r="L33" s="3">
        <f t="shared" si="1"/>
        <v>0</v>
      </c>
      <c r="N33" s="96"/>
      <c r="O33" s="96"/>
      <c r="P33"/>
      <c r="Q33" s="3" t="str">
        <f t="shared" si="7"/>
        <v/>
      </c>
      <c r="R33" s="3" t="str">
        <f t="shared" si="8"/>
        <v/>
      </c>
      <c r="S33" t="str">
        <f>IF(N33="","",VLOOKUP(N33,BD!$A$2:$E$85,5,FALSE)*P33)</f>
        <v/>
      </c>
      <c r="U33" s="3" t="str">
        <f>IF(A33="","",VLOOKUP(A33,BD!$A$3:$E$85,5,FALSE)*B33)</f>
        <v/>
      </c>
      <c r="X33" s="3"/>
    </row>
    <row r="34" spans="1:24" x14ac:dyDescent="0.25">
      <c r="A34" s="8"/>
      <c r="B34" s="9"/>
      <c r="C34" s="9"/>
      <c r="D34" s="20">
        <f t="shared" si="3"/>
        <v>0</v>
      </c>
      <c r="E34" s="43">
        <f t="shared" si="4"/>
        <v>0</v>
      </c>
      <c r="F34" s="44" t="str">
        <f>IF(A34="","",VLOOKUP(A34,BD!$A$3:$D$85,4,FALSE))</f>
        <v/>
      </c>
      <c r="G34" s="11">
        <f t="shared" si="0"/>
        <v>0</v>
      </c>
      <c r="H34" s="3" t="str">
        <f>IF(A34="","",VLOOKUP(A34,BD!$A$3:$H$85,8,FALSE))</f>
        <v/>
      </c>
      <c r="I34" s="3">
        <f t="shared" si="5"/>
        <v>0</v>
      </c>
      <c r="J34" t="str">
        <f>IF(A34="","",VLOOKUP(A34,BD!$A$3:$B$85,2,FALSE)*B34)</f>
        <v/>
      </c>
      <c r="K34" s="3">
        <f t="shared" si="6"/>
        <v>0</v>
      </c>
      <c r="L34" s="3">
        <f t="shared" si="1"/>
        <v>0</v>
      </c>
      <c r="N34" s="96"/>
      <c r="O34" s="96"/>
      <c r="P34"/>
      <c r="Q34" s="3" t="str">
        <f t="shared" si="7"/>
        <v/>
      </c>
      <c r="R34" s="3" t="str">
        <f t="shared" si="8"/>
        <v/>
      </c>
      <c r="S34" t="str">
        <f>IF(N34="","",VLOOKUP(N34,BD!$A$2:$E$85,5,FALSE)*P34)</f>
        <v/>
      </c>
      <c r="U34" s="3" t="str">
        <f>IF(A34="","",VLOOKUP(A34,BD!$A$3:$E$85,5,FALSE)*B34)</f>
        <v/>
      </c>
      <c r="X34" s="3"/>
    </row>
    <row r="35" spans="1:24" x14ac:dyDescent="0.25">
      <c r="A35" s="8"/>
      <c r="B35" s="9"/>
      <c r="C35" s="9"/>
      <c r="D35" s="20">
        <f t="shared" si="3"/>
        <v>0</v>
      </c>
      <c r="E35" s="43">
        <f t="shared" si="4"/>
        <v>0</v>
      </c>
      <c r="F35" s="44" t="str">
        <f>IF(A35="","",VLOOKUP(A35,BD!$A$3:$D$85,4,FALSE))</f>
        <v/>
      </c>
      <c r="G35" s="11">
        <f t="shared" si="0"/>
        <v>0</v>
      </c>
      <c r="H35" s="3" t="str">
        <f>IF(A35="","",VLOOKUP(A35,BD!$A$3:$H$85,8,FALSE))</f>
        <v/>
      </c>
      <c r="I35" s="3">
        <f t="shared" si="5"/>
        <v>0</v>
      </c>
      <c r="J35" t="str">
        <f>IF(A35="","",VLOOKUP(A35,BD!$A$3:$B$85,2,FALSE)*B35)</f>
        <v/>
      </c>
      <c r="K35" s="3">
        <f t="shared" si="6"/>
        <v>0</v>
      </c>
      <c r="L35" s="3">
        <f t="shared" si="1"/>
        <v>0</v>
      </c>
      <c r="N35" s="96"/>
      <c r="O35" s="96"/>
      <c r="P35"/>
      <c r="Q35" s="3" t="str">
        <f t="shared" si="7"/>
        <v/>
      </c>
      <c r="R35" s="3" t="str">
        <f t="shared" si="8"/>
        <v/>
      </c>
      <c r="S35" t="str">
        <f>IF(N35="","",VLOOKUP(N35,BD!$A$2:$E$85,5,FALSE)*P35)</f>
        <v/>
      </c>
      <c r="U35" s="3" t="str">
        <f>IF(A35="","",VLOOKUP(A35,BD!$A$3:$E$85,5,FALSE)*B35)</f>
        <v/>
      </c>
      <c r="X35" s="3"/>
    </row>
    <row r="36" spans="1:24" x14ac:dyDescent="0.25">
      <c r="A36" s="8"/>
      <c r="B36" s="9"/>
      <c r="C36" s="9"/>
      <c r="D36" s="20">
        <f t="shared" si="3"/>
        <v>0</v>
      </c>
      <c r="E36" s="43">
        <f t="shared" si="4"/>
        <v>0</v>
      </c>
      <c r="F36" s="44" t="str">
        <f>IF(A36="","",VLOOKUP(A36,BD!$A$3:$D$85,4,FALSE))</f>
        <v/>
      </c>
      <c r="G36" s="11">
        <f t="shared" si="0"/>
        <v>0</v>
      </c>
      <c r="H36" s="3" t="str">
        <f>IF(A36="","",VLOOKUP(A36,BD!$A$3:$H$85,8,FALSE))</f>
        <v/>
      </c>
      <c r="I36" s="3">
        <f t="shared" si="5"/>
        <v>0</v>
      </c>
      <c r="J36" t="str">
        <f>IF(A36="","",VLOOKUP(A36,BD!$A$3:$B$85,2,FALSE)*B36)</f>
        <v/>
      </c>
      <c r="K36" s="3">
        <f t="shared" si="6"/>
        <v>0</v>
      </c>
      <c r="L36" s="3">
        <f t="shared" si="1"/>
        <v>0</v>
      </c>
      <c r="N36" s="96"/>
      <c r="O36" s="96"/>
      <c r="P36"/>
      <c r="Q36" s="3" t="str">
        <f t="shared" si="7"/>
        <v/>
      </c>
      <c r="R36" s="3" t="str">
        <f t="shared" si="8"/>
        <v/>
      </c>
      <c r="S36" t="str">
        <f>IF(N36="","",VLOOKUP(N36,BD!$A$2:$E$85,5,FALSE)*P36)</f>
        <v/>
      </c>
      <c r="U36" s="3" t="str">
        <f>IF(A36="","",VLOOKUP(A36,BD!$A$3:$E$85,5,FALSE)*B36)</f>
        <v/>
      </c>
      <c r="X36" s="3"/>
    </row>
    <row r="37" spans="1:24" x14ac:dyDescent="0.25">
      <c r="A37" s="8"/>
      <c r="B37" s="9"/>
      <c r="C37" s="9"/>
      <c r="D37" s="20">
        <f t="shared" si="3"/>
        <v>0</v>
      </c>
      <c r="E37" s="43">
        <f t="shared" si="4"/>
        <v>0</v>
      </c>
      <c r="F37" s="44" t="str">
        <f>IF(A37="","",VLOOKUP(A37,BD!$A$3:$D$85,4,FALSE))</f>
        <v/>
      </c>
      <c r="G37" s="11">
        <f t="shared" si="0"/>
        <v>0</v>
      </c>
      <c r="H37" s="3" t="str">
        <f>IF(A37="","",VLOOKUP(A37,BD!$A$3:$H$85,8,FALSE))</f>
        <v/>
      </c>
      <c r="I37" s="3">
        <f t="shared" si="5"/>
        <v>0</v>
      </c>
      <c r="J37" t="str">
        <f>IF(A37="","",VLOOKUP(A37,BD!$A$3:$B$85,2,FALSE)*B37)</f>
        <v/>
      </c>
      <c r="K37" s="3">
        <f t="shared" si="6"/>
        <v>0</v>
      </c>
      <c r="L37" s="3">
        <f t="shared" si="1"/>
        <v>0</v>
      </c>
      <c r="N37" s="96"/>
      <c r="O37" s="96"/>
      <c r="P37"/>
      <c r="Q37" s="3" t="str">
        <f t="shared" si="7"/>
        <v/>
      </c>
      <c r="R37" s="3" t="str">
        <f t="shared" si="8"/>
        <v/>
      </c>
      <c r="S37" t="str">
        <f>IF(N37="","",VLOOKUP(N37,BD!$A$2:$E$85,5,FALSE)*P37)</f>
        <v/>
      </c>
      <c r="U37" s="3" t="str">
        <f>IF(A37="","",VLOOKUP(A37,BD!$A$3:$E$85,5,FALSE)*B37)</f>
        <v/>
      </c>
      <c r="X37" s="3"/>
    </row>
    <row r="38" spans="1:24" x14ac:dyDescent="0.25">
      <c r="A38" s="8"/>
      <c r="B38" s="9"/>
      <c r="C38" s="9"/>
      <c r="D38" s="20">
        <f t="shared" si="3"/>
        <v>0</v>
      </c>
      <c r="E38" s="43">
        <f t="shared" si="4"/>
        <v>0</v>
      </c>
      <c r="F38" s="44" t="str">
        <f>IF(A38="","",VLOOKUP(A38,BD!$A$3:$D$85,4,FALSE))</f>
        <v/>
      </c>
      <c r="G38" s="11">
        <f t="shared" si="0"/>
        <v>0</v>
      </c>
      <c r="H38" s="3" t="str">
        <f>IF(A38="","",VLOOKUP(A38,BD!$A$3:$H$85,8,FALSE))</f>
        <v/>
      </c>
      <c r="I38" s="3">
        <f t="shared" si="5"/>
        <v>0</v>
      </c>
      <c r="J38" t="str">
        <f>IF(A38="","",VLOOKUP(A38,BD!$A$3:$B$85,2,FALSE)*B38)</f>
        <v/>
      </c>
      <c r="K38" s="3">
        <f t="shared" si="6"/>
        <v>0</v>
      </c>
      <c r="L38" s="3">
        <f t="shared" si="1"/>
        <v>0</v>
      </c>
      <c r="N38" s="96"/>
      <c r="O38" s="96"/>
      <c r="P38"/>
      <c r="Q38" s="3" t="str">
        <f t="shared" si="7"/>
        <v/>
      </c>
      <c r="R38" s="3" t="str">
        <f t="shared" si="8"/>
        <v/>
      </c>
      <c r="S38" t="str">
        <f>IF(N38="","",VLOOKUP(N38,BD!$A$2:$E$85,5,FALSE)*P38)</f>
        <v/>
      </c>
      <c r="U38" s="3" t="str">
        <f>IF(A38="","",VLOOKUP(A38,BD!$A$3:$E$85,5,FALSE)*B38)</f>
        <v/>
      </c>
      <c r="X38" s="3"/>
    </row>
    <row r="39" spans="1:24" x14ac:dyDescent="0.25">
      <c r="A39" s="8"/>
      <c r="B39" s="9"/>
      <c r="C39" s="9"/>
      <c r="D39" s="20">
        <f t="shared" si="3"/>
        <v>0</v>
      </c>
      <c r="E39" s="43">
        <f t="shared" si="4"/>
        <v>0</v>
      </c>
      <c r="F39" s="44" t="str">
        <f>IF(A39="","",VLOOKUP(A39,BD!$A$3:$D$85,4,FALSE))</f>
        <v/>
      </c>
      <c r="G39" s="11">
        <f t="shared" si="0"/>
        <v>0</v>
      </c>
      <c r="H39" s="3" t="str">
        <f>IF(A39="","",VLOOKUP(A39,BD!$A$3:$H$85,8,FALSE))</f>
        <v/>
      </c>
      <c r="I39" s="3">
        <f t="shared" si="5"/>
        <v>0</v>
      </c>
      <c r="J39" t="str">
        <f>IF(A39="","",VLOOKUP(A39,BD!$A$3:$B$85,2,FALSE)*B39)</f>
        <v/>
      </c>
      <c r="K39" s="3">
        <f t="shared" si="6"/>
        <v>0</v>
      </c>
      <c r="L39" s="3">
        <f t="shared" si="1"/>
        <v>0</v>
      </c>
      <c r="O39"/>
      <c r="P39"/>
      <c r="Q39" s="3">
        <f>SUM(Q12:Q38)</f>
        <v>0</v>
      </c>
      <c r="R39" s="3">
        <f>SUM(R12:R38)</f>
        <v>0</v>
      </c>
      <c r="S39">
        <f>SUM(S12:S38)</f>
        <v>0</v>
      </c>
      <c r="U39" s="3" t="str">
        <f>IF(A39="","",VLOOKUP(A39,BD!$A$3:$E$85,5,FALSE)*B39)</f>
        <v/>
      </c>
      <c r="X39" s="3"/>
    </row>
    <row r="40" spans="1:24" x14ac:dyDescent="0.25">
      <c r="B40" s="14"/>
      <c r="E40" s="15"/>
      <c r="O40" s="3" t="s">
        <v>97</v>
      </c>
      <c r="P40" t="s">
        <v>52</v>
      </c>
      <c r="Q40" s="3" t="s">
        <v>99</v>
      </c>
      <c r="S40" s="32"/>
      <c r="U40" s="3"/>
    </row>
    <row r="41" spans="1:24" x14ac:dyDescent="0.25">
      <c r="B41" s="16"/>
      <c r="C41" s="3">
        <f>SUM(C2:C39)</f>
        <v>1572.6599999999999</v>
      </c>
      <c r="E41" s="17"/>
      <c r="J41">
        <f>SUM(J2:J39)</f>
        <v>2502</v>
      </c>
      <c r="K41" s="3">
        <f>SUM(K2:K39)</f>
        <v>5790</v>
      </c>
      <c r="L41" s="3">
        <f>SUM(L2:L39)</f>
        <v>4217.34</v>
      </c>
      <c r="N41" s="24" t="s">
        <v>98</v>
      </c>
      <c r="O41" s="3">
        <f>SUM(R39)</f>
        <v>0</v>
      </c>
      <c r="P41" s="3">
        <f>SUM(S39)</f>
        <v>0</v>
      </c>
      <c r="Q41" s="49">
        <f>SUM((U41+V20)-(P41+U64))</f>
        <v>309.5</v>
      </c>
      <c r="R41" s="22"/>
      <c r="S41" s="23">
        <f>SUM(O41+P41+Q41)</f>
        <v>309.5</v>
      </c>
      <c r="U41" s="3">
        <f>SUM(U2:U39)</f>
        <v>143</v>
      </c>
      <c r="X41" s="3"/>
    </row>
    <row r="42" spans="1:24" x14ac:dyDescent="0.25">
      <c r="B42" s="16"/>
      <c r="E42" s="17"/>
      <c r="P42"/>
      <c r="U42" s="3"/>
      <c r="W42" s="3"/>
    </row>
    <row r="43" spans="1:24" x14ac:dyDescent="0.25">
      <c r="B43" s="47"/>
      <c r="E43" s="48"/>
      <c r="N43" s="95" t="s">
        <v>103</v>
      </c>
      <c r="O43" s="95"/>
      <c r="P43"/>
      <c r="S43" s="3">
        <f>SUM(S9-S41)</f>
        <v>2066.8399999999997</v>
      </c>
      <c r="U43" s="3"/>
      <c r="W43" s="3"/>
    </row>
    <row r="44" spans="1:24" x14ac:dyDescent="0.25">
      <c r="B44" s="47"/>
      <c r="E44" s="48"/>
      <c r="P44" s="49"/>
      <c r="Q44" s="96" t="s">
        <v>102</v>
      </c>
      <c r="R44" s="96"/>
      <c r="S44" s="26">
        <f>SUM(S64)</f>
        <v>0</v>
      </c>
      <c r="U44" s="3"/>
      <c r="W44" s="3"/>
    </row>
    <row r="45" spans="1:24" x14ac:dyDescent="0.25">
      <c r="B45" s="47"/>
      <c r="E45" s="48"/>
      <c r="N45" s="95" t="s">
        <v>104</v>
      </c>
      <c r="O45" s="95"/>
      <c r="P45" s="49"/>
      <c r="Q45" s="25"/>
      <c r="R45" s="25"/>
      <c r="S45" s="56">
        <f>SUM(S43-S44)</f>
        <v>2066.8399999999997</v>
      </c>
      <c r="U45" s="3"/>
      <c r="W45" s="3"/>
    </row>
    <row r="46" spans="1:24" x14ac:dyDescent="0.25">
      <c r="B46" s="47"/>
      <c r="E46" s="48"/>
      <c r="N46" s="32"/>
      <c r="O46" s="32"/>
      <c r="P46" s="49"/>
      <c r="Q46" s="25"/>
      <c r="R46" s="25"/>
      <c r="S46" s="26"/>
      <c r="U46" s="3"/>
      <c r="W46" s="3"/>
    </row>
    <row r="47" spans="1:24" x14ac:dyDescent="0.25">
      <c r="A47" s="4"/>
      <c r="B47" s="18"/>
      <c r="C47" s="6"/>
      <c r="D47" s="6"/>
      <c r="E47" s="19"/>
      <c r="F47" s="4"/>
      <c r="G47" s="6"/>
      <c r="H47" s="6"/>
      <c r="I47" s="7"/>
      <c r="J47" s="24"/>
      <c r="K47" s="24"/>
      <c r="L47" s="24"/>
      <c r="M47" s="24"/>
      <c r="N47" s="94" t="s">
        <v>101</v>
      </c>
      <c r="O47" s="94"/>
      <c r="P47" s="94"/>
      <c r="Q47" s="94"/>
      <c r="R47" s="94"/>
      <c r="S47" s="94"/>
      <c r="U47" s="3" t="s">
        <v>52</v>
      </c>
    </row>
    <row r="48" spans="1:24" x14ac:dyDescent="0.25">
      <c r="A48" s="8" t="s">
        <v>10</v>
      </c>
      <c r="B48" s="9">
        <v>30</v>
      </c>
      <c r="C48" s="9">
        <v>300</v>
      </c>
      <c r="D48" s="20">
        <f>IFERROR((C48/B48),0)</f>
        <v>10</v>
      </c>
      <c r="E48" s="43">
        <f>IFERROR((C48/(B48*F48)),0)</f>
        <v>0.41666666666666669</v>
      </c>
      <c r="F48" s="44">
        <f>IF(A48="","",VLOOKUP(A48,BD!$A$3:$D$85,4,FALSE))</f>
        <v>24</v>
      </c>
      <c r="G48" s="11">
        <f>IFERROR((C48/J48),0)</f>
        <v>0.41666666666666669</v>
      </c>
      <c r="H48" s="3">
        <f>IF(A48="","",VLOOKUP(A48,BD!$A$3:$H$85,8,FALSE))</f>
        <v>2</v>
      </c>
      <c r="I48" s="3">
        <f>IFERROR((H48-G48),0)</f>
        <v>1.5833333333333333</v>
      </c>
      <c r="J48">
        <f>IF(A48="","",VLOOKUP(A48,BD!$A$3:$B$85,2,FALSE)*B48)</f>
        <v>720</v>
      </c>
      <c r="K48" s="3">
        <f>IFERROR((J48*H48),0)</f>
        <v>1440</v>
      </c>
      <c r="L48" s="3">
        <f t="shared" ref="L48:L64" si="9">IFERROR((J48*I48),0)</f>
        <v>1140</v>
      </c>
      <c r="N48" s="96"/>
      <c r="O48" s="96"/>
      <c r="P48">
        <v>1</v>
      </c>
      <c r="Q48" s="3" t="str">
        <f>IF(N48="","",VLOOKUP(N48,$A$2:$E$64,4,FALSE)*P48)</f>
        <v/>
      </c>
      <c r="U48" s="3" t="str">
        <f>IF(N48="","",VLOOKUP(N48,BD!$A$3:$E$85,5,FALSE)*P48)</f>
        <v/>
      </c>
      <c r="X48" s="3"/>
    </row>
    <row r="49" spans="1:24" x14ac:dyDescent="0.25">
      <c r="A49" s="8" t="s">
        <v>13</v>
      </c>
      <c r="B49" s="9">
        <v>7</v>
      </c>
      <c r="C49" s="9">
        <v>194.18</v>
      </c>
      <c r="D49" s="20">
        <f t="shared" ref="D49:D64" si="10">IFERROR((C49/B49),0)</f>
        <v>27.740000000000002</v>
      </c>
      <c r="E49" s="43">
        <f t="shared" ref="E49:E64" si="11">IFERROR((C49/(B49*F49)),0)</f>
        <v>1.1558333333333333</v>
      </c>
      <c r="F49" s="44">
        <f>IF(A49="","",VLOOKUP(A49,BD!$A$3:$D$85,4,FALSE))</f>
        <v>24</v>
      </c>
      <c r="G49" s="11">
        <f t="shared" ref="G49:G64" si="12">IFERROR((C49/J49),0)</f>
        <v>1.1558333333333333</v>
      </c>
      <c r="H49" s="3">
        <f>IF(A49="","",VLOOKUP(A49,BD!$A$3:$H$85,8,FALSE))</f>
        <v>3</v>
      </c>
      <c r="I49" s="3">
        <f t="shared" ref="I49:I64" si="13">IFERROR((H49-G49),0)</f>
        <v>1.8441666666666667</v>
      </c>
      <c r="J49">
        <f>IF(A49="","",VLOOKUP(A49,BD!$A$3:$B$85,2,FALSE)*B49)</f>
        <v>168</v>
      </c>
      <c r="K49" s="3">
        <f t="shared" ref="K49:K64" si="14">IFERROR((J49*H49),0)</f>
        <v>504</v>
      </c>
      <c r="L49" s="3">
        <f t="shared" si="9"/>
        <v>309.82</v>
      </c>
      <c r="N49" s="96"/>
      <c r="O49" s="96"/>
      <c r="P49">
        <v>1</v>
      </c>
      <c r="Q49" s="3" t="str">
        <f t="shared" ref="Q49:Q59" si="15">IF(N49="","",VLOOKUP(N49,$A$2:$AB$64,4,FALSE)*P49)</f>
        <v/>
      </c>
      <c r="U49" s="3" t="str">
        <f>IF(N49="","",VLOOKUP(N49,BD!$A$3:$E$85,5,FALSE)*P49)</f>
        <v/>
      </c>
      <c r="X49" s="3"/>
    </row>
    <row r="50" spans="1:24" x14ac:dyDescent="0.25">
      <c r="A50" s="8"/>
      <c r="B50" s="9"/>
      <c r="C50" s="9"/>
      <c r="D50" s="20">
        <f t="shared" si="10"/>
        <v>0</v>
      </c>
      <c r="E50" s="43">
        <f t="shared" si="11"/>
        <v>0</v>
      </c>
      <c r="F50" s="44" t="str">
        <f>IF(A50="","",VLOOKUP(A50,BD!$A$3:$D$85,4,FALSE))</f>
        <v/>
      </c>
      <c r="G50" s="11">
        <f t="shared" si="12"/>
        <v>0</v>
      </c>
      <c r="H50" s="3" t="str">
        <f>IF(A50="","",VLOOKUP(A50,BD!$A$3:$H$85,8,FALSE))</f>
        <v/>
      </c>
      <c r="I50" s="3">
        <f t="shared" si="13"/>
        <v>0</v>
      </c>
      <c r="J50" t="str">
        <f>IF(A50="","",VLOOKUP(A50,BD!$A$3:$B$85,2,FALSE)*B50)</f>
        <v/>
      </c>
      <c r="K50" s="3">
        <f t="shared" si="14"/>
        <v>0</v>
      </c>
      <c r="L50" s="3">
        <f t="shared" si="9"/>
        <v>0</v>
      </c>
      <c r="N50" s="96"/>
      <c r="O50" s="96"/>
      <c r="P50">
        <v>1</v>
      </c>
      <c r="Q50" s="3" t="str">
        <f t="shared" si="15"/>
        <v/>
      </c>
      <c r="U50" s="3" t="str">
        <f>IF(N50="","",VLOOKUP(N50,BD!$A$3:$E$85,5,FALSE)*P50)</f>
        <v/>
      </c>
      <c r="X50" s="3"/>
    </row>
    <row r="51" spans="1:24" x14ac:dyDescent="0.25">
      <c r="A51" s="8"/>
      <c r="B51" s="9"/>
      <c r="C51" s="9"/>
      <c r="D51" s="20">
        <f t="shared" si="10"/>
        <v>0</v>
      </c>
      <c r="E51" s="43">
        <f t="shared" si="11"/>
        <v>0</v>
      </c>
      <c r="F51" s="44" t="str">
        <f>IF(A51="","",VLOOKUP(A51,BD!$A$3:$D$85,4,FALSE))</f>
        <v/>
      </c>
      <c r="G51" s="11">
        <f t="shared" si="12"/>
        <v>0</v>
      </c>
      <c r="H51" s="3" t="str">
        <f>IF(A51="","",VLOOKUP(A51,BD!$A$3:$H$85,8,FALSE))</f>
        <v/>
      </c>
      <c r="I51" s="3">
        <f t="shared" si="13"/>
        <v>0</v>
      </c>
      <c r="J51" t="str">
        <f>IF(A51="","",VLOOKUP(A51,BD!$A$3:$B$85,2,FALSE)*B51)</f>
        <v/>
      </c>
      <c r="K51" s="3">
        <f t="shared" si="14"/>
        <v>0</v>
      </c>
      <c r="L51" s="3">
        <f t="shared" si="9"/>
        <v>0</v>
      </c>
      <c r="N51" s="96"/>
      <c r="O51" s="96"/>
      <c r="P51">
        <v>1</v>
      </c>
      <c r="Q51" s="3" t="str">
        <f t="shared" si="15"/>
        <v/>
      </c>
      <c r="U51" s="3" t="str">
        <f>IF(N51="","",VLOOKUP(N51,BD!$A$3:$E$85,5,FALSE)*P51)</f>
        <v/>
      </c>
      <c r="X51" s="3"/>
    </row>
    <row r="52" spans="1:24" x14ac:dyDescent="0.25">
      <c r="A52" s="8"/>
      <c r="B52" s="9"/>
      <c r="C52" s="9"/>
      <c r="D52" s="20">
        <f t="shared" si="10"/>
        <v>0</v>
      </c>
      <c r="E52" s="43">
        <f t="shared" si="11"/>
        <v>0</v>
      </c>
      <c r="F52" s="44" t="str">
        <f>IF(A52="","",VLOOKUP(A52,BD!$A$3:$D$85,4,FALSE))</f>
        <v/>
      </c>
      <c r="G52" s="11">
        <f t="shared" si="12"/>
        <v>0</v>
      </c>
      <c r="H52" s="3" t="str">
        <f>IF(A52="","",VLOOKUP(A52,BD!$A$3:$H$85,8,FALSE))</f>
        <v/>
      </c>
      <c r="I52" s="3">
        <f t="shared" si="13"/>
        <v>0</v>
      </c>
      <c r="J52" t="str">
        <f>IF(A52="","",VLOOKUP(A52,BD!$A$3:$B$85,2,FALSE)*B52)</f>
        <v/>
      </c>
      <c r="K52" s="3">
        <f t="shared" si="14"/>
        <v>0</v>
      </c>
      <c r="L52" s="3">
        <f t="shared" si="9"/>
        <v>0</v>
      </c>
      <c r="N52" s="96"/>
      <c r="O52" s="96"/>
      <c r="P52">
        <v>1</v>
      </c>
      <c r="Q52" s="3" t="str">
        <f t="shared" si="15"/>
        <v/>
      </c>
      <c r="U52" s="3" t="str">
        <f>IF(N52="","",VLOOKUP(N52,BD!$A$3:$E$85,5,FALSE)*P52)</f>
        <v/>
      </c>
      <c r="X52" s="3"/>
    </row>
    <row r="53" spans="1:24" x14ac:dyDescent="0.25">
      <c r="A53" s="8"/>
      <c r="B53" s="9"/>
      <c r="C53" s="9"/>
      <c r="D53" s="20">
        <f t="shared" si="10"/>
        <v>0</v>
      </c>
      <c r="E53" s="43">
        <f t="shared" si="11"/>
        <v>0</v>
      </c>
      <c r="F53" s="44" t="str">
        <f>IF(A53="","",VLOOKUP(A53,BD!$A$3:$D$85,4,FALSE))</f>
        <v/>
      </c>
      <c r="G53" s="11">
        <f t="shared" si="12"/>
        <v>0</v>
      </c>
      <c r="H53" s="3" t="str">
        <f>IF(A53="","",VLOOKUP(A53,BD!$A$3:$H$85,8,FALSE))</f>
        <v/>
      </c>
      <c r="I53" s="3">
        <f t="shared" si="13"/>
        <v>0</v>
      </c>
      <c r="J53" t="str">
        <f>IF(A53="","",VLOOKUP(A53,BD!$A$3:$B$85,2,FALSE)*B53)</f>
        <v/>
      </c>
      <c r="K53" s="3">
        <f t="shared" si="14"/>
        <v>0</v>
      </c>
      <c r="L53" s="3">
        <f t="shared" si="9"/>
        <v>0</v>
      </c>
      <c r="N53" s="96"/>
      <c r="O53" s="96"/>
      <c r="P53">
        <v>1</v>
      </c>
      <c r="Q53" s="3" t="str">
        <f t="shared" si="15"/>
        <v/>
      </c>
      <c r="U53" s="3" t="str">
        <f>IF(N53="","",VLOOKUP(N53,BD!$A$3:$E$85,5,FALSE)*P53)</f>
        <v/>
      </c>
      <c r="X53" s="3"/>
    </row>
    <row r="54" spans="1:24" x14ac:dyDescent="0.25">
      <c r="A54" s="8"/>
      <c r="B54" s="9"/>
      <c r="C54" s="9"/>
      <c r="D54" s="20">
        <f t="shared" si="10"/>
        <v>0</v>
      </c>
      <c r="E54" s="43">
        <f t="shared" si="11"/>
        <v>0</v>
      </c>
      <c r="F54" s="44" t="str">
        <f>IF(A54="","",VLOOKUP(A54,BD!$A$3:$D$85,4,FALSE))</f>
        <v/>
      </c>
      <c r="G54" s="11">
        <f t="shared" si="12"/>
        <v>0</v>
      </c>
      <c r="H54" s="3" t="str">
        <f>IF(A54="","",VLOOKUP(A54,BD!$A$3:$H$85,8,FALSE))</f>
        <v/>
      </c>
      <c r="I54" s="3">
        <f t="shared" si="13"/>
        <v>0</v>
      </c>
      <c r="J54" t="str">
        <f>IF(A54="","",VLOOKUP(A54,BD!$A$3:$B$85,2,FALSE)*B54)</f>
        <v/>
      </c>
      <c r="K54" s="3">
        <f t="shared" si="14"/>
        <v>0</v>
      </c>
      <c r="L54" s="3">
        <f t="shared" si="9"/>
        <v>0</v>
      </c>
      <c r="N54" s="96"/>
      <c r="O54" s="96"/>
      <c r="P54">
        <v>1</v>
      </c>
      <c r="Q54" s="3" t="str">
        <f t="shared" si="15"/>
        <v/>
      </c>
      <c r="U54" s="3" t="str">
        <f>IF(N54="","",VLOOKUP(N54,BD!$A$3:$E$85,5,FALSE)*P54)</f>
        <v/>
      </c>
      <c r="X54" s="3"/>
    </row>
    <row r="55" spans="1:24" x14ac:dyDescent="0.25">
      <c r="A55" s="8"/>
      <c r="B55" s="9"/>
      <c r="C55" s="9"/>
      <c r="D55" s="20">
        <f t="shared" si="10"/>
        <v>0</v>
      </c>
      <c r="E55" s="43">
        <f t="shared" si="11"/>
        <v>0</v>
      </c>
      <c r="F55" s="44" t="str">
        <f>IF(A55="","",VLOOKUP(A55,BD!$A$3:$D$85,4,FALSE))</f>
        <v/>
      </c>
      <c r="G55" s="11">
        <f t="shared" si="12"/>
        <v>0</v>
      </c>
      <c r="H55" s="3" t="str">
        <f>IF(A55="","",VLOOKUP(A55,BD!$A$3:$H$85,8,FALSE))</f>
        <v/>
      </c>
      <c r="I55" s="3">
        <f t="shared" si="13"/>
        <v>0</v>
      </c>
      <c r="J55" t="str">
        <f>IF(A55="","",VLOOKUP(A55,BD!$A$3:$B$85,2,FALSE)*B55)</f>
        <v/>
      </c>
      <c r="K55" s="3">
        <f t="shared" si="14"/>
        <v>0</v>
      </c>
      <c r="L55" s="3">
        <f t="shared" si="9"/>
        <v>0</v>
      </c>
      <c r="N55" s="96"/>
      <c r="O55" s="96"/>
      <c r="P55">
        <v>1</v>
      </c>
      <c r="Q55" s="3" t="str">
        <f t="shared" si="15"/>
        <v/>
      </c>
      <c r="U55" s="3" t="str">
        <f>IF(N55="","",VLOOKUP(N55,BD!$A$3:$E$85,5,FALSE)*P55)</f>
        <v/>
      </c>
      <c r="X55" s="3"/>
    </row>
    <row r="56" spans="1:24" x14ac:dyDescent="0.25">
      <c r="A56" s="8"/>
      <c r="B56" s="9"/>
      <c r="C56" s="9"/>
      <c r="D56" s="20">
        <f t="shared" si="10"/>
        <v>0</v>
      </c>
      <c r="E56" s="43">
        <f t="shared" si="11"/>
        <v>0</v>
      </c>
      <c r="F56" s="44" t="str">
        <f>IF(A56="","",VLOOKUP(A56,BD!$A$3:$D$85,4,FALSE))</f>
        <v/>
      </c>
      <c r="G56" s="11">
        <f t="shared" si="12"/>
        <v>0</v>
      </c>
      <c r="H56" s="3" t="str">
        <f>IF(A56="","",VLOOKUP(A56,BD!$A$3:$H$85,8,FALSE))</f>
        <v/>
      </c>
      <c r="I56" s="3">
        <f t="shared" si="13"/>
        <v>0</v>
      </c>
      <c r="J56" t="str">
        <f>IF(A56="","",VLOOKUP(A56,BD!$A$3:$B$85,2,FALSE)*B56)</f>
        <v/>
      </c>
      <c r="K56" s="3">
        <f t="shared" si="14"/>
        <v>0</v>
      </c>
      <c r="L56" s="3">
        <f t="shared" si="9"/>
        <v>0</v>
      </c>
      <c r="N56" s="96"/>
      <c r="O56" s="96"/>
      <c r="P56">
        <v>1</v>
      </c>
      <c r="Q56" s="3" t="str">
        <f t="shared" si="15"/>
        <v/>
      </c>
      <c r="U56" s="3" t="str">
        <f>IF(N56="","",VLOOKUP(N56,BD!$A$3:$E$85,5,FALSE)*P56)</f>
        <v/>
      </c>
      <c r="X56" s="3"/>
    </row>
    <row r="57" spans="1:24" x14ac:dyDescent="0.25">
      <c r="A57" s="8"/>
      <c r="B57" s="9"/>
      <c r="C57" s="9"/>
      <c r="D57" s="20">
        <f t="shared" si="10"/>
        <v>0</v>
      </c>
      <c r="E57" s="43">
        <f t="shared" si="11"/>
        <v>0</v>
      </c>
      <c r="F57" s="44" t="str">
        <f>IF(A57="","",VLOOKUP(A57,BD!$A$3:$D$85,4,FALSE))</f>
        <v/>
      </c>
      <c r="G57" s="11">
        <f t="shared" si="12"/>
        <v>0</v>
      </c>
      <c r="H57" s="3" t="str">
        <f>IF(A57="","",VLOOKUP(A57,BD!$A$3:$H$85,8,FALSE))</f>
        <v/>
      </c>
      <c r="I57" s="3">
        <f t="shared" si="13"/>
        <v>0</v>
      </c>
      <c r="J57" t="str">
        <f>IF(A57="","",VLOOKUP(A57,BD!$A$3:$B$85,2,FALSE)*B57)</f>
        <v/>
      </c>
      <c r="K57" s="3">
        <f t="shared" si="14"/>
        <v>0</v>
      </c>
      <c r="L57" s="3">
        <f t="shared" si="9"/>
        <v>0</v>
      </c>
      <c r="N57" s="96"/>
      <c r="O57" s="96"/>
      <c r="P57">
        <v>1</v>
      </c>
      <c r="Q57" s="3" t="str">
        <f t="shared" si="15"/>
        <v/>
      </c>
      <c r="U57" s="3" t="str">
        <f>IF(N57="","",VLOOKUP(N57,BD!$A$3:$E$85,5,FALSE)*P57)</f>
        <v/>
      </c>
      <c r="X57" s="3"/>
    </row>
    <row r="58" spans="1:24" x14ac:dyDescent="0.25">
      <c r="A58" s="8"/>
      <c r="B58" s="9"/>
      <c r="C58" s="9"/>
      <c r="D58" s="20">
        <f t="shared" si="10"/>
        <v>0</v>
      </c>
      <c r="E58" s="43">
        <f t="shared" si="11"/>
        <v>0</v>
      </c>
      <c r="F58" s="44" t="str">
        <f>IF(A58="","",VLOOKUP(A58,BD!$A$3:$D$85,4,FALSE))</f>
        <v/>
      </c>
      <c r="G58" s="11">
        <f t="shared" si="12"/>
        <v>0</v>
      </c>
      <c r="H58" s="3" t="str">
        <f>IF(A58="","",VLOOKUP(A58,BD!$A$3:$H$85,8,FALSE))</f>
        <v/>
      </c>
      <c r="I58" s="3">
        <f t="shared" si="13"/>
        <v>0</v>
      </c>
      <c r="J58" t="str">
        <f>IF(A58="","",VLOOKUP(A58,BD!$A$3:$B$85,2,FALSE)*B58)</f>
        <v/>
      </c>
      <c r="K58" s="3">
        <f t="shared" si="14"/>
        <v>0</v>
      </c>
      <c r="L58" s="3">
        <f t="shared" si="9"/>
        <v>0</v>
      </c>
      <c r="N58" s="96"/>
      <c r="O58" s="96"/>
      <c r="P58">
        <v>1</v>
      </c>
      <c r="Q58" s="3" t="str">
        <f t="shared" si="15"/>
        <v/>
      </c>
      <c r="U58" s="3" t="str">
        <f>IF(N58="","",VLOOKUP(N58,BD!$A$3:$E$85,5,FALSE)*P58)</f>
        <v/>
      </c>
      <c r="X58" s="3"/>
    </row>
    <row r="59" spans="1:24" x14ac:dyDescent="0.25">
      <c r="A59" s="8"/>
      <c r="B59" s="9"/>
      <c r="C59" s="9"/>
      <c r="D59" s="20">
        <f t="shared" si="10"/>
        <v>0</v>
      </c>
      <c r="E59" s="43">
        <f t="shared" si="11"/>
        <v>0</v>
      </c>
      <c r="F59" s="44" t="str">
        <f>IF(A59="","",VLOOKUP(A59,BD!$A$3:$D$85,4,FALSE))</f>
        <v/>
      </c>
      <c r="G59" s="11">
        <f t="shared" si="12"/>
        <v>0</v>
      </c>
      <c r="H59" s="3" t="str">
        <f>IF(A59="","",VLOOKUP(A59,BD!$A$3:$H$85,8,FALSE))</f>
        <v/>
      </c>
      <c r="I59" s="3">
        <f t="shared" si="13"/>
        <v>0</v>
      </c>
      <c r="J59" t="str">
        <f>IF(A59="","",VLOOKUP(A59,BD!$A$3:$B$85,2,FALSE)*B59)</f>
        <v/>
      </c>
      <c r="K59" s="3">
        <f t="shared" si="14"/>
        <v>0</v>
      </c>
      <c r="L59" s="3">
        <f t="shared" si="9"/>
        <v>0</v>
      </c>
      <c r="N59" s="96"/>
      <c r="O59" s="96"/>
      <c r="P59">
        <v>1</v>
      </c>
      <c r="Q59" s="3" t="str">
        <f t="shared" si="15"/>
        <v/>
      </c>
      <c r="U59" s="3" t="str">
        <f>IF(N59="","",VLOOKUP(N59,BD!$A$3:$E$85,5,FALSE)*P59)</f>
        <v/>
      </c>
      <c r="X59" s="3"/>
    </row>
    <row r="60" spans="1:24" x14ac:dyDescent="0.25">
      <c r="A60" s="8"/>
      <c r="B60" s="9"/>
      <c r="C60" s="9"/>
      <c r="D60" s="20">
        <f t="shared" si="10"/>
        <v>0</v>
      </c>
      <c r="E60" s="43">
        <f t="shared" si="11"/>
        <v>0</v>
      </c>
      <c r="F60" s="44" t="str">
        <f>IF(A60="","",VLOOKUP(A60,BD!$A$3:$D$85,4,FALSE))</f>
        <v/>
      </c>
      <c r="G60" s="11">
        <f t="shared" si="12"/>
        <v>0</v>
      </c>
      <c r="H60" s="3" t="str">
        <f>IF(A60="","",VLOOKUP(A60,BD!$A$3:$H$85,8,FALSE))</f>
        <v/>
      </c>
      <c r="I60" s="3">
        <f t="shared" si="13"/>
        <v>0</v>
      </c>
      <c r="J60" t="str">
        <f>IF(A60="","",VLOOKUP(A60,BD!$A$3:$B$85,2,FALSE)*B60)</f>
        <v/>
      </c>
      <c r="K60" s="3">
        <f t="shared" si="14"/>
        <v>0</v>
      </c>
      <c r="L60" s="3">
        <f t="shared" si="9"/>
        <v>0</v>
      </c>
      <c r="O60"/>
      <c r="P60"/>
      <c r="Q60" s="3">
        <f>SUM(Q48:Q59)</f>
        <v>0</v>
      </c>
      <c r="R60" s="3">
        <f>SUM(R48:R59)</f>
        <v>0</v>
      </c>
      <c r="U60" s="3" t="str">
        <f>IF(A61="","",VLOOKUP(A61,BD!$A$3:$E$85,5,FALSE)*B61)</f>
        <v/>
      </c>
      <c r="X60" s="3"/>
    </row>
    <row r="61" spans="1:24" x14ac:dyDescent="0.25">
      <c r="A61" s="8"/>
      <c r="B61" s="9"/>
      <c r="C61" s="9"/>
      <c r="D61" s="20">
        <f t="shared" si="10"/>
        <v>0</v>
      </c>
      <c r="E61" s="43">
        <f t="shared" si="11"/>
        <v>0</v>
      </c>
      <c r="F61" s="44" t="str">
        <f>IF(A61="","",VLOOKUP(A61,BD!$A$3:$D$85,4,FALSE))</f>
        <v/>
      </c>
      <c r="G61" s="11">
        <f t="shared" si="12"/>
        <v>0</v>
      </c>
      <c r="H61" s="3" t="str">
        <f>IF(A61="","",VLOOKUP(A61,BD!$A$3:$H$85,8,FALSE))</f>
        <v/>
      </c>
      <c r="I61" s="3">
        <f t="shared" si="13"/>
        <v>0</v>
      </c>
      <c r="J61" t="str">
        <f>IF(A61="","",VLOOKUP(A61,BD!$A$3:$B$85,2,FALSE)*B61)</f>
        <v/>
      </c>
      <c r="K61" s="3">
        <f t="shared" si="14"/>
        <v>0</v>
      </c>
      <c r="L61" s="3">
        <f t="shared" si="9"/>
        <v>0</v>
      </c>
      <c r="O61" s="3" t="s">
        <v>97</v>
      </c>
      <c r="P61" s="3" t="s">
        <v>52</v>
      </c>
      <c r="R61" s="3"/>
      <c r="S61" s="3"/>
      <c r="U61" s="3" t="str">
        <f>IF(A62="","",VLOOKUP(A62,BD!$A$3:$E$85,5,FALSE)*B62)</f>
        <v/>
      </c>
      <c r="X61" s="3"/>
    </row>
    <row r="62" spans="1:24" x14ac:dyDescent="0.25">
      <c r="A62" s="8"/>
      <c r="B62" s="9"/>
      <c r="C62" s="9"/>
      <c r="D62" s="20">
        <f t="shared" si="10"/>
        <v>0</v>
      </c>
      <c r="E62" s="43">
        <f t="shared" si="11"/>
        <v>0</v>
      </c>
      <c r="F62" s="44" t="str">
        <f>IF(A62="","",VLOOKUP(A62,BD!$A$3:$D$85,4,FALSE))</f>
        <v/>
      </c>
      <c r="G62" s="11">
        <f t="shared" si="12"/>
        <v>0</v>
      </c>
      <c r="H62" s="3" t="str">
        <f>IF(A62="","",VLOOKUP(A62,BD!$A$3:$H$85,8,FALSE))</f>
        <v/>
      </c>
      <c r="I62" s="3">
        <f t="shared" si="13"/>
        <v>0</v>
      </c>
      <c r="J62" t="str">
        <f>IF(A62="","",VLOOKUP(A62,BD!$A$3:$B$85,2,FALSE)*B62)</f>
        <v/>
      </c>
      <c r="K62" s="3">
        <f t="shared" si="14"/>
        <v>0</v>
      </c>
      <c r="L62" s="3">
        <f t="shared" si="9"/>
        <v>0</v>
      </c>
      <c r="N62" t="s">
        <v>100</v>
      </c>
      <c r="O62" s="3">
        <f>SUM(Q60)</f>
        <v>0</v>
      </c>
      <c r="P62" s="3">
        <f>SUM(U64)</f>
        <v>0</v>
      </c>
      <c r="R62" s="22"/>
      <c r="S62" s="23">
        <f>SUM(O62:P62)</f>
        <v>0</v>
      </c>
      <c r="U62" s="3" t="str">
        <f>IF(A63="","",VLOOKUP(A63,BD!$A$3:$E$85,5,FALSE)*B63)</f>
        <v/>
      </c>
      <c r="X62" s="3"/>
    </row>
    <row r="63" spans="1:24" x14ac:dyDescent="0.25">
      <c r="A63" s="8"/>
      <c r="B63" s="9"/>
      <c r="C63" s="9"/>
      <c r="D63" s="20">
        <f t="shared" si="10"/>
        <v>0</v>
      </c>
      <c r="E63" s="43">
        <f t="shared" si="11"/>
        <v>0</v>
      </c>
      <c r="F63" s="44" t="str">
        <f>IF(A63="","",VLOOKUP(A63,BD!$A$3:$D$85,4,FALSE))</f>
        <v/>
      </c>
      <c r="G63" s="11">
        <f t="shared" si="12"/>
        <v>0</v>
      </c>
      <c r="H63" s="3" t="str">
        <f>IF(A63="","",VLOOKUP(A63,BD!$A$3:$H$85,8,FALSE))</f>
        <v/>
      </c>
      <c r="I63" s="3">
        <f t="shared" si="13"/>
        <v>0</v>
      </c>
      <c r="J63" t="str">
        <f>IF(A63="","",VLOOKUP(A63,BD!$A$3:$B$85,2,FALSE)*B63)</f>
        <v/>
      </c>
      <c r="K63" s="3">
        <f t="shared" si="14"/>
        <v>0</v>
      </c>
      <c r="L63" s="3">
        <f t="shared" si="9"/>
        <v>0</v>
      </c>
      <c r="S63" s="3">
        <f>SUM(O63)</f>
        <v>0</v>
      </c>
      <c r="U63" s="3" t="str">
        <f>IF(A64="","",VLOOKUP(A64,BD!$A$3:$E$85,5,FALSE)*B64)</f>
        <v/>
      </c>
      <c r="X63" s="3"/>
    </row>
    <row r="64" spans="1:24" x14ac:dyDescent="0.25">
      <c r="A64" s="8"/>
      <c r="B64" s="9"/>
      <c r="C64" s="9"/>
      <c r="D64" s="20">
        <f t="shared" si="10"/>
        <v>0</v>
      </c>
      <c r="E64" s="43">
        <f t="shared" si="11"/>
        <v>0</v>
      </c>
      <c r="F64" s="44" t="str">
        <f>IF(A64="","",VLOOKUP(A64,BD!$A$3:$D$85,4,FALSE))</f>
        <v/>
      </c>
      <c r="G64" s="11">
        <f t="shared" si="12"/>
        <v>0</v>
      </c>
      <c r="H64" s="3" t="str">
        <f>IF(A64="","",VLOOKUP(A64,BD!$A$3:$H$85,8,FALSE))</f>
        <v/>
      </c>
      <c r="I64" s="3">
        <f t="shared" si="13"/>
        <v>0</v>
      </c>
      <c r="J64" t="str">
        <f>IF(A64="","",VLOOKUP(A64,BD!$A$3:$B$85,2,FALSE)*B64)</f>
        <v/>
      </c>
      <c r="K64" s="3">
        <f t="shared" si="14"/>
        <v>0</v>
      </c>
      <c r="L64" s="3">
        <f t="shared" si="9"/>
        <v>0</v>
      </c>
      <c r="N64" t="s">
        <v>90</v>
      </c>
      <c r="S64" s="3">
        <f>SUM(S62:S63)</f>
        <v>0</v>
      </c>
      <c r="U64" s="3">
        <f>SUM(U47:U62)</f>
        <v>0</v>
      </c>
      <c r="X64" s="3"/>
    </row>
    <row r="65" spans="1:31" x14ac:dyDescent="0.25">
      <c r="A65" s="8"/>
      <c r="C65" s="20"/>
      <c r="D65" s="20"/>
      <c r="E65" s="20"/>
      <c r="F65" s="44"/>
      <c r="G65" s="11"/>
      <c r="X65" s="3"/>
      <c r="AA65" s="12"/>
    </row>
    <row r="66" spans="1:31" x14ac:dyDescent="0.25">
      <c r="A66" t="s">
        <v>7</v>
      </c>
      <c r="C66" s="3">
        <f>SUM(C48:C64)</f>
        <v>494.18</v>
      </c>
      <c r="J66">
        <f>SUM(J48:J64)</f>
        <v>888</v>
      </c>
      <c r="K66" s="3">
        <f>SUM(K48:K64)</f>
        <v>1944</v>
      </c>
      <c r="L66" s="3">
        <f>SUM(L48:L63)</f>
        <v>1449.82</v>
      </c>
      <c r="O66"/>
      <c r="P66"/>
      <c r="Q66"/>
      <c r="X66" s="3"/>
    </row>
    <row r="68" spans="1:31" x14ac:dyDescent="0.25">
      <c r="AB68" s="113"/>
      <c r="AC68" s="113"/>
    </row>
    <row r="69" spans="1:31" x14ac:dyDescent="0.25">
      <c r="U69" s="3"/>
      <c r="V69" s="3"/>
      <c r="W69" s="3"/>
      <c r="AE69" s="46"/>
    </row>
    <row r="70" spans="1:31" x14ac:dyDescent="0.25">
      <c r="U70" s="3"/>
      <c r="V70" s="3"/>
      <c r="W70" s="3"/>
      <c r="AE70" s="46"/>
    </row>
    <row r="71" spans="1:31" x14ac:dyDescent="0.25">
      <c r="U71" s="3"/>
      <c r="V71" s="3"/>
      <c r="W71" s="3"/>
    </row>
    <row r="72" spans="1:31" x14ac:dyDescent="0.25">
      <c r="U72" s="3"/>
      <c r="V72" s="3"/>
      <c r="W72" s="3"/>
    </row>
    <row r="73" spans="1:31" x14ac:dyDescent="0.25">
      <c r="O73"/>
      <c r="P73"/>
      <c r="R73" s="3"/>
      <c r="U73" s="3"/>
      <c r="V73" s="3"/>
      <c r="W73" s="3"/>
    </row>
    <row r="74" spans="1:31" x14ac:dyDescent="0.25">
      <c r="O74"/>
      <c r="P74"/>
      <c r="R74" s="3"/>
      <c r="U74" s="3"/>
      <c r="V74" s="3"/>
      <c r="W74" s="3"/>
    </row>
    <row r="75" spans="1:31" x14ac:dyDescent="0.25">
      <c r="O75"/>
      <c r="P75"/>
      <c r="R75" s="3"/>
      <c r="U75" s="3"/>
      <c r="V75" s="3"/>
      <c r="W75" s="3"/>
    </row>
    <row r="76" spans="1:31" x14ac:dyDescent="0.25">
      <c r="O76"/>
      <c r="P76"/>
      <c r="R76" s="3"/>
      <c r="U76" s="3"/>
      <c r="V76" s="3"/>
      <c r="W76" s="3"/>
    </row>
    <row r="77" spans="1:31" x14ac:dyDescent="0.25">
      <c r="O77"/>
      <c r="P77"/>
      <c r="R77" s="3"/>
      <c r="U77" s="3"/>
      <c r="V77" s="3"/>
      <c r="W77" s="3"/>
    </row>
    <row r="78" spans="1:31" x14ac:dyDescent="0.25">
      <c r="O78"/>
      <c r="P78"/>
      <c r="R78" s="3"/>
      <c r="U78" s="3"/>
      <c r="V78" s="3"/>
      <c r="W78" s="3"/>
    </row>
    <row r="79" spans="1:31" x14ac:dyDescent="0.25">
      <c r="O79"/>
      <c r="P79"/>
      <c r="R79" s="3"/>
      <c r="U79" s="3"/>
      <c r="V79" s="3"/>
      <c r="W79" s="3"/>
    </row>
    <row r="80" spans="1:31" x14ac:dyDescent="0.25">
      <c r="O80"/>
      <c r="P80"/>
      <c r="R80" s="3"/>
      <c r="U80" s="3"/>
      <c r="V80" s="3"/>
      <c r="W80" s="3"/>
    </row>
    <row r="81" spans="15:31" x14ac:dyDescent="0.25">
      <c r="O81"/>
      <c r="P81"/>
      <c r="R81" s="3"/>
      <c r="U81" s="3"/>
      <c r="V81" s="3"/>
      <c r="W81" s="3"/>
      <c r="AD81" s="12"/>
      <c r="AE81" s="12"/>
    </row>
    <row r="82" spans="15:31" x14ac:dyDescent="0.25">
      <c r="P82"/>
    </row>
    <row r="83" spans="15:31" x14ac:dyDescent="0.25">
      <c r="P83" s="12"/>
      <c r="R83" s="3"/>
      <c r="S83" s="12"/>
      <c r="U83" s="26"/>
      <c r="V83" s="102"/>
      <c r="W83" s="96"/>
    </row>
    <row r="84" spans="15:31" x14ac:dyDescent="0.25">
      <c r="P84" s="12"/>
      <c r="R84" s="3"/>
    </row>
    <row r="86" spans="15:31" x14ac:dyDescent="0.25">
      <c r="R86" s="3"/>
      <c r="S86" s="3"/>
    </row>
    <row r="88" spans="15:31" x14ac:dyDescent="0.25">
      <c r="S88" s="45"/>
    </row>
    <row r="89" spans="15:31" x14ac:dyDescent="0.25">
      <c r="S89" s="3"/>
    </row>
    <row r="90" spans="15:31" x14ac:dyDescent="0.25">
      <c r="S90" s="3"/>
    </row>
    <row r="91" spans="15:31" x14ac:dyDescent="0.25">
      <c r="S91" s="3"/>
    </row>
    <row r="92" spans="15:31" x14ac:dyDescent="0.25">
      <c r="S92" s="3"/>
    </row>
    <row r="93" spans="15:31" x14ac:dyDescent="0.25">
      <c r="S93" s="3"/>
    </row>
    <row r="94" spans="15:31" x14ac:dyDescent="0.25">
      <c r="AB94" s="113"/>
      <c r="AC94" s="113"/>
    </row>
    <row r="95" spans="15:31" x14ac:dyDescent="0.25">
      <c r="U95" s="3"/>
      <c r="V95" s="3"/>
      <c r="W95" s="3"/>
      <c r="AE95" s="46"/>
    </row>
    <row r="96" spans="15:31" x14ac:dyDescent="0.25">
      <c r="U96" s="3"/>
      <c r="V96" s="3"/>
      <c r="W96" s="3"/>
      <c r="AE96" s="46"/>
    </row>
    <row r="97" spans="21:31" x14ac:dyDescent="0.25">
      <c r="U97" s="3"/>
      <c r="V97" s="3"/>
      <c r="W97" s="3"/>
    </row>
    <row r="98" spans="21:31" x14ac:dyDescent="0.25">
      <c r="U98" s="3"/>
      <c r="V98" s="3"/>
      <c r="W98" s="3"/>
    </row>
    <row r="99" spans="21:31" x14ac:dyDescent="0.25">
      <c r="U99" s="3"/>
      <c r="V99" s="3"/>
      <c r="W99" s="3"/>
    </row>
    <row r="100" spans="21:31" x14ac:dyDescent="0.25">
      <c r="U100" s="3"/>
      <c r="V100" s="3"/>
      <c r="W100" s="3"/>
    </row>
    <row r="101" spans="21:31" x14ac:dyDescent="0.25">
      <c r="U101" s="3"/>
      <c r="V101" s="3"/>
      <c r="W101" s="3"/>
    </row>
    <row r="102" spans="21:31" x14ac:dyDescent="0.25">
      <c r="U102" s="3"/>
      <c r="V102" s="3"/>
      <c r="W102" s="3"/>
    </row>
    <row r="103" spans="21:31" x14ac:dyDescent="0.25">
      <c r="U103" s="3"/>
      <c r="V103" s="3"/>
      <c r="W103" s="3"/>
    </row>
    <row r="104" spans="21:31" x14ac:dyDescent="0.25">
      <c r="U104" s="3"/>
      <c r="V104" s="3"/>
      <c r="W104" s="3"/>
    </row>
    <row r="105" spans="21:31" x14ac:dyDescent="0.25">
      <c r="U105" s="3"/>
      <c r="V105" s="3"/>
      <c r="W105" s="3"/>
    </row>
    <row r="106" spans="21:31" x14ac:dyDescent="0.25">
      <c r="U106" s="3"/>
      <c r="V106" s="3"/>
      <c r="W106" s="3"/>
    </row>
    <row r="107" spans="21:31" x14ac:dyDescent="0.25">
      <c r="U107" s="3"/>
      <c r="V107" s="3"/>
      <c r="W107" s="3"/>
      <c r="AD107" s="12"/>
      <c r="AE107" s="12"/>
    </row>
    <row r="109" spans="21:31" x14ac:dyDescent="0.25">
      <c r="U109" s="26"/>
      <c r="V109" s="102"/>
      <c r="W109" s="96"/>
    </row>
  </sheetData>
  <mergeCells count="52">
    <mergeCell ref="N12:O12"/>
    <mergeCell ref="N1:S1"/>
    <mergeCell ref="AD1:AE1"/>
    <mergeCell ref="AL1:AM1"/>
    <mergeCell ref="N5:S5"/>
    <mergeCell ref="N11:S11"/>
    <mergeCell ref="N24:O24"/>
    <mergeCell ref="N13:O13"/>
    <mergeCell ref="N14:O14"/>
    <mergeCell ref="N15:O15"/>
    <mergeCell ref="N16:O16"/>
    <mergeCell ref="N17:O17"/>
    <mergeCell ref="N18:O18"/>
    <mergeCell ref="N19:O19"/>
    <mergeCell ref="N20:O20"/>
    <mergeCell ref="N21:O21"/>
    <mergeCell ref="N22:O22"/>
    <mergeCell ref="N23:O23"/>
    <mergeCell ref="N36:O36"/>
    <mergeCell ref="N25:O25"/>
    <mergeCell ref="N26:O26"/>
    <mergeCell ref="N27:O27"/>
    <mergeCell ref="N28:O28"/>
    <mergeCell ref="N29:O29"/>
    <mergeCell ref="N30:O30"/>
    <mergeCell ref="N31:O31"/>
    <mergeCell ref="N32:O32"/>
    <mergeCell ref="N33:O33"/>
    <mergeCell ref="N34:O34"/>
    <mergeCell ref="N35:O35"/>
    <mergeCell ref="N53:O53"/>
    <mergeCell ref="N37:O37"/>
    <mergeCell ref="N38:O38"/>
    <mergeCell ref="N43:O43"/>
    <mergeCell ref="Q44:R44"/>
    <mergeCell ref="N45:O45"/>
    <mergeCell ref="N47:S47"/>
    <mergeCell ref="N48:O48"/>
    <mergeCell ref="N49:O49"/>
    <mergeCell ref="N50:O50"/>
    <mergeCell ref="N51:O51"/>
    <mergeCell ref="N52:O52"/>
    <mergeCell ref="AB68:AC68"/>
    <mergeCell ref="V83:W83"/>
    <mergeCell ref="AB94:AC94"/>
    <mergeCell ref="V109:W109"/>
    <mergeCell ref="N54:O54"/>
    <mergeCell ref="N55:O55"/>
    <mergeCell ref="N56:O56"/>
    <mergeCell ref="N57:O57"/>
    <mergeCell ref="N58:O58"/>
    <mergeCell ref="N59:O59"/>
  </mergeCells>
  <dataValidations count="1">
    <dataValidation type="list" allowBlank="1" showInputMessage="1" showErrorMessage="1" sqref="N12:N38 N73:O81 O38 N48:N59" xr:uid="{18ADC7F5-9D82-4CBA-BE62-A87CACE5F596}">
      <formula1>$A$2:$A$64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1070A3C-639F-445F-90FD-3927A05537C9}">
          <x14:formula1>
            <xm:f>BD!$A$3:$A$85</xm:f>
          </x14:formula1>
          <xm:sqref>A2:A39 A48:A65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85"/>
  <sheetViews>
    <sheetView workbookViewId="0">
      <selection activeCell="L1" sqref="L1"/>
    </sheetView>
  </sheetViews>
  <sheetFormatPr baseColWidth="10" defaultColWidth="11.5703125" defaultRowHeight="15.75" x14ac:dyDescent="0.25"/>
  <cols>
    <col min="1" max="1" width="28.28515625" style="1" customWidth="1"/>
    <col min="2" max="2" width="10.28515625" style="1" customWidth="1"/>
    <col min="3" max="3" width="8.28515625" style="1" customWidth="1"/>
    <col min="4" max="4" width="6.140625" style="1" customWidth="1"/>
    <col min="5" max="5" width="10.42578125" style="1" customWidth="1"/>
    <col min="6" max="6" width="11.5703125" style="1"/>
    <col min="7" max="7" width="10.7109375" style="1" customWidth="1"/>
    <col min="8" max="9" width="11.5703125" style="1"/>
    <col min="10" max="10" width="12.140625" style="1" customWidth="1"/>
    <col min="11" max="11" width="13.5703125" style="1" customWidth="1"/>
    <col min="12" max="16384" width="11.5703125" style="1"/>
  </cols>
  <sheetData>
    <row r="1" spans="1:12" x14ac:dyDescent="0.25">
      <c r="A1" s="1" t="s">
        <v>1</v>
      </c>
      <c r="B1" s="1" t="s">
        <v>8</v>
      </c>
      <c r="C1" s="1" t="s">
        <v>47</v>
      </c>
      <c r="D1" s="1" t="s">
        <v>80</v>
      </c>
      <c r="E1" s="1" t="s">
        <v>53</v>
      </c>
      <c r="F1" s="1" t="s">
        <v>61</v>
      </c>
      <c r="G1" s="1" t="s">
        <v>60</v>
      </c>
      <c r="H1" s="1" t="s">
        <v>62</v>
      </c>
      <c r="I1" s="1" t="s">
        <v>74</v>
      </c>
      <c r="J1" s="1" t="s">
        <v>81</v>
      </c>
      <c r="K1" s="1" t="s">
        <v>82</v>
      </c>
    </row>
    <row r="3" spans="1:12" x14ac:dyDescent="0.25">
      <c r="A3" s="2" t="s">
        <v>57</v>
      </c>
      <c r="B3" s="1">
        <v>190</v>
      </c>
      <c r="C3" s="1">
        <v>0.20999999999999996</v>
      </c>
      <c r="D3" s="1">
        <v>1</v>
      </c>
      <c r="E3" s="1">
        <v>30</v>
      </c>
      <c r="G3" s="1">
        <v>12.03</v>
      </c>
      <c r="H3" s="1">
        <v>2</v>
      </c>
      <c r="I3" s="1">
        <v>30</v>
      </c>
      <c r="J3" s="1">
        <f>SUM(F3/D3)</f>
        <v>0</v>
      </c>
      <c r="K3" s="1">
        <f>SUM(G3/D3)</f>
        <v>12.03</v>
      </c>
      <c r="L3" s="1">
        <v>190</v>
      </c>
    </row>
    <row r="4" spans="1:12" x14ac:dyDescent="0.25">
      <c r="A4" t="s">
        <v>46</v>
      </c>
      <c r="B4" s="1">
        <v>114</v>
      </c>
      <c r="C4" s="1">
        <v>0.20999999999999996</v>
      </c>
      <c r="D4" s="1">
        <v>1</v>
      </c>
      <c r="E4" s="1">
        <v>30</v>
      </c>
      <c r="G4" s="1">
        <v>7.22</v>
      </c>
      <c r="H4" s="1">
        <v>2</v>
      </c>
      <c r="I4" s="1">
        <v>30</v>
      </c>
      <c r="J4" s="1">
        <f t="shared" ref="J4:J8" si="0">SUM(F4/D4)</f>
        <v>0</v>
      </c>
      <c r="K4" s="1">
        <f t="shared" ref="K4:K8" si="1">SUM(G4/D4)</f>
        <v>7.22</v>
      </c>
      <c r="L4" s="1">
        <v>114</v>
      </c>
    </row>
    <row r="5" spans="1:12" x14ac:dyDescent="0.25">
      <c r="A5" t="s">
        <v>45</v>
      </c>
      <c r="B5" s="1">
        <v>190</v>
      </c>
      <c r="C5" s="1">
        <v>0.20999999999999996</v>
      </c>
      <c r="D5" s="1">
        <v>1</v>
      </c>
      <c r="E5" s="1">
        <v>30</v>
      </c>
      <c r="H5" s="1">
        <v>3</v>
      </c>
      <c r="I5" s="1">
        <v>30</v>
      </c>
      <c r="J5" s="1">
        <f t="shared" si="0"/>
        <v>0</v>
      </c>
      <c r="K5" s="1">
        <f t="shared" si="1"/>
        <v>0</v>
      </c>
      <c r="L5" s="1">
        <v>190</v>
      </c>
    </row>
    <row r="6" spans="1:12" x14ac:dyDescent="0.25">
      <c r="A6" t="s">
        <v>55</v>
      </c>
      <c r="B6" s="1">
        <v>76</v>
      </c>
      <c r="C6" s="1">
        <v>0.20999999999999996</v>
      </c>
      <c r="D6" s="1">
        <v>1</v>
      </c>
      <c r="E6" s="1">
        <v>30</v>
      </c>
      <c r="G6" s="1">
        <v>5.54</v>
      </c>
      <c r="H6" s="1">
        <v>3</v>
      </c>
      <c r="I6" s="1">
        <v>30</v>
      </c>
      <c r="J6" s="1">
        <f t="shared" si="0"/>
        <v>0</v>
      </c>
      <c r="K6" s="1">
        <f t="shared" si="1"/>
        <v>5.54</v>
      </c>
      <c r="L6" s="1">
        <v>76</v>
      </c>
    </row>
    <row r="7" spans="1:12" x14ac:dyDescent="0.25">
      <c r="A7" t="s">
        <v>9</v>
      </c>
      <c r="B7" s="1">
        <v>190</v>
      </c>
      <c r="C7" s="1">
        <v>0.20999999999999996</v>
      </c>
      <c r="D7" s="1">
        <v>1</v>
      </c>
      <c r="E7" s="1">
        <v>30</v>
      </c>
      <c r="H7" s="1">
        <v>3</v>
      </c>
      <c r="I7" s="1">
        <v>30</v>
      </c>
      <c r="J7" s="1">
        <f t="shared" si="0"/>
        <v>0</v>
      </c>
      <c r="K7" s="1">
        <f t="shared" si="1"/>
        <v>0</v>
      </c>
      <c r="L7" s="1">
        <v>190</v>
      </c>
    </row>
    <row r="8" spans="1:12" x14ac:dyDescent="0.25">
      <c r="A8" t="s">
        <v>56</v>
      </c>
      <c r="B8" s="1">
        <v>76</v>
      </c>
      <c r="C8" s="1">
        <v>0.20999999999999996</v>
      </c>
      <c r="D8" s="1">
        <v>1</v>
      </c>
      <c r="E8" s="1">
        <v>30</v>
      </c>
      <c r="H8" s="1">
        <v>3</v>
      </c>
      <c r="I8" s="1">
        <v>30</v>
      </c>
      <c r="J8" s="1">
        <f t="shared" si="0"/>
        <v>0</v>
      </c>
      <c r="K8" s="1">
        <f t="shared" si="1"/>
        <v>0</v>
      </c>
      <c r="L8" s="1">
        <v>76</v>
      </c>
    </row>
    <row r="9" spans="1:12" x14ac:dyDescent="0.25">
      <c r="A9"/>
    </row>
    <row r="10" spans="1:12" x14ac:dyDescent="0.25">
      <c r="A10" t="s">
        <v>10</v>
      </c>
      <c r="B10" s="1">
        <v>24</v>
      </c>
      <c r="C10" s="1">
        <v>0.20999999999999996</v>
      </c>
      <c r="D10" s="1">
        <v>24</v>
      </c>
      <c r="E10" s="1">
        <v>4.5</v>
      </c>
      <c r="H10" s="1">
        <v>2</v>
      </c>
      <c r="I10" s="1">
        <v>0.1</v>
      </c>
      <c r="J10" s="1">
        <f>SUM(F10/D10)</f>
        <v>0</v>
      </c>
      <c r="K10" s="1">
        <f>SUM(G10/D10)</f>
        <v>0</v>
      </c>
      <c r="L10" s="1">
        <v>1</v>
      </c>
    </row>
    <row r="11" spans="1:12" x14ac:dyDescent="0.25">
      <c r="A11" t="s">
        <v>11</v>
      </c>
      <c r="B11" s="1">
        <v>24</v>
      </c>
      <c r="C11" s="1">
        <v>6.0000000000000053E-2</v>
      </c>
      <c r="D11" s="1">
        <v>24</v>
      </c>
      <c r="E11" s="1">
        <v>4.5</v>
      </c>
      <c r="F11" s="1">
        <v>0.31</v>
      </c>
      <c r="H11" s="1">
        <v>2</v>
      </c>
      <c r="I11" s="1">
        <v>0.1</v>
      </c>
      <c r="J11" s="1">
        <f t="shared" ref="J11:J17" si="2">SUM(F11/D11)</f>
        <v>1.2916666666666667E-2</v>
      </c>
      <c r="K11" s="1">
        <f t="shared" ref="K11:K17" si="3">SUM(G11/D11)</f>
        <v>0</v>
      </c>
      <c r="L11" s="1">
        <v>1</v>
      </c>
    </row>
    <row r="12" spans="1:12" x14ac:dyDescent="0.25">
      <c r="A12" t="s">
        <v>12</v>
      </c>
      <c r="B12" s="1">
        <v>24</v>
      </c>
      <c r="C12" s="1">
        <v>0.20999999999999996</v>
      </c>
      <c r="D12" s="1">
        <v>24</v>
      </c>
      <c r="E12" s="1">
        <v>4.5</v>
      </c>
      <c r="G12" s="1">
        <v>1.53</v>
      </c>
      <c r="H12" s="1">
        <v>3</v>
      </c>
      <c r="I12" s="1">
        <v>0.1</v>
      </c>
      <c r="J12" s="1">
        <f t="shared" si="2"/>
        <v>0</v>
      </c>
      <c r="K12" s="1">
        <f t="shared" si="3"/>
        <v>6.3750000000000001E-2</v>
      </c>
      <c r="L12" s="1">
        <v>1</v>
      </c>
    </row>
    <row r="13" spans="1:12" x14ac:dyDescent="0.25">
      <c r="A13" t="s">
        <v>13</v>
      </c>
      <c r="B13" s="1">
        <v>24</v>
      </c>
      <c r="C13" s="1">
        <v>0.20999999999999996</v>
      </c>
      <c r="D13" s="1">
        <v>24</v>
      </c>
      <c r="E13" s="1">
        <v>4.5</v>
      </c>
      <c r="G13" s="1">
        <v>1.28</v>
      </c>
      <c r="H13" s="1">
        <v>3</v>
      </c>
      <c r="I13" s="1">
        <v>0.1</v>
      </c>
      <c r="J13" s="1">
        <f t="shared" si="2"/>
        <v>0</v>
      </c>
      <c r="K13" s="1">
        <f t="shared" si="3"/>
        <v>5.3333333333333337E-2</v>
      </c>
      <c r="L13" s="1">
        <v>1</v>
      </c>
    </row>
    <row r="14" spans="1:12" x14ac:dyDescent="0.25">
      <c r="A14" t="s">
        <v>14</v>
      </c>
      <c r="B14" s="1">
        <v>24</v>
      </c>
      <c r="C14" s="1">
        <v>0.20999999999999996</v>
      </c>
      <c r="D14" s="1">
        <v>24</v>
      </c>
      <c r="E14" s="1">
        <v>4.5</v>
      </c>
      <c r="G14" s="1">
        <v>2.54</v>
      </c>
      <c r="H14" s="1">
        <v>4</v>
      </c>
      <c r="I14" s="1">
        <v>0.1</v>
      </c>
      <c r="J14" s="1">
        <f t="shared" si="2"/>
        <v>0</v>
      </c>
      <c r="K14" s="1">
        <f t="shared" si="3"/>
        <v>0.10583333333333333</v>
      </c>
      <c r="L14" s="1">
        <v>1</v>
      </c>
    </row>
    <row r="15" spans="1:12" x14ac:dyDescent="0.25">
      <c r="A15" t="s">
        <v>15</v>
      </c>
      <c r="B15" s="1">
        <v>24</v>
      </c>
      <c r="C15" s="1">
        <v>0.20999999999999996</v>
      </c>
      <c r="D15" s="1">
        <v>24</v>
      </c>
      <c r="E15" s="1">
        <v>4.5</v>
      </c>
      <c r="G15" s="1">
        <v>2.84</v>
      </c>
      <c r="H15" s="1">
        <v>4</v>
      </c>
      <c r="I15" s="1">
        <v>0.1</v>
      </c>
      <c r="J15" s="1">
        <f t="shared" si="2"/>
        <v>0</v>
      </c>
      <c r="K15" s="1">
        <f t="shared" si="3"/>
        <v>0.11833333333333333</v>
      </c>
      <c r="L15" s="1">
        <v>1</v>
      </c>
    </row>
    <row r="16" spans="1:12" x14ac:dyDescent="0.25">
      <c r="A16" t="s">
        <v>16</v>
      </c>
      <c r="B16" s="1">
        <v>24</v>
      </c>
      <c r="C16" s="1">
        <v>0.20999999999999996</v>
      </c>
      <c r="D16" s="1">
        <v>24</v>
      </c>
      <c r="E16" s="1">
        <v>4.5</v>
      </c>
      <c r="G16" s="1">
        <v>3.24</v>
      </c>
      <c r="H16" s="1">
        <v>4</v>
      </c>
      <c r="I16" s="1">
        <v>0.1</v>
      </c>
      <c r="J16" s="1">
        <f t="shared" si="2"/>
        <v>0</v>
      </c>
      <c r="K16" s="1">
        <f t="shared" si="3"/>
        <v>0.13500000000000001</v>
      </c>
      <c r="L16" s="1">
        <v>1</v>
      </c>
    </row>
    <row r="17" spans="1:12" x14ac:dyDescent="0.25">
      <c r="A17" t="s">
        <v>17</v>
      </c>
      <c r="B17" s="1">
        <v>24</v>
      </c>
      <c r="C17" s="1">
        <v>0.20999999999999996</v>
      </c>
      <c r="D17" s="1">
        <v>24</v>
      </c>
      <c r="E17" s="1">
        <v>4.5</v>
      </c>
      <c r="G17" s="1">
        <v>3.29</v>
      </c>
      <c r="H17" s="1">
        <v>4</v>
      </c>
      <c r="I17" s="1">
        <v>0.1</v>
      </c>
      <c r="J17" s="1">
        <f t="shared" si="2"/>
        <v>0</v>
      </c>
      <c r="K17" s="1">
        <f t="shared" si="3"/>
        <v>0.13708333333333333</v>
      </c>
      <c r="L17" s="1">
        <v>1</v>
      </c>
    </row>
    <row r="19" spans="1:12" x14ac:dyDescent="0.25">
      <c r="A19" t="s">
        <v>18</v>
      </c>
      <c r="B19" s="1">
        <v>30</v>
      </c>
      <c r="C19" s="1">
        <v>0.20999999999999996</v>
      </c>
      <c r="D19" s="1">
        <v>6</v>
      </c>
      <c r="E19" s="1">
        <v>0</v>
      </c>
      <c r="G19" s="1">
        <v>0.42</v>
      </c>
      <c r="H19" s="1">
        <v>3</v>
      </c>
      <c r="I19" s="1">
        <v>0</v>
      </c>
      <c r="J19" s="1">
        <f>SUM(F19/D19)</f>
        <v>0</v>
      </c>
      <c r="K19" s="1">
        <f>SUM(G19/D19)</f>
        <v>6.9999999999999993E-2</v>
      </c>
      <c r="L19" s="1">
        <v>5</v>
      </c>
    </row>
    <row r="20" spans="1:12" x14ac:dyDescent="0.25">
      <c r="A20" t="s">
        <v>19</v>
      </c>
      <c r="B20" s="1">
        <v>30</v>
      </c>
      <c r="C20" s="1">
        <v>0.20999999999999996</v>
      </c>
      <c r="D20" s="1">
        <v>6</v>
      </c>
      <c r="E20" s="1">
        <v>0</v>
      </c>
      <c r="G20" s="1">
        <v>0.42</v>
      </c>
      <c r="H20" s="1">
        <v>3</v>
      </c>
      <c r="I20" s="1">
        <v>0</v>
      </c>
      <c r="J20" s="1">
        <f t="shared" ref="J20:J21" si="4">SUM(F20/D20)</f>
        <v>0</v>
      </c>
      <c r="K20" s="1">
        <f t="shared" ref="K20:K21" si="5">SUM(G20/D20)</f>
        <v>6.9999999999999993E-2</v>
      </c>
      <c r="L20" s="1">
        <v>5</v>
      </c>
    </row>
    <row r="21" spans="1:12" x14ac:dyDescent="0.25">
      <c r="A21" t="s">
        <v>20</v>
      </c>
      <c r="B21" s="1">
        <v>30</v>
      </c>
      <c r="C21" s="1">
        <v>0.20999999999999996</v>
      </c>
      <c r="D21" s="1">
        <v>6</v>
      </c>
      <c r="E21" s="1">
        <v>0</v>
      </c>
      <c r="G21" s="1">
        <v>0.42</v>
      </c>
      <c r="H21" s="1">
        <v>3</v>
      </c>
      <c r="I21" s="1">
        <v>0</v>
      </c>
      <c r="J21" s="1">
        <f t="shared" si="4"/>
        <v>0</v>
      </c>
      <c r="K21" s="1">
        <f t="shared" si="5"/>
        <v>6.9999999999999993E-2</v>
      </c>
      <c r="L21" s="1">
        <v>5</v>
      </c>
    </row>
    <row r="22" spans="1:12" x14ac:dyDescent="0.25">
      <c r="A22"/>
    </row>
    <row r="23" spans="1:12" x14ac:dyDescent="0.25">
      <c r="A23" t="s">
        <v>21</v>
      </c>
      <c r="B23" s="1">
        <v>24</v>
      </c>
      <c r="C23" s="1">
        <v>6.0000000000000053E-2</v>
      </c>
      <c r="D23" s="1">
        <v>6</v>
      </c>
      <c r="E23" s="1">
        <v>3.5</v>
      </c>
      <c r="F23" s="1">
        <v>0.8</v>
      </c>
      <c r="H23" s="1">
        <v>2</v>
      </c>
      <c r="I23" s="1">
        <v>0.2</v>
      </c>
      <c r="J23" s="1">
        <f>SUM(F23/D23)</f>
        <v>0.13333333333333333</v>
      </c>
      <c r="K23" s="1">
        <f>SUM(G23/D23)</f>
        <v>0</v>
      </c>
      <c r="L23" s="1">
        <v>4</v>
      </c>
    </row>
    <row r="24" spans="1:12" x14ac:dyDescent="0.25">
      <c r="A24" t="s">
        <v>22</v>
      </c>
      <c r="B24" s="1">
        <v>24</v>
      </c>
      <c r="C24" s="1">
        <v>6.0000000000000053E-2</v>
      </c>
      <c r="D24" s="1">
        <v>6</v>
      </c>
      <c r="E24" s="1">
        <v>3.5</v>
      </c>
      <c r="F24" s="1">
        <v>0.8</v>
      </c>
      <c r="H24" s="1">
        <v>2</v>
      </c>
      <c r="I24" s="1">
        <v>0.2</v>
      </c>
      <c r="J24" s="1">
        <f t="shared" ref="J24:J30" si="6">SUM(F24/D24)</f>
        <v>0.13333333333333333</v>
      </c>
      <c r="K24" s="1">
        <f t="shared" ref="K24:K31" si="7">SUM(G24/D24)</f>
        <v>0</v>
      </c>
      <c r="L24" s="1">
        <v>4</v>
      </c>
    </row>
    <row r="25" spans="1:12" x14ac:dyDescent="0.25">
      <c r="A25" t="s">
        <v>23</v>
      </c>
      <c r="B25" s="1">
        <v>24</v>
      </c>
      <c r="C25" s="1">
        <v>6.0000000000000053E-2</v>
      </c>
      <c r="D25" s="1">
        <v>6</v>
      </c>
      <c r="E25" s="1">
        <v>3.5</v>
      </c>
      <c r="F25" s="1">
        <v>0.8</v>
      </c>
      <c r="H25" s="1">
        <v>2</v>
      </c>
      <c r="I25" s="1">
        <v>0.2</v>
      </c>
      <c r="J25" s="1">
        <f t="shared" si="6"/>
        <v>0.13333333333333333</v>
      </c>
      <c r="K25" s="1">
        <f t="shared" si="7"/>
        <v>0</v>
      </c>
      <c r="L25" s="1">
        <v>4</v>
      </c>
    </row>
    <row r="26" spans="1:12" x14ac:dyDescent="0.25">
      <c r="A26" t="s">
        <v>24</v>
      </c>
      <c r="B26" s="1">
        <v>24</v>
      </c>
      <c r="C26" s="1">
        <v>6.0000000000000053E-2</v>
      </c>
      <c r="D26" s="1">
        <v>6</v>
      </c>
      <c r="E26" s="1">
        <v>3.5</v>
      </c>
      <c r="F26" s="1">
        <v>0.8</v>
      </c>
      <c r="H26" s="1">
        <v>2</v>
      </c>
      <c r="I26" s="1">
        <v>0.2</v>
      </c>
      <c r="J26" s="1">
        <f t="shared" si="6"/>
        <v>0.13333333333333333</v>
      </c>
      <c r="K26" s="1">
        <f t="shared" si="7"/>
        <v>0</v>
      </c>
      <c r="L26" s="1">
        <v>4</v>
      </c>
    </row>
    <row r="27" spans="1:12" x14ac:dyDescent="0.25">
      <c r="A27" t="s">
        <v>25</v>
      </c>
      <c r="B27" s="1">
        <v>24</v>
      </c>
      <c r="C27" s="1">
        <v>6.0000000000000053E-2</v>
      </c>
      <c r="D27" s="1">
        <v>6</v>
      </c>
      <c r="E27" s="1">
        <v>3.5</v>
      </c>
      <c r="F27" s="1">
        <v>0.08</v>
      </c>
      <c r="H27" s="1">
        <v>2</v>
      </c>
      <c r="I27" s="1">
        <v>0.2</v>
      </c>
      <c r="J27" s="1">
        <f t="shared" si="6"/>
        <v>1.3333333333333334E-2</v>
      </c>
      <c r="K27" s="1">
        <f t="shared" si="7"/>
        <v>0</v>
      </c>
      <c r="L27" s="1">
        <v>4</v>
      </c>
    </row>
    <row r="28" spans="1:12" x14ac:dyDescent="0.25">
      <c r="A28" t="s">
        <v>26</v>
      </c>
      <c r="B28" s="1">
        <v>48</v>
      </c>
      <c r="C28" s="1">
        <v>6.0000000000000053E-2</v>
      </c>
      <c r="D28" s="1">
        <v>12</v>
      </c>
      <c r="E28" s="1">
        <v>4.5</v>
      </c>
      <c r="F28" s="1">
        <v>0.17</v>
      </c>
      <c r="H28" s="1">
        <v>1</v>
      </c>
      <c r="I28" s="1">
        <v>0.2</v>
      </c>
      <c r="J28" s="1">
        <f t="shared" si="6"/>
        <v>1.4166666666666668E-2</v>
      </c>
      <c r="K28" s="1">
        <f t="shared" si="7"/>
        <v>0</v>
      </c>
      <c r="L28" s="1">
        <v>4</v>
      </c>
    </row>
    <row r="29" spans="1:12" x14ac:dyDescent="0.25">
      <c r="A29" t="s">
        <v>27</v>
      </c>
      <c r="B29" s="1">
        <v>48</v>
      </c>
      <c r="C29" s="1">
        <v>6.0000000000000053E-2</v>
      </c>
      <c r="D29" s="1">
        <v>12</v>
      </c>
      <c r="E29" s="1">
        <v>4.5</v>
      </c>
      <c r="F29" s="1">
        <v>0.17</v>
      </c>
      <c r="H29" s="1">
        <v>2</v>
      </c>
      <c r="I29" s="1">
        <v>0.2</v>
      </c>
      <c r="J29" s="1">
        <f t="shared" si="6"/>
        <v>1.4166666666666668E-2</v>
      </c>
      <c r="K29" s="1">
        <f t="shared" si="7"/>
        <v>0</v>
      </c>
      <c r="L29" s="1">
        <v>4</v>
      </c>
    </row>
    <row r="30" spans="1:12" x14ac:dyDescent="0.25">
      <c r="A30" t="s">
        <v>28</v>
      </c>
      <c r="B30" s="1">
        <v>24</v>
      </c>
      <c r="C30" s="1">
        <v>6.0000000000000053E-2</v>
      </c>
      <c r="D30" s="1">
        <v>24</v>
      </c>
      <c r="E30" s="1">
        <v>4.5</v>
      </c>
      <c r="F30" s="1">
        <v>0.64</v>
      </c>
      <c r="H30" s="1">
        <v>2</v>
      </c>
      <c r="I30" s="1">
        <v>0.1</v>
      </c>
      <c r="J30" s="1">
        <f t="shared" si="6"/>
        <v>2.6666666666666668E-2</v>
      </c>
      <c r="K30" s="1">
        <f t="shared" si="7"/>
        <v>0</v>
      </c>
      <c r="L30" s="1">
        <v>1</v>
      </c>
    </row>
    <row r="31" spans="1:12" x14ac:dyDescent="0.25">
      <c r="A31" t="s">
        <v>125</v>
      </c>
      <c r="B31" s="1">
        <v>30</v>
      </c>
      <c r="C31" s="1">
        <v>0.06</v>
      </c>
      <c r="D31" s="1">
        <v>30</v>
      </c>
      <c r="E31" s="1">
        <v>0</v>
      </c>
      <c r="F31" s="1">
        <v>0</v>
      </c>
      <c r="H31" s="1">
        <v>2</v>
      </c>
      <c r="I31" s="1">
        <v>0</v>
      </c>
      <c r="J31" s="1">
        <v>0</v>
      </c>
      <c r="K31" s="1">
        <f t="shared" si="7"/>
        <v>0</v>
      </c>
      <c r="L31" s="1">
        <v>1</v>
      </c>
    </row>
    <row r="32" spans="1:12" x14ac:dyDescent="0.25">
      <c r="A32"/>
    </row>
    <row r="33" spans="1:12" x14ac:dyDescent="0.25">
      <c r="A33" t="s">
        <v>29</v>
      </c>
      <c r="B33" s="1">
        <v>36</v>
      </c>
      <c r="C33" s="1">
        <v>6.0000000000000053E-2</v>
      </c>
      <c r="D33" s="1">
        <v>6</v>
      </c>
      <c r="H33" s="1">
        <v>2</v>
      </c>
      <c r="I33" s="1">
        <v>0</v>
      </c>
      <c r="J33" s="1">
        <f>SUM(F33/D33)</f>
        <v>0</v>
      </c>
      <c r="K33" s="1">
        <f>SUM(G33/D33)</f>
        <v>0</v>
      </c>
      <c r="L33" s="1">
        <v>6</v>
      </c>
    </row>
    <row r="34" spans="1:12" x14ac:dyDescent="0.25">
      <c r="A34" t="s">
        <v>30</v>
      </c>
      <c r="B34" s="1">
        <v>36</v>
      </c>
      <c r="C34" s="1">
        <v>6.0000000000000053E-2</v>
      </c>
      <c r="D34" s="1">
        <v>6</v>
      </c>
      <c r="H34" s="1">
        <v>2</v>
      </c>
      <c r="I34" s="1">
        <v>0</v>
      </c>
      <c r="J34" s="1">
        <f t="shared" ref="J34:J41" si="8">SUM(F34/D34)</f>
        <v>0</v>
      </c>
      <c r="K34" s="1">
        <f t="shared" ref="K34:K41" si="9">SUM(G34/D34)</f>
        <v>0</v>
      </c>
      <c r="L34" s="1">
        <v>6</v>
      </c>
    </row>
    <row r="35" spans="1:12" x14ac:dyDescent="0.25">
      <c r="A35" t="s">
        <v>31</v>
      </c>
      <c r="B35" s="1">
        <v>36</v>
      </c>
      <c r="C35" s="1">
        <v>6.0000000000000053E-2</v>
      </c>
      <c r="D35" s="1">
        <v>6</v>
      </c>
      <c r="H35" s="1">
        <v>2</v>
      </c>
      <c r="I35" s="1">
        <v>0</v>
      </c>
      <c r="J35" s="1">
        <f t="shared" si="8"/>
        <v>0</v>
      </c>
      <c r="K35" s="1">
        <f t="shared" si="9"/>
        <v>0</v>
      </c>
      <c r="L35" s="1">
        <v>6</v>
      </c>
    </row>
    <row r="36" spans="1:12" x14ac:dyDescent="0.25">
      <c r="A36" t="s">
        <v>32</v>
      </c>
      <c r="B36" s="1">
        <v>36</v>
      </c>
      <c r="C36" s="1">
        <v>6.0000000000000053E-2</v>
      </c>
      <c r="D36" s="1">
        <v>6</v>
      </c>
      <c r="H36" s="1">
        <v>2</v>
      </c>
      <c r="I36" s="1">
        <v>0</v>
      </c>
      <c r="J36" s="1">
        <f t="shared" si="8"/>
        <v>0</v>
      </c>
      <c r="K36" s="1">
        <f t="shared" si="9"/>
        <v>0</v>
      </c>
      <c r="L36" s="1">
        <v>6</v>
      </c>
    </row>
    <row r="37" spans="1:12" x14ac:dyDescent="0.25">
      <c r="A37" t="s">
        <v>33</v>
      </c>
      <c r="B37" s="1">
        <v>36</v>
      </c>
      <c r="C37" s="1">
        <v>6.0000000000000053E-2</v>
      </c>
      <c r="D37" s="1">
        <v>6</v>
      </c>
      <c r="H37" s="1">
        <v>1</v>
      </c>
      <c r="I37" s="1">
        <v>0</v>
      </c>
      <c r="J37" s="1">
        <f t="shared" si="8"/>
        <v>0</v>
      </c>
      <c r="K37" s="1">
        <f t="shared" si="9"/>
        <v>0</v>
      </c>
      <c r="L37" s="1">
        <v>6</v>
      </c>
    </row>
    <row r="38" spans="1:12" x14ac:dyDescent="0.25">
      <c r="A38" t="s">
        <v>34</v>
      </c>
      <c r="B38" s="1">
        <v>36</v>
      </c>
      <c r="C38" s="1">
        <v>6.0000000000000053E-2</v>
      </c>
      <c r="D38" s="1">
        <v>6</v>
      </c>
      <c r="H38" s="1">
        <v>2</v>
      </c>
      <c r="I38" s="1">
        <v>0</v>
      </c>
      <c r="J38" s="1">
        <f t="shared" si="8"/>
        <v>0</v>
      </c>
      <c r="K38" s="1">
        <f t="shared" si="9"/>
        <v>0</v>
      </c>
      <c r="L38" s="1">
        <v>6</v>
      </c>
    </row>
    <row r="39" spans="1:12" x14ac:dyDescent="0.25">
      <c r="A39" t="s">
        <v>96</v>
      </c>
      <c r="B39" s="1">
        <v>1</v>
      </c>
      <c r="C39" s="1">
        <v>0.06</v>
      </c>
      <c r="D39" s="1">
        <v>1</v>
      </c>
      <c r="H39" s="1">
        <v>0</v>
      </c>
      <c r="I39" s="1">
        <v>0</v>
      </c>
      <c r="J39" s="1">
        <f t="shared" si="8"/>
        <v>0</v>
      </c>
      <c r="K39" s="1">
        <f t="shared" si="9"/>
        <v>0</v>
      </c>
      <c r="L39" s="1">
        <v>0</v>
      </c>
    </row>
    <row r="40" spans="1:12" x14ac:dyDescent="0.25">
      <c r="A40" t="s">
        <v>106</v>
      </c>
      <c r="B40" s="1">
        <v>24</v>
      </c>
      <c r="C40" s="1">
        <v>0.06</v>
      </c>
      <c r="D40" s="1">
        <v>6</v>
      </c>
      <c r="E40" s="1">
        <v>3.5</v>
      </c>
      <c r="H40" s="1">
        <v>1</v>
      </c>
      <c r="I40" s="1">
        <v>0</v>
      </c>
      <c r="J40" s="1">
        <f t="shared" si="8"/>
        <v>0</v>
      </c>
      <c r="K40" s="1">
        <f t="shared" si="9"/>
        <v>0</v>
      </c>
      <c r="L40" s="1">
        <v>4</v>
      </c>
    </row>
    <row r="41" spans="1:12" x14ac:dyDescent="0.25">
      <c r="A41" t="s">
        <v>107</v>
      </c>
      <c r="B41" s="1">
        <v>36</v>
      </c>
      <c r="C41" s="1">
        <v>0.06</v>
      </c>
      <c r="D41" s="1">
        <v>6</v>
      </c>
      <c r="H41" s="1">
        <v>3</v>
      </c>
      <c r="I41" s="1">
        <v>0.2</v>
      </c>
      <c r="J41" s="1">
        <f t="shared" si="8"/>
        <v>0</v>
      </c>
      <c r="K41" s="1">
        <f t="shared" si="9"/>
        <v>0</v>
      </c>
      <c r="L41" s="1">
        <v>6</v>
      </c>
    </row>
    <row r="43" spans="1:12" x14ac:dyDescent="0.25">
      <c r="A43" t="s">
        <v>35</v>
      </c>
    </row>
    <row r="44" spans="1:12" x14ac:dyDescent="0.25">
      <c r="A44" t="s">
        <v>36</v>
      </c>
      <c r="B44" s="1">
        <v>0</v>
      </c>
      <c r="C44" s="1">
        <v>0.20999999999999996</v>
      </c>
      <c r="E44" s="1">
        <v>0</v>
      </c>
      <c r="G44" s="1">
        <v>0</v>
      </c>
    </row>
    <row r="45" spans="1:12" x14ac:dyDescent="0.25">
      <c r="A45" t="s">
        <v>37</v>
      </c>
      <c r="B45" s="1">
        <v>0</v>
      </c>
      <c r="C45" s="1">
        <v>0.20999999999999996</v>
      </c>
      <c r="E45" s="1">
        <v>80</v>
      </c>
      <c r="G45" s="1">
        <v>0</v>
      </c>
    </row>
    <row r="46" spans="1:12" x14ac:dyDescent="0.25">
      <c r="A46" t="s">
        <v>38</v>
      </c>
      <c r="B46" s="1">
        <v>0</v>
      </c>
      <c r="C46" s="1">
        <v>0.20999999999999996</v>
      </c>
      <c r="E46" s="1">
        <v>0</v>
      </c>
      <c r="G46" s="1">
        <v>0</v>
      </c>
    </row>
    <row r="47" spans="1:12" x14ac:dyDescent="0.25">
      <c r="A47" t="s">
        <v>39</v>
      </c>
      <c r="B47" s="1">
        <v>0</v>
      </c>
      <c r="C47" s="1">
        <v>0.20999999999999996</v>
      </c>
      <c r="E47" s="1">
        <v>0</v>
      </c>
      <c r="G47" s="1">
        <v>0</v>
      </c>
    </row>
    <row r="48" spans="1:12" x14ac:dyDescent="0.25">
      <c r="A48" t="s">
        <v>40</v>
      </c>
      <c r="B48" s="1">
        <v>0</v>
      </c>
      <c r="C48" s="1">
        <v>0.20999999999999996</v>
      </c>
      <c r="E48" s="1">
        <v>0</v>
      </c>
      <c r="G48" s="1">
        <v>0</v>
      </c>
    </row>
    <row r="49" spans="1:7" x14ac:dyDescent="0.25">
      <c r="A49" t="s">
        <v>41</v>
      </c>
      <c r="B49" s="1">
        <v>0</v>
      </c>
      <c r="C49" s="1">
        <v>0.20999999999999996</v>
      </c>
      <c r="E49" s="1">
        <v>0</v>
      </c>
      <c r="G49" s="1">
        <v>0</v>
      </c>
    </row>
    <row r="50" spans="1:7" x14ac:dyDescent="0.25">
      <c r="A50" t="s">
        <v>42</v>
      </c>
      <c r="B50" s="1">
        <v>0</v>
      </c>
      <c r="C50" s="1">
        <v>0.20999999999999996</v>
      </c>
      <c r="E50" s="1">
        <v>0</v>
      </c>
      <c r="G50" s="1">
        <v>0</v>
      </c>
    </row>
    <row r="51" spans="1:7" x14ac:dyDescent="0.25">
      <c r="A51" t="s">
        <v>43</v>
      </c>
      <c r="B51" s="1">
        <v>0</v>
      </c>
      <c r="C51" s="1">
        <v>0.20999999999999996</v>
      </c>
      <c r="E51" s="1">
        <v>0</v>
      </c>
      <c r="G51" s="1">
        <v>0</v>
      </c>
    </row>
    <row r="52" spans="1:7" x14ac:dyDescent="0.25">
      <c r="A52" t="s">
        <v>44</v>
      </c>
      <c r="B52" s="1">
        <v>0</v>
      </c>
      <c r="C52" s="1">
        <v>0.20999999999999996</v>
      </c>
      <c r="E52" s="1">
        <v>0</v>
      </c>
      <c r="G52" s="1">
        <v>0</v>
      </c>
    </row>
    <row r="53" spans="1:7" x14ac:dyDescent="0.25">
      <c r="A53" t="s">
        <v>48</v>
      </c>
      <c r="B53" s="1">
        <v>0</v>
      </c>
      <c r="C53" s="1">
        <v>0.20999999999999996</v>
      </c>
      <c r="E53" s="1">
        <v>0</v>
      </c>
      <c r="G53" s="1">
        <v>0</v>
      </c>
    </row>
    <row r="64" spans="1:7" x14ac:dyDescent="0.25">
      <c r="A64"/>
    </row>
    <row r="65" spans="1:1" x14ac:dyDescent="0.25">
      <c r="A65"/>
    </row>
    <row r="66" spans="1:1" x14ac:dyDescent="0.25">
      <c r="A66"/>
    </row>
    <row r="67" spans="1:1" x14ac:dyDescent="0.25">
      <c r="A67"/>
    </row>
    <row r="68" spans="1:1" x14ac:dyDescent="0.25">
      <c r="A68"/>
    </row>
    <row r="69" spans="1:1" x14ac:dyDescent="0.25">
      <c r="A69"/>
    </row>
    <row r="70" spans="1:1" x14ac:dyDescent="0.25">
      <c r="A70"/>
    </row>
    <row r="71" spans="1:1" x14ac:dyDescent="0.25">
      <c r="A71"/>
    </row>
    <row r="72" spans="1:1" x14ac:dyDescent="0.25">
      <c r="A72"/>
    </row>
    <row r="73" spans="1:1" x14ac:dyDescent="0.25">
      <c r="A73"/>
    </row>
    <row r="74" spans="1:1" x14ac:dyDescent="0.25">
      <c r="A74"/>
    </row>
    <row r="75" spans="1:1" x14ac:dyDescent="0.25">
      <c r="A75"/>
    </row>
    <row r="76" spans="1:1" x14ac:dyDescent="0.25">
      <c r="A76"/>
    </row>
    <row r="77" spans="1:1" x14ac:dyDescent="0.25">
      <c r="A77"/>
    </row>
    <row r="78" spans="1:1" x14ac:dyDescent="0.25">
      <c r="A78"/>
    </row>
    <row r="79" spans="1:1" x14ac:dyDescent="0.25">
      <c r="A79"/>
    </row>
    <row r="80" spans="1:1" x14ac:dyDescent="0.25">
      <c r="A80"/>
    </row>
    <row r="81" spans="1:1" x14ac:dyDescent="0.25">
      <c r="A81"/>
    </row>
    <row r="82" spans="1:1" x14ac:dyDescent="0.25">
      <c r="A82"/>
    </row>
    <row r="83" spans="1:1" x14ac:dyDescent="0.25">
      <c r="A83"/>
    </row>
    <row r="84" spans="1:1" x14ac:dyDescent="0.25">
      <c r="A84"/>
    </row>
    <row r="85" spans="1:1" x14ac:dyDescent="0.25">
      <c r="A85"/>
    </row>
  </sheetData>
  <sheetProtection insertRows="0"/>
  <phoneticPr fontId="3" type="noConversion"/>
  <pageMargins left="0.7" right="0.7" top="0.75" bottom="0.75" header="0.3" footer="0.3"/>
  <pageSetup paperSize="9" orientation="portrait" horizontalDpi="4294967293" vertic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110C2B-EB4B-41E5-B9E2-DA7E4B180BBD}">
  <dimension ref="A1:AM114"/>
  <sheetViews>
    <sheetView topLeftCell="A16" zoomScaleNormal="100" workbookViewId="0">
      <selection activeCell="A2" sqref="A2"/>
    </sheetView>
  </sheetViews>
  <sheetFormatPr baseColWidth="10" defaultColWidth="11.5703125" defaultRowHeight="15" x14ac:dyDescent="0.25"/>
  <cols>
    <col min="1" max="1" width="31.5703125" customWidth="1"/>
    <col min="3" max="3" width="13" style="3" customWidth="1"/>
    <col min="4" max="4" width="13.140625" style="3" customWidth="1"/>
    <col min="5" max="5" width="11.7109375" style="3" customWidth="1"/>
    <col min="6" max="6" width="12" style="3" customWidth="1"/>
    <col min="7" max="7" width="9" style="3" customWidth="1"/>
    <col min="8" max="8" width="7" customWidth="1"/>
    <col min="9" max="9" width="12.85546875" style="3" customWidth="1"/>
    <col min="10" max="10" width="2.42578125" customWidth="1"/>
    <col min="11" max="11" width="13.7109375" customWidth="1"/>
    <col min="12" max="12" width="13.7109375" style="3" customWidth="1"/>
    <col min="13" max="13" width="10.85546875" style="3" customWidth="1"/>
    <col min="14" max="14" width="12.42578125" style="3" customWidth="1"/>
    <col min="15" max="15" width="11.140625" customWidth="1"/>
    <col min="16" max="16" width="11.28515625" customWidth="1"/>
    <col min="17" max="17" width="2.85546875" customWidth="1"/>
    <col min="18" max="18" width="12.28515625" customWidth="1"/>
  </cols>
  <sheetData>
    <row r="1" spans="1:39" x14ac:dyDescent="0.25">
      <c r="A1" s="4" t="s">
        <v>1</v>
      </c>
      <c r="B1" s="5" t="s">
        <v>5</v>
      </c>
      <c r="C1" s="6" t="s">
        <v>0</v>
      </c>
      <c r="D1" s="6" t="s">
        <v>2</v>
      </c>
      <c r="E1" s="6" t="s">
        <v>3</v>
      </c>
      <c r="F1" s="6" t="s">
        <v>4</v>
      </c>
      <c r="G1" s="7" t="s">
        <v>6</v>
      </c>
      <c r="H1" s="5" t="s">
        <v>63</v>
      </c>
      <c r="I1" s="7" t="s">
        <v>7</v>
      </c>
      <c r="K1" s="94" t="s">
        <v>67</v>
      </c>
      <c r="L1" s="94"/>
      <c r="M1" s="94"/>
      <c r="N1" s="94"/>
      <c r="O1" s="94"/>
      <c r="P1" s="94"/>
      <c r="R1" s="3" t="s">
        <v>50</v>
      </c>
      <c r="S1" s="3" t="s">
        <v>51</v>
      </c>
      <c r="T1" t="s">
        <v>54</v>
      </c>
      <c r="U1" s="3" t="s">
        <v>52</v>
      </c>
      <c r="V1" t="s">
        <v>58</v>
      </c>
      <c r="W1" t="s">
        <v>59</v>
      </c>
      <c r="X1" t="s">
        <v>50</v>
      </c>
      <c r="Y1" t="s">
        <v>51</v>
      </c>
      <c r="AB1" s="120" t="s">
        <v>77</v>
      </c>
      <c r="AC1" s="121"/>
      <c r="AD1" s="33" t="s">
        <v>58</v>
      </c>
      <c r="AE1" s="34" t="s">
        <v>59</v>
      </c>
      <c r="AJ1" s="110" t="s">
        <v>79</v>
      </c>
      <c r="AK1" s="111"/>
      <c r="AL1" s="33" t="s">
        <v>58</v>
      </c>
      <c r="AM1" s="34" t="s">
        <v>59</v>
      </c>
    </row>
    <row r="2" spans="1:39" ht="18" customHeight="1" x14ac:dyDescent="0.25">
      <c r="A2" s="8"/>
      <c r="B2" s="9"/>
      <c r="C2" s="10"/>
      <c r="D2" s="3">
        <f>B2*C2</f>
        <v>0</v>
      </c>
      <c r="E2" s="11">
        <f>IFERROR((D2+R2+S2+V2+W2)/H2,0)</f>
        <v>0</v>
      </c>
      <c r="F2" s="3" t="str">
        <f>IF(A2="","",VLOOKUP(A2,BD!$A$3:$H$85,8,FALSE))</f>
        <v/>
      </c>
      <c r="G2" s="3">
        <f>IFERROR((F2-E2),0)</f>
        <v>0</v>
      </c>
      <c r="H2" t="str">
        <f>IF(A2="","",VLOOKUP(A2,BD!$A$3:$B$85,2,FALSE)*B2)</f>
        <v/>
      </c>
      <c r="I2" s="3">
        <f t="shared" ref="I2:I39" si="0">IFERROR((H2*G2),0)</f>
        <v>0</v>
      </c>
      <c r="K2" t="s">
        <v>47</v>
      </c>
      <c r="L2" s="3" t="s">
        <v>64</v>
      </c>
      <c r="M2" t="s">
        <v>65</v>
      </c>
      <c r="N2" s="3" t="s">
        <v>49</v>
      </c>
      <c r="O2" t="s">
        <v>47</v>
      </c>
      <c r="P2" t="s">
        <v>52</v>
      </c>
      <c r="R2" s="3">
        <f t="shared" ref="R2:R39" si="1">IF(T2=0.21,D2*T2,0)</f>
        <v>0</v>
      </c>
      <c r="S2" s="3">
        <f t="shared" ref="S2:S39" si="2">IF(T2=0.06,D2*T2,0)</f>
        <v>0</v>
      </c>
      <c r="T2" t="str">
        <f>IFERROR(ROUNDDOWN(VLOOKUP(A2,BD!$A$1:$C$73,3,FALSE),2)," ")</f>
        <v xml:space="preserve"> </v>
      </c>
      <c r="U2" s="3" t="str">
        <f>IF(A2="","",VLOOKUP(A2,BD!$A$3:$E$85,5,FALSE)*B2)</f>
        <v/>
      </c>
      <c r="V2" s="3" t="str">
        <f>IF(A2="","",VLOOKUP(A2,BD!$A$3:$G$85,6,FALSE)*B2)</f>
        <v/>
      </c>
      <c r="W2" t="str">
        <f>IF(A2="","",VLOOKUP(A2,BD!$A$3:$G$85,7,FALSE)*B2)</f>
        <v/>
      </c>
      <c r="X2">
        <f t="shared" ref="X2:X39" si="3">IF(T2=0.21,D2,0)</f>
        <v>0</v>
      </c>
      <c r="Y2">
        <f t="shared" ref="Y2:Y39" si="4">IF(T2=0.06,D2,0)</f>
        <v>0</v>
      </c>
      <c r="Z2">
        <f>IF(T2=0.21,C2,0)</f>
        <v>0</v>
      </c>
      <c r="AA2">
        <f>IF(T2=0.06,C2,0)</f>
        <v>0</v>
      </c>
      <c r="AB2" s="35">
        <f>IF(P22,1,0)</f>
        <v>0</v>
      </c>
      <c r="AC2" s="27" t="str">
        <f>IF(K22="","",VLOOKUP(K22,BD!$A$2:$E$82,5,FALSE)*AB2)</f>
        <v/>
      </c>
      <c r="AD2" s="27" t="str">
        <f>IF(K22="","",VLOOKUP(K22,BD!$A$3:$G$85,6,FALSE)*M22)</f>
        <v/>
      </c>
      <c r="AE2" s="36" t="str">
        <f>IF(K22="","",VLOOKUP(K22,BD!$A$3:$G$85,7,FALSE)*M22)</f>
        <v/>
      </c>
      <c r="AJ2" s="35">
        <f>IF(P91,1,0)</f>
        <v>0</v>
      </c>
      <c r="AK2" s="27" t="str">
        <f>IF(K91="","",VLOOKUP(K91,BD!$A$2:$E$82,5,FALSE)*AJ2)</f>
        <v/>
      </c>
      <c r="AL2" s="27" t="str">
        <f>IF(K91="","",VLOOKUP(K91,BD!$A$3:$G$85,6,FALSE)*M91)</f>
        <v/>
      </c>
      <c r="AM2" s="27" t="str">
        <f>IF(K91="","",VLOOKUP(K91,BD!$A$3:$G$85,7,FALSE)*M91)</f>
        <v/>
      </c>
    </row>
    <row r="3" spans="1:39" x14ac:dyDescent="0.25">
      <c r="A3" s="8"/>
      <c r="B3" s="9"/>
      <c r="C3" s="10"/>
      <c r="D3" s="3">
        <f t="shared" ref="D3:D39" si="5">B3*C3</f>
        <v>0</v>
      </c>
      <c r="E3" s="11">
        <f t="shared" ref="E3:E22" si="6">IFERROR((D3+R3+S3+V3+W3)/H3,0)</f>
        <v>0</v>
      </c>
      <c r="F3" s="3" t="str">
        <f>IF(A3="","",VLOOKUP(A3,BD!$A$3:$H$85,8,FALSE))</f>
        <v/>
      </c>
      <c r="G3" s="3">
        <f t="shared" ref="G3:G39" si="7">IFERROR((F3-E3),0)</f>
        <v>0</v>
      </c>
      <c r="H3" t="str">
        <f>IF(A3="","",VLOOKUP(A3,BD!$A$3:$B$85,2,FALSE)*B3)</f>
        <v/>
      </c>
      <c r="I3" s="3">
        <f t="shared" si="0"/>
        <v>0</v>
      </c>
      <c r="K3">
        <v>6</v>
      </c>
      <c r="L3" s="3">
        <f>SUM(Y41)</f>
        <v>0</v>
      </c>
      <c r="M3" s="3">
        <f>SUM(V41)</f>
        <v>0</v>
      </c>
      <c r="N3" s="3">
        <f>SUM(L3:M3)</f>
        <v>0</v>
      </c>
      <c r="O3" s="3">
        <f>SUM(N3*1.06-$N$3)</f>
        <v>0</v>
      </c>
      <c r="P3" s="3">
        <f>SUM(U41)</f>
        <v>0</v>
      </c>
      <c r="R3" s="3">
        <f t="shared" si="1"/>
        <v>0</v>
      </c>
      <c r="S3" s="3">
        <f t="shared" si="2"/>
        <v>0</v>
      </c>
      <c r="T3" t="str">
        <f>IFERROR(ROUNDDOWN(VLOOKUP(A3,BD!$A$1:$C$73,3,FALSE),2)," ")</f>
        <v xml:space="preserve"> </v>
      </c>
      <c r="U3" s="3" t="str">
        <f>IF(A3="","",VLOOKUP(A3,BD!$A$3:$E$85,5,FALSE)*B3)</f>
        <v/>
      </c>
      <c r="V3" s="3" t="str">
        <f>IF(A3="","",VLOOKUP(A3,BD!$A$3:$G$85,6,FALSE)*B3)</f>
        <v/>
      </c>
      <c r="W3" t="str">
        <f>IF(A3="","",VLOOKUP(A3,BD!$A$3:$G$85,7,FALSE)*B3)</f>
        <v/>
      </c>
      <c r="X3">
        <f t="shared" si="3"/>
        <v>0</v>
      </c>
      <c r="Y3">
        <f t="shared" si="4"/>
        <v>0</v>
      </c>
      <c r="Z3">
        <f t="shared" ref="Z3:Z39" si="8">IF(T3=0.21,C3,0)</f>
        <v>0</v>
      </c>
      <c r="AA3">
        <f t="shared" ref="AA3:AA39" si="9">IF(T3=0.06,C3,0)</f>
        <v>0</v>
      </c>
      <c r="AB3" s="35">
        <f t="shared" ref="AB3:AB28" si="10">IF(P23,1,0)</f>
        <v>0</v>
      </c>
      <c r="AC3" s="27" t="str">
        <f>IF(K23="","",VLOOKUP(K23,BD!$A$2:$E$82,5,FALSE)*AB3)</f>
        <v/>
      </c>
      <c r="AD3" s="27" t="str">
        <f>IF(K23="","",VLOOKUP(K23,BD!$A$3:$G$85,6,FALSE)*M23)</f>
        <v/>
      </c>
      <c r="AE3" s="36" t="str">
        <f>IF(K23="","",VLOOKUP(K23,BD!$A$3:$G$85,7,FALSE)*M23)</f>
        <v/>
      </c>
      <c r="AJ3" s="35">
        <f t="shared" ref="AJ3:AJ13" si="11">IF(P92,1,0)</f>
        <v>0</v>
      </c>
      <c r="AK3" s="27" t="str">
        <f>IF(K92="","",VLOOKUP(K92,BD!$A$2:$E$82,5,FALSE)*AJ3)</f>
        <v/>
      </c>
      <c r="AL3" s="27" t="str">
        <f>IF(K92="","",VLOOKUP(K92,BD!$A$3:$G$85,6,FALSE)*M92)</f>
        <v/>
      </c>
      <c r="AM3" s="27" t="str">
        <f>IF(K92="","",VLOOKUP(K92,BD!$A$3:$G$85,7,FALSE)*M92)</f>
        <v/>
      </c>
    </row>
    <row r="4" spans="1:39" x14ac:dyDescent="0.25">
      <c r="A4" s="8"/>
      <c r="B4" s="9"/>
      <c r="C4" s="10"/>
      <c r="D4" s="3">
        <f t="shared" si="5"/>
        <v>0</v>
      </c>
      <c r="E4" s="11">
        <f t="shared" si="6"/>
        <v>0</v>
      </c>
      <c r="F4" s="3" t="str">
        <f>IF(A4="","",VLOOKUP(A4,BD!$A$3:$H$85,8,FALSE))</f>
        <v/>
      </c>
      <c r="G4" s="3">
        <f t="shared" si="7"/>
        <v>0</v>
      </c>
      <c r="H4" t="str">
        <f>IF(A4="","",VLOOKUP(A4,BD!$A$3:$B$85,2,FALSE)*B4)</f>
        <v/>
      </c>
      <c r="I4" s="3">
        <f t="shared" si="0"/>
        <v>0</v>
      </c>
      <c r="K4">
        <v>21</v>
      </c>
      <c r="L4" s="3">
        <f>SUM(X41)</f>
        <v>0</v>
      </c>
      <c r="M4" s="3">
        <f>SUM(W41)</f>
        <v>0</v>
      </c>
      <c r="N4" s="3">
        <f>SUM(L4:M4)</f>
        <v>0</v>
      </c>
      <c r="O4" s="3">
        <f>SUM(N4*1.21-$N$4)</f>
        <v>0</v>
      </c>
      <c r="R4" s="3">
        <f t="shared" si="1"/>
        <v>0</v>
      </c>
      <c r="S4" s="3">
        <f t="shared" si="2"/>
        <v>0</v>
      </c>
      <c r="T4" t="str">
        <f>IFERROR(ROUNDDOWN(VLOOKUP(A4,BD!$A$1:$C$73,3,FALSE),2)," ")</f>
        <v xml:space="preserve"> </v>
      </c>
      <c r="U4" s="3" t="str">
        <f>IF(A4="","",VLOOKUP(A4,BD!$A$3:$E$85,5,FALSE)*B4)</f>
        <v/>
      </c>
      <c r="V4" s="3" t="str">
        <f>IF(A4="","",VLOOKUP(A4,BD!$A$3:$G$85,6,FALSE)*B4)</f>
        <v/>
      </c>
      <c r="W4" t="str">
        <f>IF(A4="","",VLOOKUP(A4,BD!$A$3:$G$85,7,FALSE)*B4)</f>
        <v/>
      </c>
      <c r="X4">
        <f t="shared" si="3"/>
        <v>0</v>
      </c>
      <c r="Y4">
        <f t="shared" si="4"/>
        <v>0</v>
      </c>
      <c r="Z4">
        <f t="shared" si="8"/>
        <v>0</v>
      </c>
      <c r="AA4">
        <f t="shared" si="9"/>
        <v>0</v>
      </c>
      <c r="AB4" s="35">
        <f t="shared" si="10"/>
        <v>0</v>
      </c>
      <c r="AC4" s="27" t="str">
        <f>IF(K24="","",VLOOKUP(K24,BD!$A$2:$E$82,5,FALSE)*AB4)</f>
        <v/>
      </c>
      <c r="AD4" s="27" t="str">
        <f>IF(K24="","",VLOOKUP(K24,BD!$A$3:$G$85,6,FALSE)*M24)</f>
        <v/>
      </c>
      <c r="AE4" s="36" t="str">
        <f>IF(K24="","",VLOOKUP(K24,BD!$A$3:$G$85,7,FALSE)*M24)</f>
        <v/>
      </c>
      <c r="AJ4" s="35">
        <f t="shared" si="11"/>
        <v>0</v>
      </c>
      <c r="AK4" s="27" t="str">
        <f>IF(K93="","",VLOOKUP(K93,BD!$A$2:$E$82,5,FALSE)*AJ4)</f>
        <v/>
      </c>
      <c r="AL4" s="27" t="str">
        <f>IF(K93="","",VLOOKUP(K93,BD!$A$3:$G$85,6,FALSE)*M93)</f>
        <v/>
      </c>
      <c r="AM4" s="27" t="str">
        <f>IF(K93="","",VLOOKUP(K93,BD!$A$3:$G$85,7,FALSE)*M93)</f>
        <v/>
      </c>
    </row>
    <row r="5" spans="1:39" x14ac:dyDescent="0.25">
      <c r="A5" s="8"/>
      <c r="B5" s="9"/>
      <c r="C5" s="10"/>
      <c r="D5" s="3">
        <f t="shared" si="5"/>
        <v>0</v>
      </c>
      <c r="E5" s="11">
        <f t="shared" si="6"/>
        <v>0</v>
      </c>
      <c r="F5" s="3" t="str">
        <f>IF(A5="","",VLOOKUP(A5,BD!$A$3:$H$85,8,FALSE))</f>
        <v/>
      </c>
      <c r="G5" s="3">
        <f t="shared" si="7"/>
        <v>0</v>
      </c>
      <c r="H5" t="str">
        <f>IF(A5="","",VLOOKUP(A5,BD!$A$3:$B$85,2,FALSE)*B5)</f>
        <v/>
      </c>
      <c r="I5" s="3">
        <f t="shared" si="0"/>
        <v>0</v>
      </c>
      <c r="R5" s="3">
        <f t="shared" si="1"/>
        <v>0</v>
      </c>
      <c r="S5" s="3">
        <f t="shared" si="2"/>
        <v>0</v>
      </c>
      <c r="T5" t="str">
        <f>IFERROR(ROUNDDOWN(VLOOKUP(A5,BD!$A$1:$C$73,3,FALSE),2)," ")</f>
        <v xml:space="preserve"> </v>
      </c>
      <c r="U5" s="3" t="str">
        <f>IF(A5="","",VLOOKUP(A5,BD!$A$3:$E$85,5,FALSE)*B5)</f>
        <v/>
      </c>
      <c r="V5" s="3" t="str">
        <f>IF(A5="","",VLOOKUP(A5,BD!$A$3:$G$85,6,FALSE)*B5)</f>
        <v/>
      </c>
      <c r="W5" t="str">
        <f>IF(A5="","",VLOOKUP(A5,BD!$A$3:$G$85,7,FALSE)*B5)</f>
        <v/>
      </c>
      <c r="X5">
        <f t="shared" si="3"/>
        <v>0</v>
      </c>
      <c r="Y5">
        <f t="shared" si="4"/>
        <v>0</v>
      </c>
      <c r="Z5">
        <f t="shared" si="8"/>
        <v>0</v>
      </c>
      <c r="AA5">
        <f t="shared" si="9"/>
        <v>0</v>
      </c>
      <c r="AB5" s="35">
        <f t="shared" si="10"/>
        <v>0</v>
      </c>
      <c r="AC5" s="27" t="str">
        <f>IF(K25="","",VLOOKUP(K25,BD!$A$2:$E$82,5,FALSE)*AB5)</f>
        <v/>
      </c>
      <c r="AD5" s="27" t="str">
        <f>IF(K25="","",VLOOKUP(K25,BD!$A$3:$G$85,6,FALSE)*M25)</f>
        <v/>
      </c>
      <c r="AE5" s="36" t="str">
        <f>IF(K25="","",VLOOKUP(K25,BD!$A$3:$G$85,7,FALSE)*M25)</f>
        <v/>
      </c>
      <c r="AJ5" s="35">
        <f t="shared" si="11"/>
        <v>0</v>
      </c>
      <c r="AK5" s="27" t="str">
        <f>IF(K94="","",VLOOKUP(K94,BD!$A$2:$E$82,5,FALSE)*AJ5)</f>
        <v/>
      </c>
      <c r="AL5" s="27" t="str">
        <f>IF(K94="","",VLOOKUP(K94,BD!$A$3:$G$85,6,FALSE)*M94)</f>
        <v/>
      </c>
      <c r="AM5" s="27" t="str">
        <f>IF(K94="","",VLOOKUP(K94,BD!$A$3:$G$85,7,FALSE)*M94)</f>
        <v/>
      </c>
    </row>
    <row r="6" spans="1:39" x14ac:dyDescent="0.25">
      <c r="A6" s="8"/>
      <c r="B6" s="9"/>
      <c r="C6" s="10"/>
      <c r="D6" s="3">
        <f t="shared" si="5"/>
        <v>0</v>
      </c>
      <c r="E6" s="11">
        <f t="shared" si="6"/>
        <v>0</v>
      </c>
      <c r="F6" s="3" t="str">
        <f>IF(A6="","",VLOOKUP(A6,BD!$A$3:$H$85,8,FALSE))</f>
        <v/>
      </c>
      <c r="G6" s="3">
        <f t="shared" si="7"/>
        <v>0</v>
      </c>
      <c r="H6" t="str">
        <f>IF(A6="","",VLOOKUP(A6,BD!$A$3:$B$85,2,FALSE)*B6)</f>
        <v/>
      </c>
      <c r="I6" s="3">
        <f t="shared" si="0"/>
        <v>0</v>
      </c>
      <c r="L6" s="3">
        <f>SUM(L3:L4)</f>
        <v>0</v>
      </c>
      <c r="M6" s="3">
        <f t="shared" ref="M6:N6" si="12">SUM(M3:M4)</f>
        <v>0</v>
      </c>
      <c r="N6" s="3">
        <f t="shared" si="12"/>
        <v>0</v>
      </c>
      <c r="O6" s="3">
        <f>SUM(O3:O4)</f>
        <v>0</v>
      </c>
      <c r="P6" s="3">
        <f>SUM(P3)</f>
        <v>0</v>
      </c>
      <c r="R6" s="3">
        <f t="shared" si="1"/>
        <v>0</v>
      </c>
      <c r="S6" s="3">
        <f t="shared" si="2"/>
        <v>0</v>
      </c>
      <c r="T6" t="str">
        <f>IFERROR(ROUNDDOWN(VLOOKUP(A6,BD!$A$1:$C$73,3,FALSE),2)," ")</f>
        <v xml:space="preserve"> </v>
      </c>
      <c r="U6" s="3" t="str">
        <f>IF(A6="","",VLOOKUP(A6,BD!$A$3:$E$85,5,FALSE)*B6)</f>
        <v/>
      </c>
      <c r="V6" s="3" t="str">
        <f>IF(A6="","",VLOOKUP(A6,BD!$A$3:$G$85,6,FALSE)*B6)</f>
        <v/>
      </c>
      <c r="W6" t="str">
        <f>IF(A6="","",VLOOKUP(A6,BD!$A$3:$G$85,7,FALSE)*B6)</f>
        <v/>
      </c>
      <c r="X6">
        <f t="shared" si="3"/>
        <v>0</v>
      </c>
      <c r="Y6">
        <f t="shared" si="4"/>
        <v>0</v>
      </c>
      <c r="Z6">
        <f t="shared" si="8"/>
        <v>0</v>
      </c>
      <c r="AA6">
        <f t="shared" si="9"/>
        <v>0</v>
      </c>
      <c r="AB6" s="35">
        <f t="shared" si="10"/>
        <v>0</v>
      </c>
      <c r="AC6" s="27" t="str">
        <f>IF(K26="","",VLOOKUP(K26,BD!$A$2:$E$82,5,FALSE)*AB6)</f>
        <v/>
      </c>
      <c r="AD6" s="27" t="str">
        <f>IF(K26="","",VLOOKUP(K26,BD!$A$3:$G$85,6,FALSE)*M26)</f>
        <v/>
      </c>
      <c r="AE6" s="36" t="str">
        <f>IF(K26="","",VLOOKUP(K26,BD!$A$3:$G$85,7,FALSE)*M26)</f>
        <v/>
      </c>
      <c r="AJ6" s="35">
        <f t="shared" si="11"/>
        <v>0</v>
      </c>
      <c r="AK6" s="27" t="str">
        <f>IF(K95="","",VLOOKUP(K95,BD!$A$2:$E$82,5,FALSE)*AJ6)</f>
        <v/>
      </c>
      <c r="AL6" s="27" t="str">
        <f>IF(K95="","",VLOOKUP(K95,BD!$A$3:$G$85,6,FALSE)*M95)</f>
        <v/>
      </c>
      <c r="AM6" s="27" t="str">
        <f>IF(K95="","",VLOOKUP(K95,BD!$A$3:$G$85,7,FALSE)*M95)</f>
        <v/>
      </c>
    </row>
    <row r="7" spans="1:39" x14ac:dyDescent="0.25">
      <c r="A7" s="8"/>
      <c r="B7" s="9"/>
      <c r="C7" s="10"/>
      <c r="D7" s="3">
        <f t="shared" si="5"/>
        <v>0</v>
      </c>
      <c r="E7" s="11">
        <f t="shared" si="6"/>
        <v>0</v>
      </c>
      <c r="F7" s="3" t="str">
        <f>IF(A7="","",VLOOKUP(A7,BD!$A$3:$H$85,8,FALSE))</f>
        <v/>
      </c>
      <c r="G7" s="3">
        <f t="shared" si="7"/>
        <v>0</v>
      </c>
      <c r="H7" t="str">
        <f>IF(A7="","",VLOOKUP(A7,BD!$A$3:$B$85,2,FALSE)*B7)</f>
        <v/>
      </c>
      <c r="I7" s="3">
        <f t="shared" si="0"/>
        <v>0</v>
      </c>
      <c r="P7" s="21"/>
      <c r="R7" s="3">
        <f t="shared" si="1"/>
        <v>0</v>
      </c>
      <c r="S7" s="3">
        <f t="shared" si="2"/>
        <v>0</v>
      </c>
      <c r="T7" t="str">
        <f>IFERROR(ROUNDDOWN(VLOOKUP(A7,BD!$A$1:$C$73,3,FALSE),2)," ")</f>
        <v xml:space="preserve"> </v>
      </c>
      <c r="U7" s="3" t="str">
        <f>IF(A7="","",VLOOKUP(A7,BD!$A$3:$E$85,5,FALSE)*B7)</f>
        <v/>
      </c>
      <c r="V7" s="3" t="str">
        <f>IF(A7="","",VLOOKUP(A7,BD!$A$3:$G$85,6,FALSE)*B7)</f>
        <v/>
      </c>
      <c r="W7" t="str">
        <f>IF(A7="","",VLOOKUP(A7,BD!$A$3:$G$85,7,FALSE)*B7)</f>
        <v/>
      </c>
      <c r="X7">
        <f t="shared" si="3"/>
        <v>0</v>
      </c>
      <c r="Y7">
        <f t="shared" si="4"/>
        <v>0</v>
      </c>
      <c r="Z7">
        <f t="shared" si="8"/>
        <v>0</v>
      </c>
      <c r="AA7">
        <f t="shared" si="9"/>
        <v>0</v>
      </c>
      <c r="AB7" s="35">
        <f t="shared" si="10"/>
        <v>0</v>
      </c>
      <c r="AC7" s="27" t="str">
        <f>IF(K27="","",VLOOKUP(K27,BD!$A$2:$E$82,5,FALSE)*AB7)</f>
        <v/>
      </c>
      <c r="AD7" s="27" t="str">
        <f>IF(K27="","",VLOOKUP(K27,BD!$A$3:$G$85,6,FALSE)*M27)</f>
        <v/>
      </c>
      <c r="AE7" s="36" t="str">
        <f>IF(K27="","",VLOOKUP(K27,BD!$A$3:$G$85,7,FALSE)*M27)</f>
        <v/>
      </c>
      <c r="AJ7" s="35">
        <f t="shared" si="11"/>
        <v>0</v>
      </c>
      <c r="AK7" s="27" t="str">
        <f>IF(K96="","",VLOOKUP(K96,BD!$A$2:$E$82,5,FALSE)*AJ7)</f>
        <v/>
      </c>
      <c r="AL7" s="27" t="str">
        <f>IF(K96="","",VLOOKUP(K96,BD!$A$3:$G$85,6,FALSE)*M96)</f>
        <v/>
      </c>
      <c r="AM7" s="27" t="str">
        <f>IF(K96="","",VLOOKUP(K96,BD!$A$3:$G$85,7,FALSE)*M96)</f>
        <v/>
      </c>
    </row>
    <row r="8" spans="1:39" x14ac:dyDescent="0.25">
      <c r="A8" s="8"/>
      <c r="B8" s="9"/>
      <c r="C8" s="10"/>
      <c r="D8" s="3">
        <f t="shared" si="5"/>
        <v>0</v>
      </c>
      <c r="E8" s="11">
        <f t="shared" si="6"/>
        <v>0</v>
      </c>
      <c r="F8" s="3" t="str">
        <f>IF(A8="","",VLOOKUP(A8,BD!$A$3:$H$85,8,FALSE))</f>
        <v/>
      </c>
      <c r="G8" s="3">
        <f t="shared" si="7"/>
        <v>0</v>
      </c>
      <c r="H8" t="str">
        <f>IF(A8="","",VLOOKUP(A8,BD!$A$3:$B$85,2,FALSE)*B8)</f>
        <v/>
      </c>
      <c r="I8" s="3">
        <f t="shared" si="0"/>
        <v>0</v>
      </c>
      <c r="K8" s="24" t="s">
        <v>66</v>
      </c>
      <c r="L8" s="3">
        <f>SUM(N6+O6)</f>
        <v>0</v>
      </c>
      <c r="M8" s="3">
        <f>SUM(P6)</f>
        <v>0</v>
      </c>
      <c r="O8" s="22"/>
      <c r="P8" s="23">
        <f>SUM(L8:M8)</f>
        <v>0</v>
      </c>
      <c r="R8" s="3">
        <f t="shared" si="1"/>
        <v>0</v>
      </c>
      <c r="S8" s="3">
        <f t="shared" si="2"/>
        <v>0</v>
      </c>
      <c r="T8" t="str">
        <f>IFERROR(ROUNDDOWN(VLOOKUP(A8,BD!$A$1:$C$73,3,FALSE),2)," ")</f>
        <v xml:space="preserve"> </v>
      </c>
      <c r="U8" s="3" t="str">
        <f>IF(A8="","",VLOOKUP(A8,BD!$A$3:$E$85,5,FALSE)*B8)</f>
        <v/>
      </c>
      <c r="V8" s="3" t="str">
        <f>IF(A8="","",VLOOKUP(A8,BD!$A$3:$G$85,6,FALSE)*B8)</f>
        <v/>
      </c>
      <c r="W8" t="str">
        <f>IF(A8="","",VLOOKUP(A8,BD!$A$3:$G$85,7,FALSE)*B8)</f>
        <v/>
      </c>
      <c r="X8">
        <f t="shared" si="3"/>
        <v>0</v>
      </c>
      <c r="Y8">
        <f t="shared" si="4"/>
        <v>0</v>
      </c>
      <c r="Z8">
        <f t="shared" si="8"/>
        <v>0</v>
      </c>
      <c r="AA8">
        <f t="shared" si="9"/>
        <v>0</v>
      </c>
      <c r="AB8" s="35">
        <f t="shared" si="10"/>
        <v>0</v>
      </c>
      <c r="AC8" s="27" t="str">
        <f>IF(K28="","",VLOOKUP(K28,BD!$A$2:$E$82,5,FALSE)*AB8)</f>
        <v/>
      </c>
      <c r="AD8" s="27" t="str">
        <f>IF(K28="","",VLOOKUP(K28,BD!$A$3:$G$85,6,FALSE)*M28)</f>
        <v/>
      </c>
      <c r="AE8" s="36" t="str">
        <f>IF(K28="","",VLOOKUP(K28,BD!$A$3:$G$85,7,FALSE)*M28)</f>
        <v/>
      </c>
      <c r="AJ8" s="35">
        <f t="shared" si="11"/>
        <v>0</v>
      </c>
      <c r="AK8" s="27" t="str">
        <f>IF(K97="","",VLOOKUP(K97,BD!$A$2:$E$82,5,FALSE)*AJ8)</f>
        <v/>
      </c>
      <c r="AL8" s="27" t="str">
        <f>IF(K97="","",VLOOKUP(K97,BD!$A$3:$G$85,6,FALSE)*M97)</f>
        <v/>
      </c>
      <c r="AM8" s="27" t="str">
        <f>IF(K97="","",VLOOKUP(K97,BD!$A$3:$G$85,7,FALSE)*M97)</f>
        <v/>
      </c>
    </row>
    <row r="9" spans="1:39" x14ac:dyDescent="0.25">
      <c r="A9" s="8"/>
      <c r="B9" s="9"/>
      <c r="C9" s="10"/>
      <c r="D9" s="3">
        <f t="shared" si="5"/>
        <v>0</v>
      </c>
      <c r="E9" s="11">
        <f t="shared" si="6"/>
        <v>0</v>
      </c>
      <c r="F9" s="3" t="str">
        <f>IF(A9="","",VLOOKUP(A9,BD!$A$3:$H$85,8,FALSE))</f>
        <v/>
      </c>
      <c r="G9" s="3">
        <f t="shared" si="7"/>
        <v>0</v>
      </c>
      <c r="H9" t="str">
        <f>IF(A9="","",VLOOKUP(A9,BD!$A$3:$B$85,2,FALSE)*B9)</f>
        <v/>
      </c>
      <c r="I9" s="3">
        <f t="shared" si="0"/>
        <v>0</v>
      </c>
      <c r="R9" s="3">
        <f t="shared" si="1"/>
        <v>0</v>
      </c>
      <c r="S9" s="3">
        <f t="shared" si="2"/>
        <v>0</v>
      </c>
      <c r="T9" t="str">
        <f>IFERROR(ROUNDDOWN(VLOOKUP(A9,BD!$A$1:$C$73,3,FALSE),2)," ")</f>
        <v xml:space="preserve"> </v>
      </c>
      <c r="U9" s="3" t="str">
        <f>IF(A9="","",VLOOKUP(A9,BD!$A$3:$E$85,5,FALSE)*B9)</f>
        <v/>
      </c>
      <c r="V9" s="3" t="str">
        <f>IF(A9="","",VLOOKUP(A9,BD!$A$3:$G$85,6,FALSE)*B9)</f>
        <v/>
      </c>
      <c r="W9" t="str">
        <f>IF(A9="","",VLOOKUP(A9,BD!$A$3:$G$85,7,FALSE)*B9)</f>
        <v/>
      </c>
      <c r="X9">
        <f t="shared" si="3"/>
        <v>0</v>
      </c>
      <c r="Y9">
        <f t="shared" si="4"/>
        <v>0</v>
      </c>
      <c r="Z9">
        <f t="shared" si="8"/>
        <v>0</v>
      </c>
      <c r="AA9">
        <f t="shared" si="9"/>
        <v>0</v>
      </c>
      <c r="AB9" s="35">
        <f t="shared" si="10"/>
        <v>0</v>
      </c>
      <c r="AC9" s="27" t="str">
        <f>IF(K29="","",VLOOKUP(K29,BD!$A$2:$E$82,5,FALSE)*AB9)</f>
        <v/>
      </c>
      <c r="AD9" s="27" t="str">
        <f>IF(K29="","",VLOOKUP(K29,BD!$A$3:$G$85,6,FALSE)*M29)</f>
        <v/>
      </c>
      <c r="AE9" s="36" t="str">
        <f>IF(K29="","",VLOOKUP(K29,BD!$A$3:$G$85,7,FALSE)*M29)</f>
        <v/>
      </c>
      <c r="AJ9" s="35">
        <f t="shared" si="11"/>
        <v>0</v>
      </c>
      <c r="AK9" s="27" t="str">
        <f>IF(K98="","",VLOOKUP(K98,BD!$A$2:$E$82,5,FALSE)*AJ9)</f>
        <v/>
      </c>
      <c r="AL9" s="27" t="str">
        <f>IF(K98="","",VLOOKUP(K98,BD!$A$3:$G$85,6,FALSE)*M98)</f>
        <v/>
      </c>
      <c r="AM9" s="27" t="str">
        <f>IF(K98="","",VLOOKUP(K98,BD!$A$3:$G$85,7,FALSE)*M98)</f>
        <v/>
      </c>
    </row>
    <row r="10" spans="1:39" x14ac:dyDescent="0.25">
      <c r="A10" s="8"/>
      <c r="B10" s="9"/>
      <c r="C10" s="10"/>
      <c r="D10" s="3">
        <f t="shared" si="5"/>
        <v>0</v>
      </c>
      <c r="E10" s="11">
        <f t="shared" si="6"/>
        <v>0</v>
      </c>
      <c r="F10" s="3" t="str">
        <f>IF(A10="","",VLOOKUP(A10,BD!$A$3:$H$85,8,FALSE))</f>
        <v/>
      </c>
      <c r="G10" s="3">
        <f t="shared" si="7"/>
        <v>0</v>
      </c>
      <c r="H10" t="str">
        <f>IF(A10="","",VLOOKUP(A10,BD!$A$3:$B$85,2,FALSE)*B10)</f>
        <v/>
      </c>
      <c r="I10" s="3">
        <f t="shared" si="0"/>
        <v>0</v>
      </c>
      <c r="K10" s="94" t="s">
        <v>68</v>
      </c>
      <c r="L10" s="94"/>
      <c r="M10" s="94"/>
      <c r="N10" s="94"/>
      <c r="O10" s="94"/>
      <c r="P10" s="94"/>
      <c r="R10" s="3">
        <f t="shared" si="1"/>
        <v>0</v>
      </c>
      <c r="S10" s="3">
        <f t="shared" si="2"/>
        <v>0</v>
      </c>
      <c r="T10" t="str">
        <f>IFERROR(ROUNDDOWN(VLOOKUP(A10,BD!$A$1:$C$73,3,FALSE),2)," ")</f>
        <v xml:space="preserve"> </v>
      </c>
      <c r="U10" s="3" t="str">
        <f>IF(A10="","",VLOOKUP(A10,BD!$A$3:$E$85,5,FALSE)*B10)</f>
        <v/>
      </c>
      <c r="V10" s="3" t="str">
        <f>IF(A10="","",VLOOKUP(A10,BD!$A$3:$G$85,6,FALSE)*B10)</f>
        <v/>
      </c>
      <c r="W10" t="str">
        <f>IF(A10="","",VLOOKUP(A10,BD!$A$3:$G$85,7,FALSE)*B10)</f>
        <v/>
      </c>
      <c r="X10">
        <f t="shared" si="3"/>
        <v>0</v>
      </c>
      <c r="Y10">
        <f t="shared" si="4"/>
        <v>0</v>
      </c>
      <c r="Z10">
        <f t="shared" si="8"/>
        <v>0</v>
      </c>
      <c r="AA10">
        <f t="shared" si="9"/>
        <v>0</v>
      </c>
      <c r="AB10" s="35">
        <f t="shared" si="10"/>
        <v>0</v>
      </c>
      <c r="AC10" s="27" t="str">
        <f>IF(K30="","",VLOOKUP(K30,BD!$A$2:$E$82,5,FALSE)*AB10)</f>
        <v/>
      </c>
      <c r="AD10" s="27" t="str">
        <f>IF(K30="","",VLOOKUP(K30,BD!$A$3:$G$85,6,FALSE)*M30)</f>
        <v/>
      </c>
      <c r="AE10" s="36" t="str">
        <f>IF(K30="","",VLOOKUP(K30,BD!$A$3:$G$85,7,FALSE)*M30)</f>
        <v/>
      </c>
      <c r="AJ10" s="35">
        <f t="shared" si="11"/>
        <v>0</v>
      </c>
      <c r="AK10" s="27" t="str">
        <f>IF(K99="","",VLOOKUP(K99,BD!$A$2:$E$82,5,FALSE)*AJ10)</f>
        <v/>
      </c>
      <c r="AL10" s="27" t="str">
        <f>IF(K99="","",VLOOKUP(K99,BD!$A$3:$G$85,6,FALSE)*M99)</f>
        <v/>
      </c>
      <c r="AM10" s="27" t="str">
        <f>IF(K99="","",VLOOKUP(K99,BD!$A$3:$G$85,7,FALSE)*M99)</f>
        <v/>
      </c>
    </row>
    <row r="11" spans="1:39" x14ac:dyDescent="0.25">
      <c r="A11" s="13"/>
      <c r="B11" s="9"/>
      <c r="C11" s="10"/>
      <c r="D11" s="3">
        <f t="shared" si="5"/>
        <v>0</v>
      </c>
      <c r="E11" s="11">
        <f t="shared" si="6"/>
        <v>0</v>
      </c>
      <c r="F11" s="3" t="str">
        <f>IF(A11="","",VLOOKUP(A11,BD!$A$3:$H$85,8,FALSE))</f>
        <v/>
      </c>
      <c r="G11" s="3">
        <f t="shared" si="7"/>
        <v>0</v>
      </c>
      <c r="H11" t="str">
        <f>IF(A11="","",VLOOKUP(A11,BD!$A$3:$B$85,2,FALSE)*B11)</f>
        <v/>
      </c>
      <c r="I11" s="3">
        <f t="shared" si="0"/>
        <v>0</v>
      </c>
      <c r="K11" t="s">
        <v>47</v>
      </c>
      <c r="L11" s="3" t="s">
        <v>64</v>
      </c>
      <c r="M11" t="s">
        <v>65</v>
      </c>
      <c r="N11" s="3" t="s">
        <v>49</v>
      </c>
      <c r="O11" t="s">
        <v>47</v>
      </c>
      <c r="P11" t="s">
        <v>52</v>
      </c>
      <c r="R11" s="3">
        <f t="shared" si="1"/>
        <v>0</v>
      </c>
      <c r="S11" s="3">
        <f t="shared" si="2"/>
        <v>0</v>
      </c>
      <c r="T11" t="str">
        <f>IFERROR(ROUNDDOWN(VLOOKUP(A11,BD!$A$1:$C$73,3,FALSE),2)," ")</f>
        <v xml:space="preserve"> </v>
      </c>
      <c r="U11" s="3" t="str">
        <f>IF(A11="","",VLOOKUP(A11,BD!$A$3:$E$85,5,FALSE)*B11)</f>
        <v/>
      </c>
      <c r="V11" s="3" t="str">
        <f>IF(A11="","",VLOOKUP(A11,BD!$A$3:$G$85,6,FALSE)*B11)</f>
        <v/>
      </c>
      <c r="W11" t="str">
        <f>IF(A11="","",VLOOKUP(A11,BD!$A$3:$G$85,7,FALSE)*B11)</f>
        <v/>
      </c>
      <c r="X11">
        <f t="shared" si="3"/>
        <v>0</v>
      </c>
      <c r="Y11">
        <f t="shared" si="4"/>
        <v>0</v>
      </c>
      <c r="Z11">
        <f t="shared" si="8"/>
        <v>0</v>
      </c>
      <c r="AA11">
        <f t="shared" si="9"/>
        <v>0</v>
      </c>
      <c r="AB11" s="35">
        <f t="shared" si="10"/>
        <v>0</v>
      </c>
      <c r="AC11" s="27" t="str">
        <f>IF(K31="","",VLOOKUP(K31,BD!$A$2:$E$82,5,FALSE)*AB11)</f>
        <v/>
      </c>
      <c r="AD11" s="27" t="str">
        <f>IF(K31="","",VLOOKUP(K31,BD!$A$3:$G$85,6,FALSE)*M31)</f>
        <v/>
      </c>
      <c r="AE11" s="36" t="str">
        <f>IF(K31="","",VLOOKUP(K31,BD!$A$3:$G$85,7,FALSE)*M31)</f>
        <v/>
      </c>
      <c r="AJ11" s="35">
        <f t="shared" si="11"/>
        <v>0</v>
      </c>
      <c r="AK11" s="27" t="str">
        <f>IF(K100="","",VLOOKUP(K100,BD!$A$2:$E$82,5,FALSE)*AJ11)</f>
        <v/>
      </c>
      <c r="AL11" s="27" t="str">
        <f>IF(K100="","",VLOOKUP(K100,BD!$A$3:$G$85,6,FALSE)*M100)</f>
        <v/>
      </c>
      <c r="AM11" s="27" t="str">
        <f>IF(K100="","",VLOOKUP(K100,BD!$A$3:$G$85,7,FALSE)*M100)</f>
        <v/>
      </c>
    </row>
    <row r="12" spans="1:39" x14ac:dyDescent="0.25">
      <c r="A12" s="8"/>
      <c r="B12" s="9"/>
      <c r="C12" s="10"/>
      <c r="D12" s="3">
        <f t="shared" si="5"/>
        <v>0</v>
      </c>
      <c r="E12" s="11">
        <f t="shared" si="6"/>
        <v>0</v>
      </c>
      <c r="F12" s="3" t="str">
        <f>IF(A12="","",VLOOKUP(A12,BD!$A$3:$H$85,8,FALSE))</f>
        <v/>
      </c>
      <c r="G12" s="3">
        <f t="shared" si="7"/>
        <v>0</v>
      </c>
      <c r="H12" t="str">
        <f>IF(A12="","",VLOOKUP(A12,BD!$A$3:$B$85,2,FALSE)*B12)</f>
        <v/>
      </c>
      <c r="I12" s="3">
        <f t="shared" si="0"/>
        <v>0</v>
      </c>
      <c r="K12">
        <v>6</v>
      </c>
      <c r="L12" s="3">
        <f>SUM(Y62)</f>
        <v>0</v>
      </c>
      <c r="M12" s="3">
        <f>SUM(V62)</f>
        <v>0</v>
      </c>
      <c r="N12" s="3">
        <f>SUM(L12:M12)</f>
        <v>0</v>
      </c>
      <c r="O12" s="3">
        <f>SUM(N12*1.06-$N$12)</f>
        <v>0</v>
      </c>
      <c r="P12" s="3">
        <f>SUM(U62)</f>
        <v>0</v>
      </c>
      <c r="R12" s="3">
        <f t="shared" si="1"/>
        <v>0</v>
      </c>
      <c r="S12" s="3">
        <f t="shared" si="2"/>
        <v>0</v>
      </c>
      <c r="T12" t="str">
        <f>IFERROR(ROUNDDOWN(VLOOKUP(A12,BD!$A$1:$C$73,3,FALSE),2)," ")</f>
        <v xml:space="preserve"> </v>
      </c>
      <c r="U12" s="3" t="str">
        <f>IF(A12="","",VLOOKUP(A12,BD!$A$3:$E$85,5,FALSE)*B12)</f>
        <v/>
      </c>
      <c r="V12" s="3" t="str">
        <f>IF(A12="","",VLOOKUP(A12,BD!$A$3:$G$85,6,FALSE)*B12)</f>
        <v/>
      </c>
      <c r="W12" t="str">
        <f>IF(A12="","",VLOOKUP(A12,BD!$A$3:$G$85,7,FALSE)*B12)</f>
        <v/>
      </c>
      <c r="X12">
        <f t="shared" si="3"/>
        <v>0</v>
      </c>
      <c r="Y12">
        <f t="shared" si="4"/>
        <v>0</v>
      </c>
      <c r="Z12">
        <f t="shared" si="8"/>
        <v>0</v>
      </c>
      <c r="AA12">
        <f t="shared" si="9"/>
        <v>0</v>
      </c>
      <c r="AB12" s="35">
        <f t="shared" si="10"/>
        <v>0</v>
      </c>
      <c r="AC12" s="27" t="str">
        <f>IF(K32="","",VLOOKUP(K32,BD!$A$2:$E$82,5,FALSE)*AB12)</f>
        <v/>
      </c>
      <c r="AD12" s="27" t="str">
        <f>IF(K32="","",VLOOKUP(K32,BD!$A$3:$G$85,6,FALSE)*M32)</f>
        <v/>
      </c>
      <c r="AE12" s="36" t="str">
        <f>IF(K32="","",VLOOKUP(K32,BD!$A$3:$G$85,7,FALSE)*M32)</f>
        <v/>
      </c>
      <c r="AJ12" s="35">
        <f t="shared" si="11"/>
        <v>0</v>
      </c>
      <c r="AK12" s="27" t="str">
        <f>IF(K101="","",VLOOKUP(K101,BD!$A$2:$E$82,5,FALSE)*AJ12)</f>
        <v/>
      </c>
      <c r="AL12" s="27" t="str">
        <f>IF(K101="","",VLOOKUP(K101,BD!$A$3:$G$85,6,FALSE)*M101)</f>
        <v/>
      </c>
      <c r="AM12" s="27" t="str">
        <f>IF(K101="","",VLOOKUP(K101,BD!$A$3:$G$85,7,FALSE)*M101)</f>
        <v/>
      </c>
    </row>
    <row r="13" spans="1:39" x14ac:dyDescent="0.25">
      <c r="A13" s="8"/>
      <c r="B13" s="9"/>
      <c r="C13" s="10"/>
      <c r="D13" s="3">
        <f t="shared" si="5"/>
        <v>0</v>
      </c>
      <c r="E13" s="11">
        <f t="shared" si="6"/>
        <v>0</v>
      </c>
      <c r="F13" s="3" t="str">
        <f>IF(A13="","",VLOOKUP(A13,BD!$A$3:$H$85,8,FALSE))</f>
        <v/>
      </c>
      <c r="G13" s="3">
        <f t="shared" si="7"/>
        <v>0</v>
      </c>
      <c r="H13" t="str">
        <f>IF(A13="","",VLOOKUP(A13,BD!$A$3:$B$85,2,FALSE)*B13)</f>
        <v/>
      </c>
      <c r="I13" s="3">
        <f t="shared" si="0"/>
        <v>0</v>
      </c>
      <c r="K13">
        <v>21</v>
      </c>
      <c r="L13" s="3">
        <f>SUM(X62)</f>
        <v>0</v>
      </c>
      <c r="M13" s="3">
        <f>SUM(W62)</f>
        <v>0</v>
      </c>
      <c r="N13" s="3">
        <f>SUM(L13:M13)</f>
        <v>0</v>
      </c>
      <c r="O13" s="3">
        <f>SUM(N13*1.21-$N$13)</f>
        <v>0</v>
      </c>
      <c r="R13" s="3">
        <f t="shared" si="1"/>
        <v>0</v>
      </c>
      <c r="S13" s="3">
        <f t="shared" si="2"/>
        <v>0</v>
      </c>
      <c r="T13" t="str">
        <f>IFERROR(ROUNDDOWN(VLOOKUP(A13,BD!$A$1:$C$73,3,FALSE),2)," ")</f>
        <v xml:space="preserve"> </v>
      </c>
      <c r="U13" s="3" t="str">
        <f>IF(A13="","",VLOOKUP(A13,BD!$A$3:$E$85,5,FALSE)*B13)</f>
        <v/>
      </c>
      <c r="V13" s="3" t="str">
        <f>IF(A13="","",VLOOKUP(A13,BD!$A$3:$G$85,6,FALSE)*B13)</f>
        <v/>
      </c>
      <c r="W13" t="str">
        <f>IF(A13="","",VLOOKUP(A13,BD!$A$3:$G$85,7,FALSE)*B13)</f>
        <v/>
      </c>
      <c r="X13">
        <f t="shared" si="3"/>
        <v>0</v>
      </c>
      <c r="Y13">
        <f t="shared" si="4"/>
        <v>0</v>
      </c>
      <c r="Z13">
        <f t="shared" si="8"/>
        <v>0</v>
      </c>
      <c r="AA13">
        <f t="shared" si="9"/>
        <v>0</v>
      </c>
      <c r="AB13" s="35">
        <f t="shared" si="10"/>
        <v>0</v>
      </c>
      <c r="AC13" s="27" t="str">
        <f>IF(K33="","",VLOOKUP(K33,BD!$A$2:$E$82,5,FALSE)*AB13)</f>
        <v/>
      </c>
      <c r="AD13" s="27" t="str">
        <f>IF(K33="","",VLOOKUP(K33,BD!$A$3:$G$85,6,FALSE)*M33)</f>
        <v/>
      </c>
      <c r="AE13" s="36" t="str">
        <f>IF(K33="","",VLOOKUP(K33,BD!$A$3:$G$85,7,FALSE)*M33)</f>
        <v/>
      </c>
      <c r="AJ13" s="35">
        <f t="shared" si="11"/>
        <v>0</v>
      </c>
      <c r="AK13" s="27" t="str">
        <f>IF(K102="","",VLOOKUP(K102,BD!$A$2:$E$82,5,FALSE)*AJ13)</f>
        <v/>
      </c>
      <c r="AL13" s="27" t="str">
        <f>IF(K102="","",VLOOKUP(K102,BD!$A$3:$G$85,6,FALSE)*M102)</f>
        <v/>
      </c>
      <c r="AM13" s="27" t="str">
        <f>IF(K102="","",VLOOKUP(K102,BD!$A$3:$G$85,7,FALSE)*M102)</f>
        <v/>
      </c>
    </row>
    <row r="14" spans="1:39" x14ac:dyDescent="0.25">
      <c r="A14" s="8"/>
      <c r="B14" s="9"/>
      <c r="C14" s="10"/>
      <c r="D14" s="3">
        <f t="shared" si="5"/>
        <v>0</v>
      </c>
      <c r="E14" s="11">
        <f t="shared" si="6"/>
        <v>0</v>
      </c>
      <c r="F14" s="3" t="str">
        <f>IF(A14="","",VLOOKUP(A14,BD!$A$3:$H$85,8,FALSE))</f>
        <v/>
      </c>
      <c r="G14" s="3">
        <f t="shared" si="7"/>
        <v>0</v>
      </c>
      <c r="H14" t="str">
        <f>IF(A14="","",VLOOKUP(A14,BD!$A$3:$B$85,2,FALSE)*B14)</f>
        <v/>
      </c>
      <c r="I14" s="3">
        <f t="shared" si="0"/>
        <v>0</v>
      </c>
      <c r="R14" s="3">
        <f t="shared" si="1"/>
        <v>0</v>
      </c>
      <c r="S14" s="3">
        <f t="shared" si="2"/>
        <v>0</v>
      </c>
      <c r="T14" t="str">
        <f>IFERROR(ROUNDDOWN(VLOOKUP(A14,BD!$A$1:$C$73,3,FALSE),2)," ")</f>
        <v xml:space="preserve"> </v>
      </c>
      <c r="U14" s="3" t="str">
        <f>IF(A14="","",VLOOKUP(A14,BD!$A$3:$E$85,5,FALSE)*B14)</f>
        <v/>
      </c>
      <c r="V14" s="3" t="str">
        <f>IF(A14="","",VLOOKUP(A14,BD!$A$3:$G$85,6,FALSE)*B14)</f>
        <v/>
      </c>
      <c r="W14" t="str">
        <f>IF(A14="","",VLOOKUP(A14,BD!$A$3:$G$85,7,FALSE)*B14)</f>
        <v/>
      </c>
      <c r="X14">
        <f t="shared" si="3"/>
        <v>0</v>
      </c>
      <c r="Y14">
        <f t="shared" si="4"/>
        <v>0</v>
      </c>
      <c r="Z14">
        <f t="shared" si="8"/>
        <v>0</v>
      </c>
      <c r="AA14">
        <f t="shared" si="9"/>
        <v>0</v>
      </c>
      <c r="AB14" s="35">
        <f t="shared" si="10"/>
        <v>0</v>
      </c>
      <c r="AC14" s="27" t="str">
        <f>IF(K34="","",VLOOKUP(K34,BD!$A$2:$E$82,5,FALSE)*AB14)</f>
        <v/>
      </c>
      <c r="AD14" s="27" t="str">
        <f>IF(K34="","",VLOOKUP(K34,BD!$A$3:$G$85,6,FALSE)*M34)</f>
        <v/>
      </c>
      <c r="AE14" s="36" t="str">
        <f>IF(K34="","",VLOOKUP(K34,BD!$A$3:$G$85,7,FALSE)*M34)</f>
        <v/>
      </c>
      <c r="AJ14" s="37"/>
      <c r="AK14" s="21">
        <f>SUM(AK2:AK13)</f>
        <v>0</v>
      </c>
      <c r="AL14" s="38">
        <f>SUM(AL2:AL13)</f>
        <v>0</v>
      </c>
      <c r="AM14" s="39">
        <f>SUM(AM2:AM13)</f>
        <v>0</v>
      </c>
    </row>
    <row r="15" spans="1:39" x14ac:dyDescent="0.25">
      <c r="A15" s="8"/>
      <c r="B15" s="9"/>
      <c r="C15" s="10"/>
      <c r="D15" s="3">
        <f t="shared" si="5"/>
        <v>0</v>
      </c>
      <c r="E15" s="11">
        <f t="shared" si="6"/>
        <v>0</v>
      </c>
      <c r="F15" s="3" t="str">
        <f>IF(A15="","",VLOOKUP(A15,BD!$A$3:$H$85,8,FALSE))</f>
        <v/>
      </c>
      <c r="G15" s="3">
        <f t="shared" si="7"/>
        <v>0</v>
      </c>
      <c r="H15" t="str">
        <f>IF(A15="","",VLOOKUP(A15,BD!$A$3:$B$85,2,FALSE)*B15)</f>
        <v/>
      </c>
      <c r="I15" s="3">
        <f t="shared" si="0"/>
        <v>0</v>
      </c>
      <c r="L15" s="3">
        <f>SUM(L12:L13)</f>
        <v>0</v>
      </c>
      <c r="M15" s="3">
        <f t="shared" ref="M15:N15" si="13">SUM(M12:M13)</f>
        <v>0</v>
      </c>
      <c r="N15" s="3">
        <f t="shared" si="13"/>
        <v>0</v>
      </c>
      <c r="O15" s="3">
        <f>SUM(O12:O13)</f>
        <v>0</v>
      </c>
      <c r="P15" s="3">
        <f>SUM(P12)</f>
        <v>0</v>
      </c>
      <c r="R15" s="3">
        <f t="shared" si="1"/>
        <v>0</v>
      </c>
      <c r="S15" s="3">
        <f t="shared" si="2"/>
        <v>0</v>
      </c>
      <c r="T15" t="str">
        <f>IFERROR(ROUNDDOWN(VLOOKUP(A15,BD!$A$1:$C$73,3,FALSE),2)," ")</f>
        <v xml:space="preserve"> </v>
      </c>
      <c r="U15" s="3" t="str">
        <f>IF(A15="","",VLOOKUP(A15,BD!$A$3:$E$85,5,FALSE)*B15)</f>
        <v/>
      </c>
      <c r="V15" s="3" t="str">
        <f>IF(A15="","",VLOOKUP(A15,BD!$A$3:$G$85,6,FALSE)*B15)</f>
        <v/>
      </c>
      <c r="W15" t="str">
        <f>IF(A15="","",VLOOKUP(A15,BD!$A$3:$G$85,7,FALSE)*B15)</f>
        <v/>
      </c>
      <c r="X15">
        <f t="shared" si="3"/>
        <v>0</v>
      </c>
      <c r="Y15">
        <f t="shared" si="4"/>
        <v>0</v>
      </c>
      <c r="Z15">
        <f t="shared" si="8"/>
        <v>0</v>
      </c>
      <c r="AA15">
        <f t="shared" si="9"/>
        <v>0</v>
      </c>
      <c r="AB15" s="35">
        <f t="shared" si="10"/>
        <v>0</v>
      </c>
      <c r="AC15" s="27" t="str">
        <f>IF(K35="","",VLOOKUP(K35,BD!$A$2:$E$82,5,FALSE)*AB15)</f>
        <v/>
      </c>
      <c r="AD15" s="27" t="str">
        <f>IF(K35="","",VLOOKUP(K35,BD!$A$3:$G$85,6,FALSE)*M35)</f>
        <v/>
      </c>
      <c r="AE15" s="36" t="str">
        <f>IF(K35="","",VLOOKUP(K35,BD!$A$3:$G$85,7,FALSE)*M35)</f>
        <v/>
      </c>
    </row>
    <row r="16" spans="1:39" x14ac:dyDescent="0.25">
      <c r="A16" s="8"/>
      <c r="B16" s="9"/>
      <c r="C16" s="10"/>
      <c r="D16" s="3">
        <f t="shared" si="5"/>
        <v>0</v>
      </c>
      <c r="E16" s="11">
        <f t="shared" si="6"/>
        <v>0</v>
      </c>
      <c r="F16" s="3" t="str">
        <f>IF(A16="","",VLOOKUP(A16,BD!$A$3:$H$85,8,FALSE))</f>
        <v/>
      </c>
      <c r="G16" s="3">
        <f t="shared" si="7"/>
        <v>0</v>
      </c>
      <c r="H16" t="str">
        <f>IF(A16="","",VLOOKUP(A16,BD!$A$3:$B$85,2,FALSE)*B16)</f>
        <v/>
      </c>
      <c r="I16" s="3">
        <f t="shared" si="0"/>
        <v>0</v>
      </c>
      <c r="P16" s="21"/>
      <c r="R16" s="3">
        <f t="shared" si="1"/>
        <v>0</v>
      </c>
      <c r="S16" s="3">
        <f t="shared" si="2"/>
        <v>0</v>
      </c>
      <c r="T16" t="str">
        <f>IFERROR(ROUNDDOWN(VLOOKUP(A16,BD!$A$1:$C$73,3,FALSE),2)," ")</f>
        <v xml:space="preserve"> </v>
      </c>
      <c r="U16" s="3" t="str">
        <f>IF(A16="","",VLOOKUP(A16,BD!$A$3:$E$85,5,FALSE)*B16)</f>
        <v/>
      </c>
      <c r="V16" s="3" t="str">
        <f>IF(A16="","",VLOOKUP(A16,BD!$A$3:$G$85,6,FALSE)*B16)</f>
        <v/>
      </c>
      <c r="W16" t="str">
        <f>IF(A16="","",VLOOKUP(A16,BD!$A$3:$G$85,7,FALSE)*B16)</f>
        <v/>
      </c>
      <c r="X16">
        <f t="shared" si="3"/>
        <v>0</v>
      </c>
      <c r="Y16">
        <f t="shared" si="4"/>
        <v>0</v>
      </c>
      <c r="Z16">
        <f t="shared" si="8"/>
        <v>0</v>
      </c>
      <c r="AA16">
        <f t="shared" si="9"/>
        <v>0</v>
      </c>
      <c r="AB16" s="35">
        <f>IF(P36,1,0)</f>
        <v>0</v>
      </c>
      <c r="AC16" s="27" t="str">
        <f>IF(K36="","",VLOOKUP(K36,BD!$A$2:$E$82,5,FALSE)*AB16)</f>
        <v/>
      </c>
      <c r="AD16" s="27" t="str">
        <f>IF(K36="","",VLOOKUP(K36,BD!$A$3:$G$85,6,FALSE)*M36)</f>
        <v/>
      </c>
      <c r="AE16" s="36" t="str">
        <f>IF(K36="","",VLOOKUP(K36,BD!$A$3:$G$85,7,FALSE)*M36)</f>
        <v/>
      </c>
      <c r="AK16" s="2"/>
    </row>
    <row r="17" spans="1:39" x14ac:dyDescent="0.25">
      <c r="A17" s="8"/>
      <c r="B17" s="9"/>
      <c r="C17" s="10"/>
      <c r="D17" s="3">
        <f t="shared" si="5"/>
        <v>0</v>
      </c>
      <c r="E17" s="11">
        <f t="shared" si="6"/>
        <v>0</v>
      </c>
      <c r="F17" s="3" t="str">
        <f>IF(A17="","",VLOOKUP(A17,BD!$A$3:$H$85,8,FALSE))</f>
        <v/>
      </c>
      <c r="G17" s="3">
        <f t="shared" si="7"/>
        <v>0</v>
      </c>
      <c r="H17" t="str">
        <f>IF(A17="","",VLOOKUP(A17,BD!$A$3:$B$85,2,FALSE)*B17)</f>
        <v/>
      </c>
      <c r="I17" s="3">
        <f t="shared" si="0"/>
        <v>0</v>
      </c>
      <c r="K17" s="24" t="s">
        <v>66</v>
      </c>
      <c r="L17" s="3">
        <f>SUM(N15+O15)</f>
        <v>0</v>
      </c>
      <c r="M17" s="3">
        <f>SUM(P15)</f>
        <v>0</v>
      </c>
      <c r="O17" s="22"/>
      <c r="P17" s="23">
        <f>SUM(L17:M17)</f>
        <v>0</v>
      </c>
      <c r="R17" s="3">
        <f t="shared" si="1"/>
        <v>0</v>
      </c>
      <c r="S17" s="3">
        <f t="shared" si="2"/>
        <v>0</v>
      </c>
      <c r="T17" t="str">
        <f>IFERROR(ROUNDDOWN(VLOOKUP(A17,BD!$A$1:$C$73,3,FALSE),2)," ")</f>
        <v xml:space="preserve"> </v>
      </c>
      <c r="U17" s="3" t="str">
        <f>IF(A17="","",VLOOKUP(A17,BD!$A$3:$E$85,5,FALSE)*B17)</f>
        <v/>
      </c>
      <c r="V17" s="3" t="str">
        <f>IF(A17="","",VLOOKUP(A17,BD!$A$3:$G$85,6,FALSE)*B17)</f>
        <v/>
      </c>
      <c r="W17" t="str">
        <f>IF(A17="","",VLOOKUP(A17,BD!$A$3:$G$85,7,FALSE)*B17)</f>
        <v/>
      </c>
      <c r="X17">
        <f t="shared" si="3"/>
        <v>0</v>
      </c>
      <c r="Y17">
        <f t="shared" si="4"/>
        <v>0</v>
      </c>
      <c r="Z17">
        <f t="shared" si="8"/>
        <v>0</v>
      </c>
      <c r="AA17">
        <f t="shared" si="9"/>
        <v>0</v>
      </c>
      <c r="AB17" s="35">
        <f t="shared" si="10"/>
        <v>0</v>
      </c>
      <c r="AC17" s="27" t="str">
        <f>IF(K37="","",VLOOKUP(K37,BD!$A$2:$E$82,5,FALSE)*AB17)</f>
        <v/>
      </c>
      <c r="AD17" s="27" t="str">
        <f>IF(K37="","",VLOOKUP(K37,BD!$A$3:$G$85,6,FALSE)*M37)</f>
        <v/>
      </c>
      <c r="AE17" s="36" t="str">
        <f>IF(K37="","",VLOOKUP(K37,BD!$A$3:$G$85,7,FALSE)*M37)</f>
        <v/>
      </c>
      <c r="AK17" s="2"/>
    </row>
    <row r="18" spans="1:39" x14ac:dyDescent="0.25">
      <c r="A18" s="8"/>
      <c r="B18" s="9"/>
      <c r="C18" s="10"/>
      <c r="D18" s="3">
        <f t="shared" si="5"/>
        <v>0</v>
      </c>
      <c r="E18" s="11">
        <f t="shared" si="6"/>
        <v>0</v>
      </c>
      <c r="F18" s="3" t="str">
        <f>IF(A18="","",VLOOKUP(A18,BD!$A$3:$H$85,8,FALSE))</f>
        <v/>
      </c>
      <c r="G18" s="3">
        <f t="shared" si="7"/>
        <v>0</v>
      </c>
      <c r="H18" t="str">
        <f>IF(A18="","",VLOOKUP(A18,BD!$A$3:$B$85,2,FALSE)*B18)</f>
        <v/>
      </c>
      <c r="I18" s="3">
        <f t="shared" si="0"/>
        <v>0</v>
      </c>
      <c r="R18" s="3">
        <f t="shared" si="1"/>
        <v>0</v>
      </c>
      <c r="S18" s="3">
        <f t="shared" si="2"/>
        <v>0</v>
      </c>
      <c r="T18" t="str">
        <f>IFERROR(ROUNDDOWN(VLOOKUP(A18,BD!$A$1:$C$73,3,FALSE),2)," ")</f>
        <v xml:space="preserve"> </v>
      </c>
      <c r="U18" s="3" t="str">
        <f>IF(A18="","",VLOOKUP(A18,BD!$A$3:$E$85,5,FALSE)*B18)</f>
        <v/>
      </c>
      <c r="V18" s="3" t="str">
        <f>IF(A18="","",VLOOKUP(A18,BD!$A$3:$G$85,6,FALSE)*B18)</f>
        <v/>
      </c>
      <c r="W18" t="str">
        <f>IF(A18="","",VLOOKUP(A18,BD!$A$3:$G$85,7,FALSE)*B18)</f>
        <v/>
      </c>
      <c r="X18">
        <f t="shared" si="3"/>
        <v>0</v>
      </c>
      <c r="Y18">
        <f t="shared" si="4"/>
        <v>0</v>
      </c>
      <c r="Z18">
        <f t="shared" si="8"/>
        <v>0</v>
      </c>
      <c r="AA18">
        <f t="shared" si="9"/>
        <v>0</v>
      </c>
      <c r="AB18" s="35">
        <f t="shared" si="10"/>
        <v>0</v>
      </c>
      <c r="AC18" s="27" t="str">
        <f>IF(K38="","",VLOOKUP(K38,BD!$A$2:$E$82,5,FALSE)*AB18)</f>
        <v/>
      </c>
      <c r="AD18" s="27" t="str">
        <f>IF(K38="","",VLOOKUP(K38,BD!$A$3:$G$85,6,FALSE)*M38)</f>
        <v/>
      </c>
      <c r="AE18" s="36" t="str">
        <f>IF(K38="","",VLOOKUP(K38,BD!$A$3:$G$85,7,FALSE)*M38)</f>
        <v/>
      </c>
      <c r="AK18" s="2"/>
    </row>
    <row r="19" spans="1:39" x14ac:dyDescent="0.25">
      <c r="A19" s="8"/>
      <c r="B19" s="9"/>
      <c r="C19" s="10"/>
      <c r="D19" s="3">
        <f t="shared" si="5"/>
        <v>0</v>
      </c>
      <c r="E19" s="11">
        <f t="shared" si="6"/>
        <v>0</v>
      </c>
      <c r="F19" s="3" t="str">
        <f>IF(A19="","",VLOOKUP(A19,BD!$A$3:$H$85,8,FALSE))</f>
        <v/>
      </c>
      <c r="G19" s="3">
        <f t="shared" si="7"/>
        <v>0</v>
      </c>
      <c r="H19" t="str">
        <f>IF(A19="","",VLOOKUP(A19,BD!$A$3:$B$85,2,FALSE)*B19)</f>
        <v/>
      </c>
      <c r="I19" s="3">
        <f t="shared" si="0"/>
        <v>0</v>
      </c>
      <c r="K19" s="28" t="s">
        <v>69</v>
      </c>
      <c r="L19" s="29">
        <f>SUM(L8+L17)</f>
        <v>0</v>
      </c>
      <c r="M19" s="29">
        <f>SUM(M8+M17)</f>
        <v>0</v>
      </c>
      <c r="N19" s="29"/>
      <c r="O19" s="30"/>
      <c r="P19" s="31">
        <f>SUM(L19:M19)</f>
        <v>0</v>
      </c>
      <c r="R19" s="3">
        <f t="shared" si="1"/>
        <v>0</v>
      </c>
      <c r="S19" s="3">
        <f t="shared" si="2"/>
        <v>0</v>
      </c>
      <c r="T19" t="str">
        <f>IFERROR(ROUNDDOWN(VLOOKUP(A19,BD!$A$1:$C$73,3,FALSE),2)," ")</f>
        <v xml:space="preserve"> </v>
      </c>
      <c r="U19" s="3" t="str">
        <f>IF(A19="","",VLOOKUP(A19,BD!$A$3:$E$85,5,FALSE)*B19)</f>
        <v/>
      </c>
      <c r="V19" s="3" t="str">
        <f>IF(A19="","",VLOOKUP(A19,BD!$A$3:$G$85,6,FALSE)*B19)</f>
        <v/>
      </c>
      <c r="W19" t="str">
        <f>IF(A19="","",VLOOKUP(A19,BD!$A$3:$G$85,7,FALSE)*B19)</f>
        <v/>
      </c>
      <c r="X19">
        <f t="shared" si="3"/>
        <v>0</v>
      </c>
      <c r="Y19">
        <f t="shared" si="4"/>
        <v>0</v>
      </c>
      <c r="Z19">
        <f t="shared" si="8"/>
        <v>0</v>
      </c>
      <c r="AA19">
        <f t="shared" si="9"/>
        <v>0</v>
      </c>
      <c r="AB19" s="35">
        <f t="shared" si="10"/>
        <v>0</v>
      </c>
      <c r="AC19" s="27" t="str">
        <f>IF(K39="","",VLOOKUP(K39,BD!$A$2:$E$82,5,FALSE)*AB19)</f>
        <v/>
      </c>
      <c r="AD19" s="27" t="str">
        <f>IF(K39="","",VLOOKUP(K39,BD!$A$3:$G$85,6,FALSE)*M39)</f>
        <v/>
      </c>
      <c r="AE19" s="36" t="str">
        <f>IF(K39="","",VLOOKUP(K39,BD!$A$3:$G$85,7,FALSE)*M39)</f>
        <v/>
      </c>
      <c r="AK19" s="2"/>
    </row>
    <row r="20" spans="1:39" x14ac:dyDescent="0.25">
      <c r="A20" s="8"/>
      <c r="B20" s="9"/>
      <c r="C20" s="10"/>
      <c r="D20" s="3">
        <f t="shared" si="5"/>
        <v>0</v>
      </c>
      <c r="E20" s="11">
        <f t="shared" si="6"/>
        <v>0</v>
      </c>
      <c r="F20" s="3" t="str">
        <f>IF(A20="","",VLOOKUP(A20,BD!$A$3:$H$85,8,FALSE))</f>
        <v/>
      </c>
      <c r="G20" s="3">
        <f t="shared" si="7"/>
        <v>0</v>
      </c>
      <c r="H20" t="str">
        <f>IF(A20="","",VLOOKUP(A20,BD!$A$3:$B$85,2,FALSE)*B20)</f>
        <v/>
      </c>
      <c r="I20" s="3">
        <f t="shared" si="0"/>
        <v>0</v>
      </c>
      <c r="R20" s="3">
        <f t="shared" si="1"/>
        <v>0</v>
      </c>
      <c r="S20" s="3">
        <f t="shared" si="2"/>
        <v>0</v>
      </c>
      <c r="T20" t="str">
        <f>IFERROR(ROUNDDOWN(VLOOKUP(A20,BD!$A$1:$C$73,3,FALSE),2)," ")</f>
        <v xml:space="preserve"> </v>
      </c>
      <c r="U20" s="3" t="str">
        <f>IF(A20="","",VLOOKUP(A20,BD!$A$3:$E$85,5,FALSE)*B20)</f>
        <v/>
      </c>
      <c r="V20" s="3" t="str">
        <f>IF(A20="","",VLOOKUP(A20,BD!$A$3:$G$85,6,FALSE)*B20)</f>
        <v/>
      </c>
      <c r="W20" t="str">
        <f>IF(A20="","",VLOOKUP(A20,BD!$A$3:$G$85,7,FALSE)*B20)</f>
        <v/>
      </c>
      <c r="X20">
        <f t="shared" si="3"/>
        <v>0</v>
      </c>
      <c r="Y20">
        <f t="shared" si="4"/>
        <v>0</v>
      </c>
      <c r="Z20">
        <f t="shared" si="8"/>
        <v>0</v>
      </c>
      <c r="AA20">
        <f t="shared" si="9"/>
        <v>0</v>
      </c>
      <c r="AB20" s="35">
        <f t="shared" si="10"/>
        <v>0</v>
      </c>
      <c r="AC20" s="27" t="str">
        <f>IF(K40="","",VLOOKUP(K40,BD!$A$2:$E$82,5,FALSE)*AB20)</f>
        <v/>
      </c>
      <c r="AD20" s="27" t="str">
        <f>IF(K40="","",VLOOKUP(K40,BD!$A$3:$G$85,6,FALSE)*M40)</f>
        <v/>
      </c>
      <c r="AE20" s="36" t="str">
        <f>IF(K40="","",VLOOKUP(K40,BD!$A$3:$G$85,7,FALSE)*M40)</f>
        <v/>
      </c>
      <c r="AL20" s="12"/>
      <c r="AM20" s="12"/>
    </row>
    <row r="21" spans="1:39" x14ac:dyDescent="0.25">
      <c r="A21" s="8"/>
      <c r="B21" s="9"/>
      <c r="C21" s="10"/>
      <c r="D21" s="3">
        <f t="shared" si="5"/>
        <v>0</v>
      </c>
      <c r="E21" s="11">
        <f t="shared" si="6"/>
        <v>0</v>
      </c>
      <c r="F21" s="3" t="str">
        <f>IF(A21="","",VLOOKUP(A21,BD!$A$3:$H$85,8,FALSE))</f>
        <v/>
      </c>
      <c r="G21" s="3">
        <f t="shared" si="7"/>
        <v>0</v>
      </c>
      <c r="H21" t="str">
        <f>IF(A21="","",VLOOKUP(A21,BD!$A$3:$B$85,2,FALSE)*B21)</f>
        <v/>
      </c>
      <c r="I21" s="3">
        <f t="shared" si="0"/>
        <v>0</v>
      </c>
      <c r="K21" s="94" t="s">
        <v>75</v>
      </c>
      <c r="L21" s="94"/>
      <c r="M21" s="94"/>
      <c r="N21" s="94"/>
      <c r="O21" s="94"/>
      <c r="P21" s="94"/>
      <c r="R21" s="3">
        <f t="shared" si="1"/>
        <v>0</v>
      </c>
      <c r="S21" s="3">
        <f t="shared" si="2"/>
        <v>0</v>
      </c>
      <c r="T21" t="str">
        <f>IFERROR(ROUNDDOWN(VLOOKUP(A21,BD!$A$1:$C$73,3,FALSE),2)," ")</f>
        <v xml:space="preserve"> </v>
      </c>
      <c r="U21" s="3" t="str">
        <f>IF(A21="","",VLOOKUP(A21,BD!$A$3:$E$85,5,FALSE)*B21)</f>
        <v/>
      </c>
      <c r="V21" s="3" t="str">
        <f>IF(A21="","",VLOOKUP(A21,BD!$A$3:$G$85,6,FALSE)*B21)</f>
        <v/>
      </c>
      <c r="W21" t="str">
        <f>IF(A21="","",VLOOKUP(A21,BD!$A$3:$G$85,7,FALSE)*B21)</f>
        <v/>
      </c>
      <c r="X21">
        <f t="shared" si="3"/>
        <v>0</v>
      </c>
      <c r="Y21">
        <f t="shared" si="4"/>
        <v>0</v>
      </c>
      <c r="Z21">
        <f t="shared" si="8"/>
        <v>0</v>
      </c>
      <c r="AA21">
        <f t="shared" si="9"/>
        <v>0</v>
      </c>
      <c r="AB21" s="35">
        <f t="shared" si="10"/>
        <v>0</v>
      </c>
      <c r="AC21" s="27" t="str">
        <f>IF(K41="","",VLOOKUP(K41,BD!$A$2:$E$82,5,FALSE)*AB21)</f>
        <v/>
      </c>
      <c r="AD21" s="27" t="str">
        <f>IF(K41="","",VLOOKUP(K41,BD!$A$3:$G$85,6,FALSE)*M41)</f>
        <v/>
      </c>
      <c r="AE21" s="36" t="str">
        <f>IF(K41="","",VLOOKUP(K41,BD!$A$3:$G$85,7,FALSE)*M41)</f>
        <v/>
      </c>
    </row>
    <row r="22" spans="1:39" x14ac:dyDescent="0.25">
      <c r="A22" s="8"/>
      <c r="B22" s="9"/>
      <c r="C22" s="10"/>
      <c r="D22" s="3">
        <f t="shared" si="5"/>
        <v>0</v>
      </c>
      <c r="E22" s="11">
        <f t="shared" si="6"/>
        <v>0</v>
      </c>
      <c r="F22" s="3" t="str">
        <f>IF(A22="","",VLOOKUP(A22,BD!$A$3:$H$85,8,FALSE))</f>
        <v/>
      </c>
      <c r="G22" s="3">
        <f t="shared" si="7"/>
        <v>0</v>
      </c>
      <c r="H22" t="str">
        <f>IF(A22="","",VLOOKUP(A22,BD!$A$3:$B$85,2,FALSE)*B22)</f>
        <v/>
      </c>
      <c r="I22" s="3">
        <f t="shared" si="0"/>
        <v>0</v>
      </c>
      <c r="K22" s="96"/>
      <c r="L22" s="96"/>
      <c r="M22" s="51"/>
      <c r="N22" s="3" t="str">
        <f>IF(K22="","",VLOOKUP(K22,$A$2:$Z$60,26,FALSE)*M22)</f>
        <v/>
      </c>
      <c r="O22" s="3" t="str">
        <f>IF(K22="","",VLOOKUP(K22,$A$2:$AA$60,27,FALSE)*M22)</f>
        <v/>
      </c>
      <c r="R22" s="3">
        <f t="shared" si="1"/>
        <v>0</v>
      </c>
      <c r="S22" s="3">
        <f t="shared" si="2"/>
        <v>0</v>
      </c>
      <c r="T22" t="str">
        <f>IFERROR(ROUNDDOWN(VLOOKUP(A22,BD!$A$1:$C$73,3,FALSE),2)," ")</f>
        <v xml:space="preserve"> </v>
      </c>
      <c r="U22" s="3" t="str">
        <f>IF(A22="","",VLOOKUP(A22,BD!$A$3:$E$85,5,FALSE)*B22)</f>
        <v/>
      </c>
      <c r="V22" s="3" t="str">
        <f>IF(A22="","",VLOOKUP(A22,BD!$A$3:$G$85,6,FALSE)*B22)</f>
        <v/>
      </c>
      <c r="W22" t="str">
        <f>IF(A22="","",VLOOKUP(A22,BD!$A$3:$G$85,7,FALSE)*B22)</f>
        <v/>
      </c>
      <c r="X22">
        <f t="shared" si="3"/>
        <v>0</v>
      </c>
      <c r="Y22">
        <f t="shared" si="4"/>
        <v>0</v>
      </c>
      <c r="Z22">
        <f t="shared" si="8"/>
        <v>0</v>
      </c>
      <c r="AA22">
        <f t="shared" si="9"/>
        <v>0</v>
      </c>
      <c r="AB22" s="35">
        <f t="shared" si="10"/>
        <v>0</v>
      </c>
      <c r="AC22" s="27" t="str">
        <f>IF(K42="","",VLOOKUP(K42,BD!$A$2:$E$82,5,FALSE)*AB22)</f>
        <v/>
      </c>
      <c r="AD22" s="27" t="str">
        <f>IF(K42="","",VLOOKUP(K42,BD!$A$3:$G$85,6,FALSE)*M42)</f>
        <v/>
      </c>
      <c r="AE22" s="36" t="str">
        <f>IF(K42="","",VLOOKUP(K42,BD!$A$3:$G$85,7,FALSE)*M42)</f>
        <v/>
      </c>
    </row>
    <row r="23" spans="1:39" x14ac:dyDescent="0.25">
      <c r="A23" s="8"/>
      <c r="B23" s="9"/>
      <c r="C23" s="10"/>
      <c r="D23" s="3">
        <f t="shared" si="5"/>
        <v>0</v>
      </c>
      <c r="E23" s="11">
        <f t="shared" ref="E23:E39" si="14">IFERROR((D23+R23+S23)/H23,0)</f>
        <v>0</v>
      </c>
      <c r="F23" s="3" t="str">
        <f>IF(A23="","",VLOOKUP(A23,BD!$A$3:$H$85,8,FALSE))</f>
        <v/>
      </c>
      <c r="G23" s="3">
        <f t="shared" si="7"/>
        <v>0</v>
      </c>
      <c r="H23" t="str">
        <f>IF(A23="","",VLOOKUP(A23,BD!$A$3:$B$85,2,FALSE)*B23)</f>
        <v/>
      </c>
      <c r="I23" s="3">
        <f t="shared" si="0"/>
        <v>0</v>
      </c>
      <c r="K23" s="96"/>
      <c r="L23" s="96"/>
      <c r="M23" s="51"/>
      <c r="N23" s="3" t="str">
        <f>IF(K23="","",VLOOKUP(K23,$A$2:$Z$60,26,FALSE)*M23)</f>
        <v/>
      </c>
      <c r="O23" s="3" t="str">
        <f>IF(K23="","",VLOOKUP(K23,$A$2:$AA$60,27,FALSE)*M23)</f>
        <v/>
      </c>
      <c r="R23" s="3">
        <f t="shared" si="1"/>
        <v>0</v>
      </c>
      <c r="S23" s="3">
        <f t="shared" si="2"/>
        <v>0</v>
      </c>
      <c r="T23" t="str">
        <f>IFERROR(ROUNDDOWN(VLOOKUP(A23,BD!$A$1:$C$73,3,FALSE),2)," ")</f>
        <v xml:space="preserve"> </v>
      </c>
      <c r="U23" s="3" t="str">
        <f>IF(A23="","",VLOOKUP(A23,BD!$A$3:$E$85,5,FALSE)*B23)</f>
        <v/>
      </c>
      <c r="V23" s="3" t="str">
        <f>IF(A23="","",VLOOKUP(A23,BD!$A$3:$G$85,6,FALSE)*B23)</f>
        <v/>
      </c>
      <c r="W23" t="str">
        <f>IF(A23="","",VLOOKUP(A23,BD!$A$3:$G$85,7,FALSE)*B23)</f>
        <v/>
      </c>
      <c r="X23">
        <f t="shared" si="3"/>
        <v>0</v>
      </c>
      <c r="Y23">
        <f t="shared" si="4"/>
        <v>0</v>
      </c>
      <c r="Z23">
        <f t="shared" si="8"/>
        <v>0</v>
      </c>
      <c r="AA23">
        <f t="shared" si="9"/>
        <v>0</v>
      </c>
      <c r="AB23" s="35">
        <f t="shared" si="10"/>
        <v>0</v>
      </c>
      <c r="AC23" s="27" t="str">
        <f>IF(K43="","",VLOOKUP(K43,BD!$A$2:$E$82,5,FALSE)*AB23)</f>
        <v/>
      </c>
      <c r="AD23" s="27" t="str">
        <f>IF(K43="","",VLOOKUP(K43,BD!$A$3:$G$85,6,FALSE)*M43)</f>
        <v/>
      </c>
      <c r="AE23" s="36" t="str">
        <f>IF(K43="","",VLOOKUP(K43,BD!$A$3:$G$85,7,FALSE)*M43)</f>
        <v/>
      </c>
    </row>
    <row r="24" spans="1:39" x14ac:dyDescent="0.25">
      <c r="A24" s="8"/>
      <c r="B24" s="9"/>
      <c r="C24" s="10"/>
      <c r="D24" s="3">
        <f t="shared" si="5"/>
        <v>0</v>
      </c>
      <c r="E24" s="11">
        <f t="shared" si="14"/>
        <v>0</v>
      </c>
      <c r="F24" s="3" t="str">
        <f>IF(A24="","",VLOOKUP(A24,BD!$A$3:$H$85,8,FALSE))</f>
        <v/>
      </c>
      <c r="G24" s="3">
        <f t="shared" si="7"/>
        <v>0</v>
      </c>
      <c r="H24" t="str">
        <f>IF(A24="","",VLOOKUP(A24,BD!$A$3:$B$85,2,FALSE)*B24)</f>
        <v/>
      </c>
      <c r="I24" s="3">
        <f t="shared" si="0"/>
        <v>0</v>
      </c>
      <c r="K24" s="96"/>
      <c r="L24" s="96"/>
      <c r="M24" s="51"/>
      <c r="N24" s="3" t="str">
        <f t="shared" ref="N24:N48" si="15">IF(K24="","",VLOOKUP(K24,$A$2:$Z$60,26,FALSE)*M24)</f>
        <v/>
      </c>
      <c r="O24" s="3" t="str">
        <f t="shared" ref="O24:O48" si="16">IF(K24="","",VLOOKUP(K24,$A$2:$AA$60,27,FALSE)*M24)</f>
        <v/>
      </c>
      <c r="R24" s="3">
        <f t="shared" si="1"/>
        <v>0</v>
      </c>
      <c r="S24" s="3">
        <f t="shared" si="2"/>
        <v>0</v>
      </c>
      <c r="T24" t="str">
        <f>IFERROR(ROUNDDOWN(VLOOKUP(A24,BD!$A$1:$C$73,3,FALSE),2)," ")</f>
        <v xml:space="preserve"> </v>
      </c>
      <c r="U24" s="3" t="str">
        <f>IF(A24="","",VLOOKUP(A24,BD!$A$3:$E$85,5,FALSE)*B24)</f>
        <v/>
      </c>
      <c r="V24" s="3" t="str">
        <f>IF(A24="","",VLOOKUP(A24,BD!$A$3:$G$85,6,FALSE)*B24)</f>
        <v/>
      </c>
      <c r="W24" t="str">
        <f>IF(A24="","",VLOOKUP(A24,BD!$A$3:$G$85,7,FALSE)*B24)</f>
        <v/>
      </c>
      <c r="X24">
        <f t="shared" si="3"/>
        <v>0</v>
      </c>
      <c r="Y24">
        <f t="shared" si="4"/>
        <v>0</v>
      </c>
      <c r="Z24">
        <f t="shared" si="8"/>
        <v>0</v>
      </c>
      <c r="AA24">
        <f t="shared" si="9"/>
        <v>0</v>
      </c>
      <c r="AB24" s="35">
        <f t="shared" si="10"/>
        <v>0</v>
      </c>
      <c r="AC24" s="27" t="str">
        <f>IF(K44="","",VLOOKUP(K44,BD!$A$2:$E$82,5,FALSE)*AB24)</f>
        <v/>
      </c>
      <c r="AD24" s="27" t="str">
        <f>IF(K44="","",VLOOKUP(K44,BD!$A$3:$G$85,6,FALSE)*M44)</f>
        <v/>
      </c>
      <c r="AE24" s="36" t="str">
        <f>IF(K44="","",VLOOKUP(K44,BD!$A$3:$G$85,7,FALSE)*M44)</f>
        <v/>
      </c>
    </row>
    <row r="25" spans="1:39" x14ac:dyDescent="0.25">
      <c r="A25" s="8"/>
      <c r="B25" s="9"/>
      <c r="C25" s="10"/>
      <c r="D25" s="3">
        <f t="shared" si="5"/>
        <v>0</v>
      </c>
      <c r="E25" s="11">
        <f t="shared" si="14"/>
        <v>0</v>
      </c>
      <c r="F25" s="3" t="str">
        <f>IF(A25="","",VLOOKUP(A25,BD!$A$3:$H$85,8,FALSE))</f>
        <v/>
      </c>
      <c r="G25" s="3">
        <f t="shared" si="7"/>
        <v>0</v>
      </c>
      <c r="H25" t="str">
        <f>IF(A25="","",VLOOKUP(A25,BD!$A$3:$B$85,2,FALSE)*B25)</f>
        <v/>
      </c>
      <c r="I25" s="3">
        <f t="shared" si="0"/>
        <v>0</v>
      </c>
      <c r="K25" s="96"/>
      <c r="L25" s="96"/>
      <c r="M25" s="51"/>
      <c r="N25" s="3" t="str">
        <f t="shared" si="15"/>
        <v/>
      </c>
      <c r="O25" s="3" t="str">
        <f t="shared" si="16"/>
        <v/>
      </c>
      <c r="R25" s="3">
        <f t="shared" si="1"/>
        <v>0</v>
      </c>
      <c r="S25" s="3">
        <f t="shared" si="2"/>
        <v>0</v>
      </c>
      <c r="T25" t="str">
        <f>IFERROR(ROUNDDOWN(VLOOKUP(A25,BD!$A$1:$C$73,3,FALSE),2)," ")</f>
        <v xml:space="preserve"> </v>
      </c>
      <c r="U25" s="3" t="str">
        <f>IF(A25="","",VLOOKUP(A25,BD!$A$3:$E$85,5,FALSE)*B25)</f>
        <v/>
      </c>
      <c r="V25" s="3" t="str">
        <f>IF(A25="","",VLOOKUP(A25,BD!$A$3:$G$85,6,FALSE)*B25)</f>
        <v/>
      </c>
      <c r="W25" t="str">
        <f>IF(A25="","",VLOOKUP(A25,BD!$A$3:$G$85,7,FALSE)*B25)</f>
        <v/>
      </c>
      <c r="X25">
        <f t="shared" si="3"/>
        <v>0</v>
      </c>
      <c r="Y25">
        <f t="shared" si="4"/>
        <v>0</v>
      </c>
      <c r="Z25">
        <f t="shared" si="8"/>
        <v>0</v>
      </c>
      <c r="AA25">
        <f t="shared" si="9"/>
        <v>0</v>
      </c>
      <c r="AB25" s="35">
        <f t="shared" si="10"/>
        <v>0</v>
      </c>
      <c r="AC25" s="27" t="str">
        <f>IF(K45="","",VLOOKUP(K45,BD!$A$2:$E$82,5,FALSE)*AB25)</f>
        <v/>
      </c>
      <c r="AD25" s="27" t="str">
        <f>IF(K45="","",VLOOKUP(K45,BD!$A$3:$G$85,6,FALSE)*M45)</f>
        <v/>
      </c>
      <c r="AE25" s="36" t="str">
        <f>IF(K45="","",VLOOKUP(K45,BD!$A$3:$G$85,7,FALSE)*M45)</f>
        <v/>
      </c>
    </row>
    <row r="26" spans="1:39" x14ac:dyDescent="0.25">
      <c r="A26" s="8"/>
      <c r="B26" s="9"/>
      <c r="C26" s="10"/>
      <c r="D26" s="3">
        <f t="shared" si="5"/>
        <v>0</v>
      </c>
      <c r="E26" s="11">
        <f t="shared" si="14"/>
        <v>0</v>
      </c>
      <c r="F26" s="3" t="str">
        <f>IF(A26="","",VLOOKUP(A26,BD!$A$3:$H$85,8,FALSE))</f>
        <v/>
      </c>
      <c r="G26" s="3">
        <f t="shared" si="7"/>
        <v>0</v>
      </c>
      <c r="H26" t="str">
        <f>IF(A26="","",VLOOKUP(A26,BD!$A$3:$B$85,2,FALSE)*B26)</f>
        <v/>
      </c>
      <c r="I26" s="3">
        <f t="shared" si="0"/>
        <v>0</v>
      </c>
      <c r="K26" s="96"/>
      <c r="L26" s="96"/>
      <c r="M26" s="51"/>
      <c r="N26" s="3" t="str">
        <f t="shared" si="15"/>
        <v/>
      </c>
      <c r="O26" s="3" t="str">
        <f t="shared" si="16"/>
        <v/>
      </c>
      <c r="R26" s="3">
        <f t="shared" si="1"/>
        <v>0</v>
      </c>
      <c r="S26" s="3">
        <f t="shared" si="2"/>
        <v>0</v>
      </c>
      <c r="T26" t="str">
        <f>IFERROR(ROUNDDOWN(VLOOKUP(A26,BD!$A$1:$C$73,3,FALSE),2)," ")</f>
        <v xml:space="preserve"> </v>
      </c>
      <c r="U26" s="3" t="str">
        <f>IF(A26="","",VLOOKUP(A26,BD!$A$3:$E$85,5,FALSE)*B26)</f>
        <v/>
      </c>
      <c r="V26" s="3" t="str">
        <f>IF(A26="","",VLOOKUP(A26,BD!$A$3:$G$85,6,FALSE)*B26)</f>
        <v/>
      </c>
      <c r="W26" t="str">
        <f>IF(A26="","",VLOOKUP(A26,BD!$A$3:$G$85,7,FALSE)*B26)</f>
        <v/>
      </c>
      <c r="X26">
        <f t="shared" si="3"/>
        <v>0</v>
      </c>
      <c r="Y26">
        <f t="shared" si="4"/>
        <v>0</v>
      </c>
      <c r="Z26">
        <f t="shared" si="8"/>
        <v>0</v>
      </c>
      <c r="AA26">
        <f t="shared" si="9"/>
        <v>0</v>
      </c>
      <c r="AB26" s="35">
        <f t="shared" si="10"/>
        <v>0</v>
      </c>
      <c r="AC26" s="27" t="str">
        <f>IF(K46="","",VLOOKUP(K46,BD!$A$2:$E$82,5,FALSE)*AB26)</f>
        <v/>
      </c>
      <c r="AD26" s="27" t="str">
        <f>IF(K46="","",VLOOKUP(K46,BD!$A$3:$G$85,6,FALSE)*M46)</f>
        <v/>
      </c>
      <c r="AE26" s="36" t="str">
        <f>IF(K46="","",VLOOKUP(K46,BD!$A$3:$G$85,7,FALSE)*M46)</f>
        <v/>
      </c>
    </row>
    <row r="27" spans="1:39" x14ac:dyDescent="0.25">
      <c r="A27" s="8"/>
      <c r="B27" s="9"/>
      <c r="C27" s="10"/>
      <c r="D27" s="3">
        <f t="shared" si="5"/>
        <v>0</v>
      </c>
      <c r="E27" s="11">
        <f t="shared" si="14"/>
        <v>0</v>
      </c>
      <c r="F27" s="3" t="str">
        <f>IF(A27="","",VLOOKUP(A27,BD!$A$3:$H$85,8,FALSE))</f>
        <v/>
      </c>
      <c r="G27" s="3">
        <f t="shared" si="7"/>
        <v>0</v>
      </c>
      <c r="H27" t="str">
        <f>IF(A27="","",VLOOKUP(A27,BD!$A$3:$B$85,2,FALSE)*B27)</f>
        <v/>
      </c>
      <c r="I27" s="3">
        <f t="shared" si="0"/>
        <v>0</v>
      </c>
      <c r="K27" s="96"/>
      <c r="L27" s="96"/>
      <c r="M27" s="51"/>
      <c r="N27" s="3" t="str">
        <f t="shared" si="15"/>
        <v/>
      </c>
      <c r="O27" s="3" t="str">
        <f t="shared" si="16"/>
        <v/>
      </c>
      <c r="R27" s="3">
        <f t="shared" si="1"/>
        <v>0</v>
      </c>
      <c r="S27" s="3">
        <f t="shared" si="2"/>
        <v>0</v>
      </c>
      <c r="T27" t="str">
        <f>IFERROR(ROUNDDOWN(VLOOKUP(A27,BD!$A$1:$C$73,3,FALSE),2)," ")</f>
        <v xml:space="preserve"> </v>
      </c>
      <c r="U27" s="3" t="str">
        <f>IF(A27="","",VLOOKUP(A27,BD!$A$3:$E$85,5,FALSE)*B27)</f>
        <v/>
      </c>
      <c r="V27" s="3" t="str">
        <f>IF(A27="","",VLOOKUP(A27,BD!$A$3:$G$85,6,FALSE)*B27)</f>
        <v/>
      </c>
      <c r="W27" t="str">
        <f>IF(A27="","",VLOOKUP(A27,BD!$A$3:$G$85,7,FALSE)*B27)</f>
        <v/>
      </c>
      <c r="X27">
        <f t="shared" si="3"/>
        <v>0</v>
      </c>
      <c r="Y27">
        <f t="shared" si="4"/>
        <v>0</v>
      </c>
      <c r="Z27">
        <f t="shared" si="8"/>
        <v>0</v>
      </c>
      <c r="AA27">
        <f t="shared" si="9"/>
        <v>0</v>
      </c>
      <c r="AB27" s="35">
        <f t="shared" si="10"/>
        <v>0</v>
      </c>
      <c r="AC27" s="27" t="str">
        <f>IF(K47="","",VLOOKUP(K47,BD!$A$2:$E$82,5,FALSE)*AB27)</f>
        <v/>
      </c>
      <c r="AD27" s="27" t="str">
        <f>IF(K47="","",VLOOKUP(K47,BD!$A$3:$G$85,6,FALSE)*M47)</f>
        <v/>
      </c>
      <c r="AE27" s="36" t="str">
        <f>IF(K47="","",VLOOKUP(K47,BD!$A$3:$G$85,7,FALSE)*M47)</f>
        <v/>
      </c>
    </row>
    <row r="28" spans="1:39" x14ac:dyDescent="0.25">
      <c r="A28" s="8"/>
      <c r="B28" s="9"/>
      <c r="C28" s="10"/>
      <c r="D28" s="3">
        <f t="shared" si="5"/>
        <v>0</v>
      </c>
      <c r="E28" s="11">
        <f t="shared" si="14"/>
        <v>0</v>
      </c>
      <c r="F28" s="3" t="str">
        <f>IF(A28="","",VLOOKUP(A28,BD!$A$3:$H$85,8,FALSE))</f>
        <v/>
      </c>
      <c r="G28" s="3">
        <f t="shared" si="7"/>
        <v>0</v>
      </c>
      <c r="H28" t="str">
        <f>IF(A28="","",VLOOKUP(A28,BD!$A$3:$B$85,2,FALSE)*B28)</f>
        <v/>
      </c>
      <c r="I28" s="3">
        <f t="shared" si="0"/>
        <v>0</v>
      </c>
      <c r="K28" s="96"/>
      <c r="L28" s="96"/>
      <c r="M28" s="51"/>
      <c r="N28" s="3" t="str">
        <f t="shared" si="15"/>
        <v/>
      </c>
      <c r="O28" s="3" t="str">
        <f t="shared" si="16"/>
        <v/>
      </c>
      <c r="R28" s="3">
        <f t="shared" si="1"/>
        <v>0</v>
      </c>
      <c r="S28" s="3">
        <f t="shared" si="2"/>
        <v>0</v>
      </c>
      <c r="T28" t="str">
        <f>IFERROR(ROUNDDOWN(VLOOKUP(A28,BD!$A$1:$C$73,3,FALSE),2)," ")</f>
        <v xml:space="preserve"> </v>
      </c>
      <c r="U28" s="3" t="str">
        <f>IF(A28="","",VLOOKUP(A28,BD!$A$3:$E$85,5,FALSE)*B28)</f>
        <v/>
      </c>
      <c r="V28" s="3" t="str">
        <f>IF(A28="","",VLOOKUP(A28,BD!$A$3:$G$85,6,FALSE)*B28)</f>
        <v/>
      </c>
      <c r="W28" t="str">
        <f>IF(A28="","",VLOOKUP(A28,BD!$A$3:$G$85,7,FALSE)*B28)</f>
        <v/>
      </c>
      <c r="X28">
        <f t="shared" si="3"/>
        <v>0</v>
      </c>
      <c r="Y28">
        <f t="shared" si="4"/>
        <v>0</v>
      </c>
      <c r="Z28">
        <f t="shared" si="8"/>
        <v>0</v>
      </c>
      <c r="AA28">
        <f t="shared" si="9"/>
        <v>0</v>
      </c>
      <c r="AB28" s="35">
        <f t="shared" si="10"/>
        <v>0</v>
      </c>
      <c r="AC28" s="27" t="str">
        <f>IF(K48="","",VLOOKUP(K48,BD!$A$2:$E$82,5,FALSE)*AB28)</f>
        <v/>
      </c>
      <c r="AD28" s="27" t="str">
        <f>IF(K48="","",VLOOKUP(K48,BD!$A$3:$G$85,6,FALSE)*M48)</f>
        <v/>
      </c>
      <c r="AE28" s="36" t="str">
        <f>IF(K48="","",VLOOKUP(K48,BD!$A$3:$G$85,7,FALSE)*M48)</f>
        <v/>
      </c>
    </row>
    <row r="29" spans="1:39" x14ac:dyDescent="0.25">
      <c r="A29" s="8"/>
      <c r="B29" s="9"/>
      <c r="C29" s="10"/>
      <c r="D29" s="3">
        <f t="shared" si="5"/>
        <v>0</v>
      </c>
      <c r="E29" s="11">
        <f t="shared" si="14"/>
        <v>0</v>
      </c>
      <c r="F29" s="3" t="str">
        <f>IF(A29="","",VLOOKUP(A29,BD!$A$3:$H$85,8,FALSE))</f>
        <v/>
      </c>
      <c r="G29" s="3">
        <f t="shared" si="7"/>
        <v>0</v>
      </c>
      <c r="H29" t="str">
        <f>IF(A29="","",VLOOKUP(A29,BD!$A$3:$B$85,2,FALSE)*B29)</f>
        <v/>
      </c>
      <c r="I29" s="3">
        <f t="shared" si="0"/>
        <v>0</v>
      </c>
      <c r="K29" s="96"/>
      <c r="L29" s="96"/>
      <c r="M29" s="51"/>
      <c r="N29" s="3" t="str">
        <f t="shared" si="15"/>
        <v/>
      </c>
      <c r="O29" s="3" t="str">
        <f t="shared" si="16"/>
        <v/>
      </c>
      <c r="R29" s="3">
        <f t="shared" si="1"/>
        <v>0</v>
      </c>
      <c r="S29" s="3">
        <f t="shared" si="2"/>
        <v>0</v>
      </c>
      <c r="T29" t="str">
        <f>IFERROR(ROUNDDOWN(VLOOKUP(A29,BD!$A$1:$C$73,3,FALSE),2)," ")</f>
        <v xml:space="preserve"> </v>
      </c>
      <c r="U29" s="3" t="str">
        <f>IF(A29="","",VLOOKUP(A29,BD!$A$3:$E$85,5,FALSE)*B29)</f>
        <v/>
      </c>
      <c r="V29" s="3" t="str">
        <f>IF(A29="","",VLOOKUP(A29,BD!$A$3:$G$85,6,FALSE)*B29)</f>
        <v/>
      </c>
      <c r="W29" t="str">
        <f>IF(A29="","",VLOOKUP(A29,BD!$A$3:$G$85,7,FALSE)*B29)</f>
        <v/>
      </c>
      <c r="X29">
        <f t="shared" si="3"/>
        <v>0</v>
      </c>
      <c r="Y29">
        <f t="shared" si="4"/>
        <v>0</v>
      </c>
      <c r="Z29">
        <f t="shared" si="8"/>
        <v>0</v>
      </c>
      <c r="AA29">
        <f t="shared" si="9"/>
        <v>0</v>
      </c>
      <c r="AB29" s="37"/>
      <c r="AC29" s="21"/>
      <c r="AD29" s="21">
        <f>SUM(AD2:AD28)</f>
        <v>0</v>
      </c>
      <c r="AE29" s="40">
        <f>SUM(AE2:AE28)</f>
        <v>0</v>
      </c>
    </row>
    <row r="30" spans="1:39" x14ac:dyDescent="0.25">
      <c r="A30" s="8"/>
      <c r="B30" s="9"/>
      <c r="C30" s="10"/>
      <c r="D30" s="3">
        <f t="shared" si="5"/>
        <v>0</v>
      </c>
      <c r="E30" s="11">
        <f t="shared" si="14"/>
        <v>0</v>
      </c>
      <c r="F30" s="3" t="str">
        <f>IF(A30="","",VLOOKUP(A30,BD!$A$3:$H$85,8,FALSE))</f>
        <v/>
      </c>
      <c r="G30" s="3">
        <f t="shared" si="7"/>
        <v>0</v>
      </c>
      <c r="H30" t="str">
        <f>IF(A30="","",VLOOKUP(A30,BD!$A$3:$B$85,2,FALSE)*B30)</f>
        <v/>
      </c>
      <c r="I30" s="3">
        <f t="shared" si="0"/>
        <v>0</v>
      </c>
      <c r="K30" s="96"/>
      <c r="L30" s="96"/>
      <c r="M30" s="51"/>
      <c r="N30" s="3" t="str">
        <f t="shared" si="15"/>
        <v/>
      </c>
      <c r="O30" s="3" t="str">
        <f t="shared" si="16"/>
        <v/>
      </c>
      <c r="R30" s="3">
        <f t="shared" si="1"/>
        <v>0</v>
      </c>
      <c r="S30" s="3">
        <f t="shared" si="2"/>
        <v>0</v>
      </c>
      <c r="T30" t="str">
        <f>IFERROR(ROUNDDOWN(VLOOKUP(A30,BD!$A$1:$C$73,3,FALSE),2)," ")</f>
        <v xml:space="preserve"> </v>
      </c>
      <c r="U30" s="3" t="str">
        <f>IF(A30="","",VLOOKUP(A30,BD!$A$3:$E$85,5,FALSE)*B30)</f>
        <v/>
      </c>
      <c r="V30" s="3" t="str">
        <f>IF(A30="","",VLOOKUP(A30,BD!$A$3:$G$85,6,FALSE)*B30)</f>
        <v/>
      </c>
      <c r="W30" t="str">
        <f>IF(A30="","",VLOOKUP(A30,BD!$A$3:$G$85,7,FALSE)*B30)</f>
        <v/>
      </c>
      <c r="X30">
        <f t="shared" si="3"/>
        <v>0</v>
      </c>
      <c r="Y30">
        <f t="shared" si="4"/>
        <v>0</v>
      </c>
      <c r="Z30">
        <f t="shared" si="8"/>
        <v>0</v>
      </c>
      <c r="AA30">
        <f t="shared" si="9"/>
        <v>0</v>
      </c>
    </row>
    <row r="31" spans="1:39" x14ac:dyDescent="0.25">
      <c r="A31" s="8"/>
      <c r="B31" s="9"/>
      <c r="C31" s="10"/>
      <c r="D31" s="3">
        <f t="shared" si="5"/>
        <v>0</v>
      </c>
      <c r="E31" s="11">
        <f t="shared" si="14"/>
        <v>0</v>
      </c>
      <c r="F31" s="3" t="str">
        <f>IF(A31="","",VLOOKUP(A31,BD!$A$3:$H$85,8,FALSE))</f>
        <v/>
      </c>
      <c r="G31" s="3">
        <f t="shared" si="7"/>
        <v>0</v>
      </c>
      <c r="H31" t="str">
        <f>IF(A31="","",VLOOKUP(A31,BD!$A$3:$B$85,2,FALSE)*B31)</f>
        <v/>
      </c>
      <c r="I31" s="3">
        <f t="shared" si="0"/>
        <v>0</v>
      </c>
      <c r="K31" s="96"/>
      <c r="L31" s="96"/>
      <c r="M31" s="51"/>
      <c r="N31" s="3" t="str">
        <f t="shared" si="15"/>
        <v/>
      </c>
      <c r="O31" s="3" t="str">
        <f t="shared" si="16"/>
        <v/>
      </c>
      <c r="R31" s="3">
        <f t="shared" si="1"/>
        <v>0</v>
      </c>
      <c r="S31" s="3">
        <f t="shared" si="2"/>
        <v>0</v>
      </c>
      <c r="T31" t="str">
        <f>IFERROR(ROUNDDOWN(VLOOKUP(A31,BD!$A$1:$C$73,3,FALSE),2)," ")</f>
        <v xml:space="preserve"> </v>
      </c>
      <c r="U31" s="3" t="str">
        <f>IF(A31="","",VLOOKUP(A31,BD!$A$3:$E$85,5,FALSE)*B31)</f>
        <v/>
      </c>
      <c r="V31" s="3" t="str">
        <f>IF(A31="","",VLOOKUP(A31,BD!$A$3:$G$85,6,FALSE)*B31)</f>
        <v/>
      </c>
      <c r="W31" t="str">
        <f>IF(A31="","",VLOOKUP(A31,BD!$A$3:$G$85,7,FALSE)*B31)</f>
        <v/>
      </c>
      <c r="X31">
        <f t="shared" si="3"/>
        <v>0</v>
      </c>
      <c r="Y31">
        <f t="shared" si="4"/>
        <v>0</v>
      </c>
      <c r="Z31">
        <f t="shared" si="8"/>
        <v>0</v>
      </c>
      <c r="AA31">
        <f t="shared" si="9"/>
        <v>0</v>
      </c>
    </row>
    <row r="32" spans="1:39" x14ac:dyDescent="0.25">
      <c r="A32" s="8"/>
      <c r="B32" s="9"/>
      <c r="C32" s="10"/>
      <c r="D32" s="3">
        <f t="shared" si="5"/>
        <v>0</v>
      </c>
      <c r="E32" s="11">
        <f t="shared" si="14"/>
        <v>0</v>
      </c>
      <c r="F32" s="3" t="str">
        <f>IF(A32="","",VLOOKUP(A32,BD!$A$3:$H$85,8,FALSE))</f>
        <v/>
      </c>
      <c r="G32" s="3">
        <f t="shared" si="7"/>
        <v>0</v>
      </c>
      <c r="H32" t="str">
        <f>IF(A32="","",VLOOKUP(A32,BD!$A$3:$B$85,2,FALSE)*B32)</f>
        <v/>
      </c>
      <c r="I32" s="3">
        <f t="shared" si="0"/>
        <v>0</v>
      </c>
      <c r="K32" s="96"/>
      <c r="L32" s="96"/>
      <c r="M32" s="51"/>
      <c r="N32" s="3" t="str">
        <f t="shared" si="15"/>
        <v/>
      </c>
      <c r="O32" s="3" t="str">
        <f t="shared" si="16"/>
        <v/>
      </c>
      <c r="R32" s="3">
        <f t="shared" si="1"/>
        <v>0</v>
      </c>
      <c r="S32" s="3">
        <f t="shared" si="2"/>
        <v>0</v>
      </c>
      <c r="T32" t="str">
        <f>IFERROR(ROUNDDOWN(VLOOKUP(A32,BD!$A$1:$C$73,3,FALSE),2)," ")</f>
        <v xml:space="preserve"> </v>
      </c>
      <c r="U32" s="3" t="str">
        <f>IF(A32="","",VLOOKUP(A32,BD!$A$3:$E$85,5,FALSE)*B32)</f>
        <v/>
      </c>
      <c r="V32" s="3" t="str">
        <f>IF(A32="","",VLOOKUP(A32,BD!$A$3:$G$85,6,FALSE)*B32)</f>
        <v/>
      </c>
      <c r="W32" t="str">
        <f>IF(A32="","",VLOOKUP(A32,BD!$A$3:$G$85,7,FALSE)*B32)</f>
        <v/>
      </c>
      <c r="X32">
        <f t="shared" si="3"/>
        <v>0</v>
      </c>
      <c r="Y32">
        <f t="shared" si="4"/>
        <v>0</v>
      </c>
      <c r="Z32">
        <f t="shared" si="8"/>
        <v>0</v>
      </c>
      <c r="AA32">
        <f t="shared" si="9"/>
        <v>0</v>
      </c>
    </row>
    <row r="33" spans="1:27" x14ac:dyDescent="0.25">
      <c r="A33" s="8"/>
      <c r="B33" s="9"/>
      <c r="C33" s="10"/>
      <c r="D33" s="3">
        <f t="shared" si="5"/>
        <v>0</v>
      </c>
      <c r="E33" s="11">
        <f t="shared" si="14"/>
        <v>0</v>
      </c>
      <c r="F33" s="3" t="str">
        <f>IF(A33="","",VLOOKUP(A33,BD!$A$3:$H$85,8,FALSE))</f>
        <v/>
      </c>
      <c r="G33" s="3">
        <f t="shared" si="7"/>
        <v>0</v>
      </c>
      <c r="H33" t="str">
        <f>IF(A33="","",VLOOKUP(A33,BD!$A$3:$B$85,2,FALSE)*B33)</f>
        <v/>
      </c>
      <c r="I33" s="3">
        <f t="shared" si="0"/>
        <v>0</v>
      </c>
      <c r="K33" s="96"/>
      <c r="L33" s="96"/>
      <c r="M33" s="51"/>
      <c r="N33" s="3" t="str">
        <f t="shared" si="15"/>
        <v/>
      </c>
      <c r="O33" s="3" t="str">
        <f t="shared" si="16"/>
        <v/>
      </c>
      <c r="R33" s="3">
        <f t="shared" si="1"/>
        <v>0</v>
      </c>
      <c r="S33" s="3">
        <f t="shared" si="2"/>
        <v>0</v>
      </c>
      <c r="T33" t="str">
        <f>IFERROR(ROUNDDOWN(VLOOKUP(A33,BD!$A$1:$C$73,3,FALSE),2)," ")</f>
        <v xml:space="preserve"> </v>
      </c>
      <c r="U33" s="3" t="str">
        <f>IF(A33="","",VLOOKUP(A33,BD!$A$3:$E$85,5,FALSE)*B33)</f>
        <v/>
      </c>
      <c r="V33" s="3" t="str">
        <f>IF(A33="","",VLOOKUP(A33,BD!$A$3:$G$85,6,FALSE)*B33)</f>
        <v/>
      </c>
      <c r="W33" t="str">
        <f>IF(A33="","",VLOOKUP(A33,BD!$A$3:$G$85,7,FALSE)*B33)</f>
        <v/>
      </c>
      <c r="X33">
        <f t="shared" si="3"/>
        <v>0</v>
      </c>
      <c r="Y33">
        <f t="shared" si="4"/>
        <v>0</v>
      </c>
      <c r="Z33">
        <f t="shared" si="8"/>
        <v>0</v>
      </c>
      <c r="AA33">
        <f t="shared" si="9"/>
        <v>0</v>
      </c>
    </row>
    <row r="34" spans="1:27" x14ac:dyDescent="0.25">
      <c r="A34" s="8"/>
      <c r="B34" s="9"/>
      <c r="C34" s="10"/>
      <c r="D34" s="3">
        <f t="shared" si="5"/>
        <v>0</v>
      </c>
      <c r="E34" s="11">
        <f t="shared" si="14"/>
        <v>0</v>
      </c>
      <c r="F34" s="3" t="str">
        <f>IF(A34="","",VLOOKUP(A34,BD!$A$3:$H$85,8,FALSE))</f>
        <v/>
      </c>
      <c r="G34" s="3">
        <f t="shared" si="7"/>
        <v>0</v>
      </c>
      <c r="H34" t="str">
        <f>IF(A34="","",VLOOKUP(A34,BD!$A$3:$B$85,2,FALSE)*B34)</f>
        <v/>
      </c>
      <c r="I34" s="3">
        <f t="shared" si="0"/>
        <v>0</v>
      </c>
      <c r="K34" s="96"/>
      <c r="L34" s="96"/>
      <c r="M34" s="51"/>
      <c r="N34" s="3" t="str">
        <f t="shared" si="15"/>
        <v/>
      </c>
      <c r="O34" s="3" t="str">
        <f t="shared" si="16"/>
        <v/>
      </c>
      <c r="R34" s="3">
        <f t="shared" si="1"/>
        <v>0</v>
      </c>
      <c r="S34" s="3">
        <f t="shared" si="2"/>
        <v>0</v>
      </c>
      <c r="T34" t="str">
        <f>IFERROR(ROUNDDOWN(VLOOKUP(A34,BD!$A$1:$C$73,3,FALSE),2)," ")</f>
        <v xml:space="preserve"> </v>
      </c>
      <c r="U34" s="3" t="str">
        <f>IF(A34="","",VLOOKUP(A34,BD!$A$3:$E$85,5,FALSE)*B34)</f>
        <v/>
      </c>
      <c r="V34" s="3" t="str">
        <f>IF(A34="","",VLOOKUP(A34,BD!$A$3:$G$85,6,FALSE)*B34)</f>
        <v/>
      </c>
      <c r="W34" t="str">
        <f>IF(A34="","",VLOOKUP(A34,BD!$A$3:$G$85,7,FALSE)*B34)</f>
        <v/>
      </c>
      <c r="X34">
        <f t="shared" si="3"/>
        <v>0</v>
      </c>
      <c r="Y34">
        <f t="shared" si="4"/>
        <v>0</v>
      </c>
      <c r="Z34">
        <f t="shared" si="8"/>
        <v>0</v>
      </c>
      <c r="AA34">
        <f t="shared" si="9"/>
        <v>0</v>
      </c>
    </row>
    <row r="35" spans="1:27" x14ac:dyDescent="0.25">
      <c r="A35" s="8"/>
      <c r="B35" s="9"/>
      <c r="C35" s="10"/>
      <c r="D35" s="3">
        <f t="shared" si="5"/>
        <v>0</v>
      </c>
      <c r="E35" s="11">
        <f t="shared" si="14"/>
        <v>0</v>
      </c>
      <c r="F35" s="3" t="str">
        <f>IF(A35="","",VLOOKUP(A35,BD!$A$3:$H$85,8,FALSE))</f>
        <v/>
      </c>
      <c r="G35" s="3">
        <f t="shared" si="7"/>
        <v>0</v>
      </c>
      <c r="H35" t="str">
        <f>IF(A35="","",VLOOKUP(A35,BD!$A$3:$B$85,2,FALSE)*B35)</f>
        <v/>
      </c>
      <c r="I35" s="3">
        <f t="shared" si="0"/>
        <v>0</v>
      </c>
      <c r="K35" s="96"/>
      <c r="L35" s="96"/>
      <c r="M35" s="51"/>
      <c r="N35" s="3" t="str">
        <f t="shared" si="15"/>
        <v/>
      </c>
      <c r="O35" s="3" t="str">
        <f t="shared" si="16"/>
        <v/>
      </c>
      <c r="R35" s="3">
        <f t="shared" si="1"/>
        <v>0</v>
      </c>
      <c r="S35" s="3">
        <f t="shared" si="2"/>
        <v>0</v>
      </c>
      <c r="T35" t="str">
        <f>IFERROR(ROUNDDOWN(VLOOKUP(A35,BD!$A$1:$C$73,3,FALSE),2)," ")</f>
        <v xml:space="preserve"> </v>
      </c>
      <c r="U35" s="3" t="str">
        <f>IF(A35="","",VLOOKUP(A35,BD!$A$3:$E$85,5,FALSE)*B35)</f>
        <v/>
      </c>
      <c r="V35" s="3" t="str">
        <f>IF(A35="","",VLOOKUP(A35,BD!$A$3:$G$85,6,FALSE)*B35)</f>
        <v/>
      </c>
      <c r="W35" t="str">
        <f>IF(A35="","",VLOOKUP(A35,BD!$A$3:$G$85,7,FALSE)*B35)</f>
        <v/>
      </c>
      <c r="X35">
        <f t="shared" si="3"/>
        <v>0</v>
      </c>
      <c r="Y35">
        <f t="shared" si="4"/>
        <v>0</v>
      </c>
      <c r="Z35">
        <f t="shared" si="8"/>
        <v>0</v>
      </c>
      <c r="AA35">
        <f t="shared" si="9"/>
        <v>0</v>
      </c>
    </row>
    <row r="36" spans="1:27" x14ac:dyDescent="0.25">
      <c r="A36" s="8"/>
      <c r="B36" s="9"/>
      <c r="C36" s="10"/>
      <c r="D36" s="3">
        <f t="shared" si="5"/>
        <v>0</v>
      </c>
      <c r="E36" s="11">
        <f t="shared" si="14"/>
        <v>0</v>
      </c>
      <c r="F36" s="3" t="str">
        <f>IF(A36="","",VLOOKUP(A36,BD!$A$3:$H$85,8,FALSE))</f>
        <v/>
      </c>
      <c r="G36" s="3">
        <f t="shared" si="7"/>
        <v>0</v>
      </c>
      <c r="H36" t="str">
        <f>IF(A36="","",VLOOKUP(A36,BD!$A$3:$B$85,2,FALSE)*B36)</f>
        <v/>
      </c>
      <c r="I36" s="3">
        <f t="shared" si="0"/>
        <v>0</v>
      </c>
      <c r="K36" s="96"/>
      <c r="L36" s="96"/>
      <c r="M36" s="51"/>
      <c r="N36" s="3" t="str">
        <f t="shared" si="15"/>
        <v/>
      </c>
      <c r="O36" s="3" t="str">
        <f t="shared" si="16"/>
        <v/>
      </c>
      <c r="R36" s="3">
        <f t="shared" si="1"/>
        <v>0</v>
      </c>
      <c r="S36" s="3">
        <f t="shared" si="2"/>
        <v>0</v>
      </c>
      <c r="T36" t="str">
        <f>IFERROR(ROUNDDOWN(VLOOKUP(A36,BD!$A$1:$C$73,3,FALSE),2)," ")</f>
        <v xml:space="preserve"> </v>
      </c>
      <c r="U36" s="3" t="str">
        <f>IF(A36="","",VLOOKUP(A36,BD!$A$3:$E$85,5,FALSE)*B36)</f>
        <v/>
      </c>
      <c r="V36" s="3" t="str">
        <f>IF(A36="","",VLOOKUP(A36,BD!$A$3:$G$85,6,FALSE)*B36)</f>
        <v/>
      </c>
      <c r="W36" t="str">
        <f>IF(A36="","",VLOOKUP(A36,BD!$A$3:$G$85,7,FALSE)*B36)</f>
        <v/>
      </c>
      <c r="X36">
        <f t="shared" si="3"/>
        <v>0</v>
      </c>
      <c r="Y36">
        <f t="shared" si="4"/>
        <v>0</v>
      </c>
      <c r="Z36">
        <f t="shared" si="8"/>
        <v>0</v>
      </c>
      <c r="AA36">
        <f t="shared" si="9"/>
        <v>0</v>
      </c>
    </row>
    <row r="37" spans="1:27" x14ac:dyDescent="0.25">
      <c r="A37" s="8"/>
      <c r="B37" s="9"/>
      <c r="C37" s="10"/>
      <c r="D37" s="3">
        <f t="shared" si="5"/>
        <v>0</v>
      </c>
      <c r="E37" s="11">
        <f t="shared" si="14"/>
        <v>0</v>
      </c>
      <c r="F37" s="3" t="str">
        <f>IF(A37="","",VLOOKUP(A37,BD!$A$3:$H$85,8,FALSE))</f>
        <v/>
      </c>
      <c r="G37" s="3">
        <f t="shared" si="7"/>
        <v>0</v>
      </c>
      <c r="H37" t="str">
        <f>IF(A37="","",VLOOKUP(A37,BD!$A$3:$B$85,2,FALSE)*B37)</f>
        <v/>
      </c>
      <c r="I37" s="3">
        <f t="shared" si="0"/>
        <v>0</v>
      </c>
      <c r="K37" s="96"/>
      <c r="L37" s="96"/>
      <c r="M37" s="51"/>
      <c r="N37" s="3" t="str">
        <f t="shared" si="15"/>
        <v/>
      </c>
      <c r="O37" s="3" t="str">
        <f t="shared" si="16"/>
        <v/>
      </c>
      <c r="R37" s="3">
        <f t="shared" si="1"/>
        <v>0</v>
      </c>
      <c r="S37" s="3">
        <f t="shared" si="2"/>
        <v>0</v>
      </c>
      <c r="T37" t="str">
        <f>IFERROR(ROUNDDOWN(VLOOKUP(A37,BD!$A$1:$C$73,3,FALSE),2)," ")</f>
        <v xml:space="preserve"> </v>
      </c>
      <c r="U37" s="3" t="str">
        <f>IF(A37="","",VLOOKUP(A37,BD!$A$3:$E$85,5,FALSE)*B37)</f>
        <v/>
      </c>
      <c r="V37" s="3" t="str">
        <f>IF(A37="","",VLOOKUP(A37,BD!$A$3:$G$85,6,FALSE)*B37)</f>
        <v/>
      </c>
      <c r="W37" t="str">
        <f>IF(A37="","",VLOOKUP(A37,BD!$A$3:$G$85,7,FALSE)*B37)</f>
        <v/>
      </c>
      <c r="X37">
        <f t="shared" si="3"/>
        <v>0</v>
      </c>
      <c r="Y37">
        <f t="shared" si="4"/>
        <v>0</v>
      </c>
      <c r="Z37">
        <f t="shared" si="8"/>
        <v>0</v>
      </c>
      <c r="AA37">
        <f t="shared" si="9"/>
        <v>0</v>
      </c>
    </row>
    <row r="38" spans="1:27" x14ac:dyDescent="0.25">
      <c r="A38" s="8"/>
      <c r="B38" s="9"/>
      <c r="C38" s="10"/>
      <c r="D38" s="3">
        <f t="shared" si="5"/>
        <v>0</v>
      </c>
      <c r="E38" s="11">
        <f t="shared" si="14"/>
        <v>0</v>
      </c>
      <c r="F38" s="3" t="str">
        <f>IF(A38="","",VLOOKUP(A38,BD!$A$3:$H$85,8,FALSE))</f>
        <v/>
      </c>
      <c r="G38" s="3">
        <f t="shared" si="7"/>
        <v>0</v>
      </c>
      <c r="H38" t="str">
        <f>IF(A38="","",VLOOKUP(A38,BD!$A$3:$B$85,2,FALSE)*B38)</f>
        <v/>
      </c>
      <c r="I38" s="3">
        <f t="shared" si="0"/>
        <v>0</v>
      </c>
      <c r="K38" s="96"/>
      <c r="L38" s="96"/>
      <c r="M38" s="51"/>
      <c r="N38" s="3" t="str">
        <f t="shared" si="15"/>
        <v/>
      </c>
      <c r="O38" s="3" t="str">
        <f t="shared" si="16"/>
        <v/>
      </c>
      <c r="R38" s="3">
        <f t="shared" si="1"/>
        <v>0</v>
      </c>
      <c r="S38" s="3">
        <f t="shared" si="2"/>
        <v>0</v>
      </c>
      <c r="T38" t="str">
        <f>IFERROR(ROUNDDOWN(VLOOKUP(A38,BD!$A$1:$C$73,3,FALSE),2)," ")</f>
        <v xml:space="preserve"> </v>
      </c>
      <c r="U38" s="3" t="str">
        <f>IF(A38="","",VLOOKUP(A38,BD!$A$3:$E$85,5,FALSE)*B38)</f>
        <v/>
      </c>
      <c r="V38" s="3" t="str">
        <f>IF(A38="","",VLOOKUP(A38,BD!$A$3:$G$85,6,FALSE)*B38)</f>
        <v/>
      </c>
      <c r="W38" t="str">
        <f>IF(A38="","",VLOOKUP(A38,BD!$A$3:$G$85,7,FALSE)*B38)</f>
        <v/>
      </c>
      <c r="X38">
        <f t="shared" si="3"/>
        <v>0</v>
      </c>
      <c r="Y38">
        <f t="shared" si="4"/>
        <v>0</v>
      </c>
      <c r="Z38">
        <f t="shared" si="8"/>
        <v>0</v>
      </c>
      <c r="AA38">
        <f t="shared" si="9"/>
        <v>0</v>
      </c>
    </row>
    <row r="39" spans="1:27" x14ac:dyDescent="0.25">
      <c r="A39" s="8"/>
      <c r="B39" s="9"/>
      <c r="C39" s="10"/>
      <c r="D39" s="3">
        <f t="shared" si="5"/>
        <v>0</v>
      </c>
      <c r="E39" s="11">
        <f t="shared" si="14"/>
        <v>0</v>
      </c>
      <c r="F39" s="3" t="str">
        <f>IF(A39="","",VLOOKUP(A39,BD!$A$3:$H$85,8,FALSE))</f>
        <v/>
      </c>
      <c r="G39" s="3">
        <f t="shared" si="7"/>
        <v>0</v>
      </c>
      <c r="H39" t="str">
        <f>IF(A39="","",VLOOKUP(A39,BD!$A$3:$B$85,2,FALSE)*B39)</f>
        <v/>
      </c>
      <c r="I39" s="3">
        <f t="shared" si="0"/>
        <v>0</v>
      </c>
      <c r="K39" s="96"/>
      <c r="L39" s="96"/>
      <c r="M39" s="51"/>
      <c r="N39" s="3" t="str">
        <f t="shared" si="15"/>
        <v/>
      </c>
      <c r="O39" s="3" t="str">
        <f t="shared" si="16"/>
        <v/>
      </c>
      <c r="R39" s="3">
        <f t="shared" si="1"/>
        <v>0</v>
      </c>
      <c r="S39" s="3">
        <f t="shared" si="2"/>
        <v>0</v>
      </c>
      <c r="T39" t="str">
        <f>IFERROR(ROUNDDOWN(VLOOKUP(A39,BD!$A$1:$C$73,3,FALSE),2)," ")</f>
        <v xml:space="preserve"> </v>
      </c>
      <c r="U39" s="3" t="str">
        <f>IF(A39="","",VLOOKUP(A39,BD!$A$3:$E$85,5,FALSE)*B39)</f>
        <v/>
      </c>
      <c r="V39" s="3" t="str">
        <f>IF(A39="","",VLOOKUP(A39,BD!$A$3:$G$85,6,FALSE)*B39)</f>
        <v/>
      </c>
      <c r="W39" t="str">
        <f>IF(A39="","",VLOOKUP(A39,BD!$A$3:$G$85,7,FALSE)*B39)</f>
        <v/>
      </c>
      <c r="X39">
        <f t="shared" si="3"/>
        <v>0</v>
      </c>
      <c r="Y39">
        <f t="shared" si="4"/>
        <v>0</v>
      </c>
      <c r="Z39">
        <f t="shared" si="8"/>
        <v>0</v>
      </c>
      <c r="AA39">
        <f t="shared" si="9"/>
        <v>0</v>
      </c>
    </row>
    <row r="40" spans="1:27" x14ac:dyDescent="0.25">
      <c r="B40" s="14"/>
      <c r="C40" s="15"/>
      <c r="K40" s="96"/>
      <c r="L40" s="96"/>
      <c r="M40" s="51"/>
      <c r="N40" s="3" t="str">
        <f t="shared" si="15"/>
        <v/>
      </c>
      <c r="O40" s="3" t="str">
        <f t="shared" si="16"/>
        <v/>
      </c>
      <c r="R40" s="3"/>
      <c r="S40" s="3"/>
      <c r="U40" s="3"/>
    </row>
    <row r="41" spans="1:27" x14ac:dyDescent="0.25">
      <c r="B41" s="16"/>
      <c r="C41" s="17"/>
      <c r="D41" s="3">
        <f>SUM(D2:D39)</f>
        <v>0</v>
      </c>
      <c r="H41">
        <f>SUM(H2:H39)</f>
        <v>0</v>
      </c>
      <c r="I41" s="3">
        <f>SUM(I2:I39)</f>
        <v>0</v>
      </c>
      <c r="K41" s="96"/>
      <c r="L41" s="96"/>
      <c r="M41" s="51"/>
      <c r="N41" s="3" t="str">
        <f t="shared" si="15"/>
        <v/>
      </c>
      <c r="O41" s="3" t="str">
        <f t="shared" si="16"/>
        <v/>
      </c>
      <c r="R41" s="3">
        <f>SUM(R2:R39)</f>
        <v>0</v>
      </c>
      <c r="S41" s="3">
        <f>SUM(S2:S39)</f>
        <v>0</v>
      </c>
      <c r="U41" s="3">
        <f>SUM(U2:U39)</f>
        <v>0</v>
      </c>
      <c r="V41" s="3">
        <f>SUM(V2:V39)</f>
        <v>0</v>
      </c>
      <c r="W41">
        <f>SUM(W2:W39)</f>
        <v>0</v>
      </c>
      <c r="X41">
        <f>SUM(X2:X39)</f>
        <v>0</v>
      </c>
      <c r="Y41">
        <f>SUM(Y2:Y39)</f>
        <v>0</v>
      </c>
    </row>
    <row r="42" spans="1:27" x14ac:dyDescent="0.25">
      <c r="B42" s="16"/>
      <c r="C42" s="17"/>
      <c r="K42" s="96"/>
      <c r="L42" s="96"/>
      <c r="M42" s="51"/>
      <c r="N42" s="3" t="str">
        <f t="shared" si="15"/>
        <v/>
      </c>
      <c r="O42" s="3" t="str">
        <f t="shared" si="16"/>
        <v/>
      </c>
      <c r="R42" s="3"/>
      <c r="S42" s="3"/>
      <c r="U42" s="3"/>
    </row>
    <row r="43" spans="1:27" x14ac:dyDescent="0.25">
      <c r="A43" s="4"/>
      <c r="B43" s="18"/>
      <c r="C43" s="19"/>
      <c r="D43" s="6"/>
      <c r="E43" s="6"/>
      <c r="F43" s="6"/>
      <c r="G43" s="7"/>
      <c r="H43" s="5"/>
      <c r="I43" s="7"/>
      <c r="K43" s="96"/>
      <c r="L43" s="96"/>
      <c r="M43" s="51"/>
      <c r="N43" s="3" t="str">
        <f t="shared" si="15"/>
        <v/>
      </c>
      <c r="O43" s="3" t="str">
        <f t="shared" si="16"/>
        <v/>
      </c>
      <c r="R43" s="3" t="s">
        <v>50</v>
      </c>
      <c r="S43" s="3" t="s">
        <v>51</v>
      </c>
      <c r="T43" t="s">
        <v>54</v>
      </c>
      <c r="U43" s="3" t="s">
        <v>52</v>
      </c>
      <c r="V43" t="s">
        <v>58</v>
      </c>
      <c r="W43" t="s">
        <v>59</v>
      </c>
      <c r="X43" t="s">
        <v>50</v>
      </c>
      <c r="Y43" t="s">
        <v>51</v>
      </c>
    </row>
    <row r="44" spans="1:27" x14ac:dyDescent="0.25">
      <c r="A44" s="8"/>
      <c r="B44" s="9"/>
      <c r="C44" s="10"/>
      <c r="D44" s="3">
        <f>B44*C44</f>
        <v>0</v>
      </c>
      <c r="E44" s="11">
        <f t="shared" ref="E44:E60" si="17">IFERROR((D44+R44+S44)/H44,0)</f>
        <v>0</v>
      </c>
      <c r="F44" s="3" t="str">
        <f>IF(A44="","",VLOOKUP(A44,BD!$A$3:$H$85,8,FALSE))</f>
        <v/>
      </c>
      <c r="G44" s="3">
        <f>IFERROR((F44-E44),0)</f>
        <v>0</v>
      </c>
      <c r="H44" t="str">
        <f>IF(A44="","",VLOOKUP(A44,BD!$A$3:$B$85,2,FALSE)*B44)</f>
        <v/>
      </c>
      <c r="I44" s="3">
        <f t="shared" ref="I44:I60" si="18">IFERROR((H44*G44),0)</f>
        <v>0</v>
      </c>
      <c r="K44" s="96"/>
      <c r="L44" s="96"/>
      <c r="M44" s="51"/>
      <c r="N44" s="3" t="str">
        <f t="shared" si="15"/>
        <v/>
      </c>
      <c r="O44" s="3" t="str">
        <f t="shared" si="16"/>
        <v/>
      </c>
      <c r="R44" s="3">
        <f t="shared" ref="R44:R60" si="19">IF(T44=0.21,D44*T44,0)</f>
        <v>0</v>
      </c>
      <c r="S44" s="3">
        <f t="shared" ref="S44:S60" si="20">IF(T44=0.06,D44*T44,0)</f>
        <v>0</v>
      </c>
      <c r="T44" t="str">
        <f>IFERROR(ROUNDDOWN(VLOOKUP(A44,BD!$A$1:$C$73,3,FALSE),2)," ")</f>
        <v xml:space="preserve"> </v>
      </c>
      <c r="U44" s="3" t="str">
        <f>IF(A44="","",VLOOKUP(A44,BD!$A$3:$E$85,5,FALSE)*B44)</f>
        <v/>
      </c>
      <c r="V44" s="3" t="str">
        <f>IF(A44="","",VLOOKUP(A44,BD!$A$3:$G$85,6,FALSE)*B44)</f>
        <v/>
      </c>
      <c r="W44" t="str">
        <f>IF(A44="","",VLOOKUP(A44,BD!$A$3:$G$85,7,FALSE)*B44)</f>
        <v/>
      </c>
      <c r="X44">
        <f t="shared" ref="X44:X60" si="21">IF(T44=0.21,D44,0)</f>
        <v>0</v>
      </c>
      <c r="Y44">
        <f t="shared" ref="Y44:Y60" si="22">IF(T44=0.06,D44,0)</f>
        <v>0</v>
      </c>
      <c r="Z44">
        <f>IF(T44=0.21,C44,0)</f>
        <v>0</v>
      </c>
      <c r="AA44">
        <f>IF(T44=0.06,C44,0)</f>
        <v>0</v>
      </c>
    </row>
    <row r="45" spans="1:27" x14ac:dyDescent="0.25">
      <c r="A45" s="8"/>
      <c r="B45" s="9"/>
      <c r="C45" s="10"/>
      <c r="D45" s="3">
        <f t="shared" ref="D45:D60" si="23">B45*C45</f>
        <v>0</v>
      </c>
      <c r="E45" s="11">
        <f t="shared" si="17"/>
        <v>0</v>
      </c>
      <c r="F45" s="3" t="str">
        <f>IF(A45="","",VLOOKUP(A45,BD!$A$3:$H$85,8,FALSE))</f>
        <v/>
      </c>
      <c r="G45" s="3">
        <f t="shared" ref="G45:G60" si="24">IFERROR((F45-E45),0)</f>
        <v>0</v>
      </c>
      <c r="H45" t="str">
        <f>IF(A45="","",VLOOKUP(A45,BD!$A$3:$B$85,2,FALSE)*B45)</f>
        <v/>
      </c>
      <c r="I45" s="3">
        <f t="shared" si="18"/>
        <v>0</v>
      </c>
      <c r="K45" s="96"/>
      <c r="L45" s="96"/>
      <c r="M45" s="51"/>
      <c r="N45" s="3" t="str">
        <f t="shared" si="15"/>
        <v/>
      </c>
      <c r="O45" s="3" t="str">
        <f t="shared" si="16"/>
        <v/>
      </c>
      <c r="R45" s="3">
        <f t="shared" si="19"/>
        <v>0</v>
      </c>
      <c r="S45" s="3">
        <f t="shared" si="20"/>
        <v>0</v>
      </c>
      <c r="T45" t="str">
        <f>IFERROR(ROUNDDOWN(VLOOKUP(A45,BD!$A$1:$C$73,3,FALSE),2)," ")</f>
        <v xml:space="preserve"> </v>
      </c>
      <c r="U45" s="3" t="str">
        <f>IF(A45="","",VLOOKUP(A45,BD!$A$3:$E$85,5,FALSE)*B45)</f>
        <v/>
      </c>
      <c r="V45" s="3" t="str">
        <f>IF(A45="","",VLOOKUP(A45,BD!$A$3:$G$85,6,FALSE)*B45)</f>
        <v/>
      </c>
      <c r="W45" t="str">
        <f>IF(A45="","",VLOOKUP(A45,BD!$A$3:$G$85,7,FALSE)*B45)</f>
        <v/>
      </c>
      <c r="X45">
        <f t="shared" si="21"/>
        <v>0</v>
      </c>
      <c r="Y45">
        <f t="shared" si="22"/>
        <v>0</v>
      </c>
      <c r="Z45">
        <f t="shared" ref="Z45:Z60" si="25">IF(T45=0.21,C45,0)</f>
        <v>0</v>
      </c>
      <c r="AA45">
        <f t="shared" ref="AA45:AA60" si="26">IF(T45=0.06,C45,0)</f>
        <v>0</v>
      </c>
    </row>
    <row r="46" spans="1:27" x14ac:dyDescent="0.25">
      <c r="A46" s="8"/>
      <c r="B46" s="9"/>
      <c r="C46" s="10"/>
      <c r="D46" s="3">
        <f t="shared" si="23"/>
        <v>0</v>
      </c>
      <c r="E46" s="11">
        <f t="shared" si="17"/>
        <v>0</v>
      </c>
      <c r="F46" s="3" t="str">
        <f>IF(A46="","",VLOOKUP(A46,BD!$A$3:$H$85,8,FALSE))</f>
        <v/>
      </c>
      <c r="G46" s="3">
        <f t="shared" si="24"/>
        <v>0</v>
      </c>
      <c r="H46" t="str">
        <f>IF(A46="","",VLOOKUP(A46,BD!$A$3:$B$85,2,FALSE)*B46)</f>
        <v/>
      </c>
      <c r="I46" s="3">
        <f t="shared" si="18"/>
        <v>0</v>
      </c>
      <c r="K46" s="96"/>
      <c r="L46" s="96"/>
      <c r="M46" s="51"/>
      <c r="N46" s="3" t="str">
        <f t="shared" si="15"/>
        <v/>
      </c>
      <c r="O46" s="3" t="str">
        <f t="shared" si="16"/>
        <v/>
      </c>
      <c r="R46" s="3">
        <f t="shared" si="19"/>
        <v>0</v>
      </c>
      <c r="S46" s="3">
        <f t="shared" si="20"/>
        <v>0</v>
      </c>
      <c r="T46" t="str">
        <f>IFERROR(ROUNDDOWN(VLOOKUP(A46,BD!$A$1:$C$73,3,FALSE),2)," ")</f>
        <v xml:space="preserve"> </v>
      </c>
      <c r="U46" s="3" t="str">
        <f>IF(A46="","",VLOOKUP(A46,BD!$A$3:$E$85,5,FALSE)*B46)</f>
        <v/>
      </c>
      <c r="V46" s="3" t="str">
        <f>IF(A46="","",VLOOKUP(A46,BD!$A$3:$G$85,6,FALSE)*B46)</f>
        <v/>
      </c>
      <c r="W46" t="str">
        <f>IF(A46="","",VLOOKUP(A46,BD!$A$3:$G$85,7,FALSE)*B46)</f>
        <v/>
      </c>
      <c r="X46">
        <f t="shared" si="21"/>
        <v>0</v>
      </c>
      <c r="Y46">
        <f t="shared" si="22"/>
        <v>0</v>
      </c>
      <c r="Z46">
        <f t="shared" si="25"/>
        <v>0</v>
      </c>
      <c r="AA46">
        <f t="shared" si="26"/>
        <v>0</v>
      </c>
    </row>
    <row r="47" spans="1:27" x14ac:dyDescent="0.25">
      <c r="A47" s="8"/>
      <c r="B47" s="9"/>
      <c r="C47" s="10"/>
      <c r="D47" s="3">
        <f t="shared" si="23"/>
        <v>0</v>
      </c>
      <c r="E47" s="11">
        <f t="shared" si="17"/>
        <v>0</v>
      </c>
      <c r="F47" s="3" t="str">
        <f>IF(A47="","",VLOOKUP(A47,BD!$A$3:$H$85,8,FALSE))</f>
        <v/>
      </c>
      <c r="G47" s="3">
        <f t="shared" si="24"/>
        <v>0</v>
      </c>
      <c r="H47" t="str">
        <f>IF(A47="","",VLOOKUP(A47,BD!$A$3:$B$85,2,FALSE)*B47)</f>
        <v/>
      </c>
      <c r="I47" s="3">
        <f t="shared" si="18"/>
        <v>0</v>
      </c>
      <c r="K47" s="96"/>
      <c r="L47" s="96"/>
      <c r="M47" s="51"/>
      <c r="N47" s="3" t="str">
        <f t="shared" si="15"/>
        <v/>
      </c>
      <c r="O47" s="3" t="str">
        <f t="shared" si="16"/>
        <v/>
      </c>
      <c r="R47" s="3">
        <f t="shared" si="19"/>
        <v>0</v>
      </c>
      <c r="S47" s="3">
        <f t="shared" si="20"/>
        <v>0</v>
      </c>
      <c r="T47" t="str">
        <f>IFERROR(ROUNDDOWN(VLOOKUP(A47,BD!$A$1:$C$73,3,FALSE),2)," ")</f>
        <v xml:space="preserve"> </v>
      </c>
      <c r="U47" s="3" t="str">
        <f>IF(A47="","",VLOOKUP(A47,BD!$A$3:$E$85,5,FALSE)*B47)</f>
        <v/>
      </c>
      <c r="V47" s="3" t="str">
        <f>IF(A47="","",VLOOKUP(A47,BD!$A$3:$G$85,6,FALSE)*B47)</f>
        <v/>
      </c>
      <c r="W47" t="str">
        <f>IF(A47="","",VLOOKUP(A47,BD!$A$3:$G$85,7,FALSE)*B47)</f>
        <v/>
      </c>
      <c r="X47">
        <f t="shared" si="21"/>
        <v>0</v>
      </c>
      <c r="Y47">
        <f t="shared" si="22"/>
        <v>0</v>
      </c>
      <c r="Z47">
        <f t="shared" si="25"/>
        <v>0</v>
      </c>
      <c r="AA47">
        <f t="shared" si="26"/>
        <v>0</v>
      </c>
    </row>
    <row r="48" spans="1:27" x14ac:dyDescent="0.25">
      <c r="A48" s="8"/>
      <c r="B48" s="9"/>
      <c r="C48" s="10"/>
      <c r="D48" s="3">
        <f t="shared" si="23"/>
        <v>0</v>
      </c>
      <c r="E48" s="11">
        <f t="shared" si="17"/>
        <v>0</v>
      </c>
      <c r="F48" s="3" t="str">
        <f>IF(A48="","",VLOOKUP(A48,BD!$A$3:$H$85,8,FALSE))</f>
        <v/>
      </c>
      <c r="G48" s="3">
        <f t="shared" si="24"/>
        <v>0</v>
      </c>
      <c r="H48" t="str">
        <f>IF(A48="","",VLOOKUP(A48,BD!$A$3:$B$85,2,FALSE)*B48)</f>
        <v/>
      </c>
      <c r="I48" s="3">
        <f t="shared" si="18"/>
        <v>0</v>
      </c>
      <c r="K48" s="96"/>
      <c r="L48" s="96"/>
      <c r="M48" s="51"/>
      <c r="N48" s="3" t="str">
        <f t="shared" si="15"/>
        <v/>
      </c>
      <c r="O48" s="3" t="str">
        <f t="shared" si="16"/>
        <v/>
      </c>
      <c r="R48" s="3">
        <f t="shared" si="19"/>
        <v>0</v>
      </c>
      <c r="S48" s="3">
        <f t="shared" si="20"/>
        <v>0</v>
      </c>
      <c r="T48" t="str">
        <f>IFERROR(ROUNDDOWN(VLOOKUP(A48,BD!$A$1:$C$73,3,FALSE),2)," ")</f>
        <v xml:space="preserve"> </v>
      </c>
      <c r="U48" s="3" t="str">
        <f>IF(A48="","",VLOOKUP(A48,BD!$A$3:$E$85,5,FALSE)*B48)</f>
        <v/>
      </c>
      <c r="V48" s="3" t="str">
        <f>IF(A48="","",VLOOKUP(A48,BD!$A$3:$G$85,6,FALSE)*B48)</f>
        <v/>
      </c>
      <c r="W48" t="str">
        <f>IF(A48="","",VLOOKUP(A48,BD!$A$3:$G$85,7,FALSE)*B48)</f>
        <v/>
      </c>
      <c r="X48">
        <f t="shared" si="21"/>
        <v>0</v>
      </c>
      <c r="Y48">
        <f t="shared" si="22"/>
        <v>0</v>
      </c>
      <c r="Z48">
        <f t="shared" si="25"/>
        <v>0</v>
      </c>
      <c r="AA48">
        <f t="shared" si="26"/>
        <v>0</v>
      </c>
    </row>
    <row r="49" spans="1:31" x14ac:dyDescent="0.25">
      <c r="A49" s="8"/>
      <c r="B49" s="9"/>
      <c r="C49" s="10"/>
      <c r="D49" s="3">
        <f t="shared" si="23"/>
        <v>0</v>
      </c>
      <c r="E49" s="11">
        <f t="shared" si="17"/>
        <v>0</v>
      </c>
      <c r="F49" s="3" t="str">
        <f>IF(A49="","",VLOOKUP(A49,BD!$A$3:$H$85,8,FALSE))</f>
        <v/>
      </c>
      <c r="G49" s="3">
        <f t="shared" si="24"/>
        <v>0</v>
      </c>
      <c r="H49" t="str">
        <f>IF(A49="","",VLOOKUP(A49,BD!$A$3:$B$85,2,FALSE)*B49)</f>
        <v/>
      </c>
      <c r="I49" s="3">
        <f t="shared" si="18"/>
        <v>0</v>
      </c>
      <c r="L49"/>
      <c r="M49"/>
      <c r="N49" s="3">
        <f>SUM(N22:N48)</f>
        <v>0</v>
      </c>
      <c r="O49" s="3">
        <f>SUM(O22:O48)</f>
        <v>0</v>
      </c>
      <c r="R49" s="3">
        <f t="shared" si="19"/>
        <v>0</v>
      </c>
      <c r="S49" s="3">
        <f t="shared" si="20"/>
        <v>0</v>
      </c>
      <c r="T49" t="str">
        <f>IFERROR(ROUNDDOWN(VLOOKUP(A49,BD!$A$1:$C$73,3,FALSE),2)," ")</f>
        <v xml:space="preserve"> </v>
      </c>
      <c r="U49" s="3" t="str">
        <f>IF(A49="","",VLOOKUP(A49,BD!$A$3:$E$85,5,FALSE)*B49)</f>
        <v/>
      </c>
      <c r="V49" s="3" t="str">
        <f>IF(A49="","",VLOOKUP(A49,BD!$A$3:$G$85,6,FALSE)*B49)</f>
        <v/>
      </c>
      <c r="W49" t="str">
        <f>IF(A49="","",VLOOKUP(A49,BD!$A$3:$G$85,7,FALSE)*B49)</f>
        <v/>
      </c>
      <c r="X49">
        <f t="shared" si="21"/>
        <v>0</v>
      </c>
      <c r="Y49">
        <f t="shared" si="22"/>
        <v>0</v>
      </c>
      <c r="Z49">
        <f t="shared" si="25"/>
        <v>0</v>
      </c>
      <c r="AA49">
        <f t="shared" si="26"/>
        <v>0</v>
      </c>
    </row>
    <row r="50" spans="1:31" x14ac:dyDescent="0.25">
      <c r="A50" s="8"/>
      <c r="B50" s="9"/>
      <c r="C50" s="10"/>
      <c r="D50" s="3">
        <f t="shared" si="23"/>
        <v>0</v>
      </c>
      <c r="E50" s="11">
        <f t="shared" si="17"/>
        <v>0</v>
      </c>
      <c r="F50" s="3" t="str">
        <f>IF(A50="","",VLOOKUP(A50,BD!$A$3:$H$85,8,FALSE))</f>
        <v/>
      </c>
      <c r="G50" s="3">
        <f t="shared" si="24"/>
        <v>0</v>
      </c>
      <c r="H50" t="str">
        <f>IF(A50="","",VLOOKUP(A50,BD!$A$3:$B$85,2,FALSE)*B50)</f>
        <v/>
      </c>
      <c r="I50" s="3">
        <f t="shared" si="18"/>
        <v>0</v>
      </c>
      <c r="L50"/>
      <c r="M50"/>
      <c r="O50" s="3"/>
      <c r="R50" s="3">
        <f t="shared" si="19"/>
        <v>0</v>
      </c>
      <c r="S50" s="3">
        <f t="shared" si="20"/>
        <v>0</v>
      </c>
      <c r="T50" t="str">
        <f>IFERROR(ROUNDDOWN(VLOOKUP(A50,BD!$A$1:$C$73,3,FALSE),2)," ")</f>
        <v xml:space="preserve"> </v>
      </c>
      <c r="U50" s="3" t="str">
        <f>IF(A50="","",VLOOKUP(A50,BD!$A$3:$E$85,5,FALSE)*B50)</f>
        <v/>
      </c>
      <c r="V50" s="3" t="str">
        <f>IF(A50="","",VLOOKUP(A50,BD!$A$3:$G$85,6,FALSE)*B50)</f>
        <v/>
      </c>
      <c r="W50" t="str">
        <f>IF(A50="","",VLOOKUP(A50,BD!$A$3:$G$85,7,FALSE)*B50)</f>
        <v/>
      </c>
      <c r="X50">
        <f t="shared" si="21"/>
        <v>0</v>
      </c>
      <c r="Y50">
        <f t="shared" si="22"/>
        <v>0</v>
      </c>
      <c r="Z50">
        <f t="shared" si="25"/>
        <v>0</v>
      </c>
      <c r="AA50">
        <f t="shared" si="26"/>
        <v>0</v>
      </c>
    </row>
    <row r="51" spans="1:31" x14ac:dyDescent="0.25">
      <c r="A51" s="8"/>
      <c r="B51" s="9"/>
      <c r="C51" s="10"/>
      <c r="D51" s="3">
        <f t="shared" si="23"/>
        <v>0</v>
      </c>
      <c r="E51" s="11">
        <f t="shared" si="17"/>
        <v>0</v>
      </c>
      <c r="F51" s="3" t="str">
        <f>IF(A51="","",VLOOKUP(A51,BD!$A$3:$H$85,8,FALSE))</f>
        <v/>
      </c>
      <c r="G51" s="3">
        <f t="shared" si="24"/>
        <v>0</v>
      </c>
      <c r="H51" t="str">
        <f>IF(A51="","",VLOOKUP(A51,BD!$A$3:$B$85,2,FALSE)*B51)</f>
        <v/>
      </c>
      <c r="I51" s="3">
        <f t="shared" si="18"/>
        <v>0</v>
      </c>
      <c r="R51" s="3">
        <f t="shared" si="19"/>
        <v>0</v>
      </c>
      <c r="S51" s="3">
        <f t="shared" si="20"/>
        <v>0</v>
      </c>
      <c r="T51" t="str">
        <f>IFERROR(ROUNDDOWN(VLOOKUP(A51,BD!$A$1:$C$73,3,FALSE),2)," ")</f>
        <v xml:space="preserve"> </v>
      </c>
      <c r="U51" s="3" t="str">
        <f>IF(A51="","",VLOOKUP(A51,BD!$A$3:$E$85,5,FALSE)*B51)</f>
        <v/>
      </c>
      <c r="V51" s="3" t="str">
        <f>IF(A51="","",VLOOKUP(A51,BD!$A$3:$G$85,6,FALSE)*B51)</f>
        <v/>
      </c>
      <c r="W51" t="str">
        <f>IF(A51="","",VLOOKUP(A51,BD!$A$3:$G$85,7,FALSE)*B51)</f>
        <v/>
      </c>
      <c r="X51">
        <f t="shared" si="21"/>
        <v>0</v>
      </c>
      <c r="Y51">
        <f t="shared" si="22"/>
        <v>0</v>
      </c>
      <c r="Z51">
        <f t="shared" si="25"/>
        <v>0</v>
      </c>
      <c r="AA51">
        <f t="shared" si="26"/>
        <v>0</v>
      </c>
    </row>
    <row r="52" spans="1:31" x14ac:dyDescent="0.25">
      <c r="A52" s="8"/>
      <c r="B52" s="9"/>
      <c r="C52" s="10"/>
      <c r="D52" s="3">
        <f t="shared" si="23"/>
        <v>0</v>
      </c>
      <c r="E52" s="11">
        <f t="shared" si="17"/>
        <v>0</v>
      </c>
      <c r="F52" s="3" t="str">
        <f>IF(A52="","",VLOOKUP(A52,BD!$A$3:$H$85,8,FALSE))</f>
        <v/>
      </c>
      <c r="G52" s="3">
        <f t="shared" si="24"/>
        <v>0</v>
      </c>
      <c r="H52" t="str">
        <f>IF(A52="","",VLOOKUP(A52,BD!$A$3:$B$85,2,FALSE)*B52)</f>
        <v/>
      </c>
      <c r="I52" s="3">
        <f t="shared" si="18"/>
        <v>0</v>
      </c>
      <c r="K52" t="s">
        <v>47</v>
      </c>
      <c r="L52" s="3" t="s">
        <v>64</v>
      </c>
      <c r="M52" t="s">
        <v>65</v>
      </c>
      <c r="N52" s="3" t="s">
        <v>49</v>
      </c>
      <c r="O52" t="s">
        <v>47</v>
      </c>
      <c r="R52" s="3">
        <f t="shared" si="19"/>
        <v>0</v>
      </c>
      <c r="S52" s="3">
        <f t="shared" si="20"/>
        <v>0</v>
      </c>
      <c r="T52" t="str">
        <f>IFERROR(ROUNDDOWN(VLOOKUP(A52,BD!$A$1:$C$73,3,FALSE),2)," ")</f>
        <v xml:space="preserve"> </v>
      </c>
      <c r="U52" s="3" t="str">
        <f>IF(A52="","",VLOOKUP(A52,BD!$A$3:$E$85,5,FALSE)*B52)</f>
        <v/>
      </c>
      <c r="V52" s="3" t="str">
        <f>IF(A52="","",VLOOKUP(A52,BD!$A$3:$G$85,6,FALSE)*B52)</f>
        <v/>
      </c>
      <c r="W52" t="str">
        <f>IF(A52="","",VLOOKUP(A52,BD!$A$3:$G$85,7,FALSE)*B52)</f>
        <v/>
      </c>
      <c r="X52">
        <f t="shared" si="21"/>
        <v>0</v>
      </c>
      <c r="Y52">
        <f t="shared" si="22"/>
        <v>0</v>
      </c>
      <c r="Z52">
        <f t="shared" si="25"/>
        <v>0</v>
      </c>
      <c r="AA52">
        <f t="shared" si="26"/>
        <v>0</v>
      </c>
    </row>
    <row r="53" spans="1:31" x14ac:dyDescent="0.25">
      <c r="A53" s="8"/>
      <c r="B53" s="9"/>
      <c r="C53" s="10"/>
      <c r="D53" s="3">
        <f t="shared" si="23"/>
        <v>0</v>
      </c>
      <c r="E53" s="11">
        <f t="shared" si="17"/>
        <v>0</v>
      </c>
      <c r="F53" s="3" t="str">
        <f>IF(A53="","",VLOOKUP(A53,BD!$A$3:$H$85,8,FALSE))</f>
        <v/>
      </c>
      <c r="G53" s="3">
        <f t="shared" si="24"/>
        <v>0</v>
      </c>
      <c r="H53" t="str">
        <f>IF(A53="","",VLOOKUP(A53,BD!$A$3:$B$85,2,FALSE)*B53)</f>
        <v/>
      </c>
      <c r="I53" s="3">
        <f t="shared" si="18"/>
        <v>0</v>
      </c>
      <c r="K53">
        <v>6</v>
      </c>
      <c r="L53" s="3">
        <f>SUM(O49)</f>
        <v>0</v>
      </c>
      <c r="M53" s="12">
        <f>SUM(AD29)</f>
        <v>0</v>
      </c>
      <c r="N53" s="3">
        <f>SUM(L53:M53)</f>
        <v>0</v>
      </c>
      <c r="O53" s="3">
        <f>SUM(N53*1.06-$N$53)</f>
        <v>0</v>
      </c>
      <c r="P53" s="12"/>
      <c r="R53" s="3">
        <f t="shared" si="19"/>
        <v>0</v>
      </c>
      <c r="S53" s="3">
        <f t="shared" si="20"/>
        <v>0</v>
      </c>
      <c r="T53" t="str">
        <f>IFERROR(ROUNDDOWN(VLOOKUP(A53,BD!$A$1:$C$73,3,FALSE),2)," ")</f>
        <v xml:space="preserve"> </v>
      </c>
      <c r="U53" s="3" t="str">
        <f>IF(A53="","",VLOOKUP(A53,BD!$A$3:$E$85,5,FALSE)*B53)</f>
        <v/>
      </c>
      <c r="V53" s="3" t="str">
        <f>IF(A53="","",VLOOKUP(A53,BD!$A$3:$G$85,6,FALSE)*B53)</f>
        <v/>
      </c>
      <c r="W53" t="str">
        <f>IF(A53="","",VLOOKUP(A53,BD!$A$3:$G$85,7,FALSE)*B53)</f>
        <v/>
      </c>
      <c r="X53">
        <f t="shared" si="21"/>
        <v>0</v>
      </c>
      <c r="Y53">
        <f t="shared" si="22"/>
        <v>0</v>
      </c>
      <c r="Z53">
        <f t="shared" si="25"/>
        <v>0</v>
      </c>
      <c r="AA53">
        <f t="shared" si="26"/>
        <v>0</v>
      </c>
    </row>
    <row r="54" spans="1:31" x14ac:dyDescent="0.25">
      <c r="A54" s="8"/>
      <c r="B54" s="9"/>
      <c r="C54" s="10"/>
      <c r="D54" s="3">
        <f t="shared" si="23"/>
        <v>0</v>
      </c>
      <c r="E54" s="11">
        <f t="shared" si="17"/>
        <v>0</v>
      </c>
      <c r="F54" s="3" t="str">
        <f>IF(A54="","",VLOOKUP(A54,BD!$A$3:$H$85,8,FALSE))</f>
        <v/>
      </c>
      <c r="G54" s="3">
        <f t="shared" si="24"/>
        <v>0</v>
      </c>
      <c r="H54" t="str">
        <f>IF(A54="","",VLOOKUP(A54,BD!$A$3:$B$85,2,FALSE)*B54)</f>
        <v/>
      </c>
      <c r="I54" s="3">
        <f t="shared" si="18"/>
        <v>0</v>
      </c>
      <c r="K54">
        <v>21</v>
      </c>
      <c r="L54" s="3">
        <f>SUM(N49)</f>
        <v>0</v>
      </c>
      <c r="M54" s="12">
        <f>SUM(AE29)</f>
        <v>0</v>
      </c>
      <c r="N54" s="3">
        <f>SUM(L54:M54)</f>
        <v>0</v>
      </c>
      <c r="O54" s="3">
        <f>SUM(N54*1.21-$N$54)</f>
        <v>0</v>
      </c>
      <c r="R54" s="3">
        <f t="shared" si="19"/>
        <v>0</v>
      </c>
      <c r="S54" s="3">
        <f t="shared" si="20"/>
        <v>0</v>
      </c>
      <c r="T54" t="str">
        <f>IFERROR(ROUNDDOWN(VLOOKUP(A54,BD!$A$1:$C$73,3,FALSE),2)," ")</f>
        <v xml:space="preserve"> </v>
      </c>
      <c r="U54" s="3" t="str">
        <f>IF(A54="","",VLOOKUP(A54,BD!$A$3:$E$85,5,FALSE)*B54)</f>
        <v/>
      </c>
      <c r="V54" s="3" t="str">
        <f>IF(A54="","",VLOOKUP(A54,BD!$A$3:$G$85,6,FALSE)*B54)</f>
        <v/>
      </c>
      <c r="W54" t="str">
        <f>IF(A54="","",VLOOKUP(A54,BD!$A$3:$G$85,7,FALSE)*B54)</f>
        <v/>
      </c>
      <c r="X54">
        <f t="shared" si="21"/>
        <v>0</v>
      </c>
      <c r="Y54">
        <f t="shared" si="22"/>
        <v>0</v>
      </c>
      <c r="Z54">
        <f t="shared" si="25"/>
        <v>0</v>
      </c>
      <c r="AA54">
        <f t="shared" si="26"/>
        <v>0</v>
      </c>
    </row>
    <row r="55" spans="1:31" x14ac:dyDescent="0.25">
      <c r="A55" s="8"/>
      <c r="B55" s="9"/>
      <c r="C55" s="10"/>
      <c r="D55" s="3">
        <f t="shared" si="23"/>
        <v>0</v>
      </c>
      <c r="E55" s="11">
        <f t="shared" si="17"/>
        <v>0</v>
      </c>
      <c r="F55" s="3" t="str">
        <f>IF(A55="","",VLOOKUP(A55,BD!$A$3:$H$85,8,FALSE))</f>
        <v/>
      </c>
      <c r="G55" s="3">
        <f t="shared" si="24"/>
        <v>0</v>
      </c>
      <c r="H55" t="str">
        <f>IF(A55="","",VLOOKUP(A55,BD!$A$3:$B$85,2,FALSE)*B55)</f>
        <v/>
      </c>
      <c r="I55" s="3">
        <f t="shared" si="18"/>
        <v>0</v>
      </c>
      <c r="R55" s="3">
        <f t="shared" si="19"/>
        <v>0</v>
      </c>
      <c r="S55" s="3">
        <f t="shared" si="20"/>
        <v>0</v>
      </c>
      <c r="T55" t="str">
        <f>IFERROR(ROUNDDOWN(VLOOKUP(A55,BD!$A$1:$C$73,3,FALSE),2)," ")</f>
        <v xml:space="preserve"> </v>
      </c>
      <c r="U55" s="3" t="str">
        <f>IF(A55="","",VLOOKUP(A55,BD!$A$3:$E$85,5,FALSE)*B55)</f>
        <v/>
      </c>
      <c r="V55" s="3" t="str">
        <f>IF(A55="","",VLOOKUP(A55,BD!$A$3:$G$85,6,FALSE)*B55)</f>
        <v/>
      </c>
      <c r="W55" t="str">
        <f>IF(A55="","",VLOOKUP(A55,BD!$A$3:$G$85,7,FALSE)*B55)</f>
        <v/>
      </c>
      <c r="X55">
        <f t="shared" si="21"/>
        <v>0</v>
      </c>
      <c r="Y55">
        <f t="shared" si="22"/>
        <v>0</v>
      </c>
      <c r="Z55">
        <f t="shared" si="25"/>
        <v>0</v>
      </c>
      <c r="AA55">
        <f t="shared" si="26"/>
        <v>0</v>
      </c>
    </row>
    <row r="56" spans="1:31" x14ac:dyDescent="0.25">
      <c r="A56" s="8"/>
      <c r="B56" s="9"/>
      <c r="C56" s="10"/>
      <c r="D56" s="3">
        <f t="shared" si="23"/>
        <v>0</v>
      </c>
      <c r="E56" s="11">
        <f t="shared" si="17"/>
        <v>0</v>
      </c>
      <c r="F56" s="3" t="str">
        <f>IF(A56="","",VLOOKUP(A56,BD!$A$3:$H$85,8,FALSE))</f>
        <v/>
      </c>
      <c r="G56" s="3">
        <f t="shared" si="24"/>
        <v>0</v>
      </c>
      <c r="H56" t="str">
        <f>IF(A56="","",VLOOKUP(A56,BD!$A$3:$B$85,2,FALSE)*B56)</f>
        <v/>
      </c>
      <c r="I56" s="3">
        <f t="shared" si="18"/>
        <v>0</v>
      </c>
      <c r="L56" s="3">
        <f>SUM(L53:L54)</f>
        <v>0</v>
      </c>
      <c r="M56" s="3">
        <f>SUM(M53:M54)</f>
        <v>0</v>
      </c>
      <c r="N56" s="3">
        <f>SUM(N53:N54)</f>
        <v>0</v>
      </c>
      <c r="O56" s="3">
        <f>SUM(O53:O54)</f>
        <v>0</v>
      </c>
      <c r="P56" s="3"/>
      <c r="R56" s="3">
        <f t="shared" si="19"/>
        <v>0</v>
      </c>
      <c r="S56" s="3">
        <f t="shared" si="20"/>
        <v>0</v>
      </c>
      <c r="T56" t="str">
        <f>IFERROR(ROUNDDOWN(VLOOKUP(A56,BD!$A$1:$C$73,3,FALSE),2)," ")</f>
        <v xml:space="preserve"> </v>
      </c>
      <c r="U56" s="3" t="str">
        <f>IF(A56="","",VLOOKUP(A56,BD!$A$3:$E$85,5,FALSE)*B56)</f>
        <v/>
      </c>
      <c r="V56" s="3" t="str">
        <f>IF(A56="","",VLOOKUP(A56,BD!$A$3:$G$85,6,FALSE)*B56)</f>
        <v/>
      </c>
      <c r="W56" t="str">
        <f>IF(A56="","",VLOOKUP(A56,BD!$A$3:$G$85,7,FALSE)*B56)</f>
        <v/>
      </c>
      <c r="X56">
        <f t="shared" si="21"/>
        <v>0</v>
      </c>
      <c r="Y56">
        <f t="shared" si="22"/>
        <v>0</v>
      </c>
      <c r="Z56">
        <f t="shared" si="25"/>
        <v>0</v>
      </c>
      <c r="AA56">
        <f t="shared" si="26"/>
        <v>0</v>
      </c>
    </row>
    <row r="57" spans="1:31" x14ac:dyDescent="0.25">
      <c r="A57" s="8"/>
      <c r="B57" s="9"/>
      <c r="C57" s="10"/>
      <c r="D57" s="3">
        <f t="shared" si="23"/>
        <v>0</v>
      </c>
      <c r="E57" s="11">
        <f t="shared" si="17"/>
        <v>0</v>
      </c>
      <c r="F57" s="3" t="str">
        <f>IF(A57="","",VLOOKUP(A57,BD!$A$3:$H$85,8,FALSE))</f>
        <v/>
      </c>
      <c r="G57" s="3">
        <f t="shared" si="24"/>
        <v>0</v>
      </c>
      <c r="H57" t="str">
        <f>IF(A57="","",VLOOKUP(A57,BD!$A$3:$B$85,2,FALSE)*B57)</f>
        <v/>
      </c>
      <c r="I57" s="3">
        <f t="shared" si="18"/>
        <v>0</v>
      </c>
      <c r="R57" s="3">
        <f t="shared" si="19"/>
        <v>0</v>
      </c>
      <c r="S57" s="3">
        <f t="shared" si="20"/>
        <v>0</v>
      </c>
      <c r="T57" t="str">
        <f>IFERROR(ROUNDDOWN(VLOOKUP(A57,BD!$A$1:$C$73,3,FALSE),2)," ")</f>
        <v xml:space="preserve"> </v>
      </c>
      <c r="U57" s="3" t="str">
        <f>IF(A57="","",VLOOKUP(A57,BD!$A$3:$E$85,5,FALSE)*B57)</f>
        <v/>
      </c>
      <c r="V57" s="3" t="str">
        <f>IF(A57="","",VLOOKUP(A57,BD!$A$3:$G$85,6,FALSE)*B57)</f>
        <v/>
      </c>
      <c r="W57" t="str">
        <f>IF(A57="","",VLOOKUP(A57,BD!$A$3:$G$85,7,FALSE)*B57)</f>
        <v/>
      </c>
      <c r="X57">
        <f t="shared" si="21"/>
        <v>0</v>
      </c>
      <c r="Y57">
        <f t="shared" si="22"/>
        <v>0</v>
      </c>
      <c r="Z57">
        <f t="shared" si="25"/>
        <v>0</v>
      </c>
      <c r="AA57">
        <f t="shared" si="26"/>
        <v>0</v>
      </c>
    </row>
    <row r="58" spans="1:31" x14ac:dyDescent="0.25">
      <c r="A58" s="8"/>
      <c r="B58" s="9"/>
      <c r="C58" s="10"/>
      <c r="D58" s="3">
        <f t="shared" si="23"/>
        <v>0</v>
      </c>
      <c r="E58" s="11">
        <f t="shared" si="17"/>
        <v>0</v>
      </c>
      <c r="F58" s="3" t="str">
        <f>IF(A58="","",VLOOKUP(A58,BD!$A$3:$H$85,8,FALSE))</f>
        <v/>
      </c>
      <c r="G58" s="3">
        <f t="shared" si="24"/>
        <v>0</v>
      </c>
      <c r="H58" t="str">
        <f>IF(A58="","",VLOOKUP(A58,BD!$A$3:$B$85,2,FALSE)*B58)</f>
        <v/>
      </c>
      <c r="I58" s="3">
        <f t="shared" si="18"/>
        <v>0</v>
      </c>
      <c r="K58" t="s">
        <v>70</v>
      </c>
      <c r="L58" s="3">
        <f>SUM(N56+O56)</f>
        <v>0</v>
      </c>
      <c r="O58" s="22"/>
      <c r="P58" s="23">
        <f>SUM(L58:M58)</f>
        <v>0</v>
      </c>
      <c r="R58" s="3">
        <f t="shared" si="19"/>
        <v>0</v>
      </c>
      <c r="S58" s="3">
        <f t="shared" si="20"/>
        <v>0</v>
      </c>
      <c r="T58" t="str">
        <f>IFERROR(ROUNDDOWN(VLOOKUP(A58,BD!$A$1:$C$73,3,FALSE),2)," ")</f>
        <v xml:space="preserve"> </v>
      </c>
      <c r="U58" s="3" t="str">
        <f>IF(A58="","",VLOOKUP(A58,BD!$A$3:$E$85,5,FALSE)*B58)</f>
        <v/>
      </c>
      <c r="V58" s="3" t="str">
        <f>IF(A58="","",VLOOKUP(A58,BD!$A$3:$G$85,6,FALSE)*B58)</f>
        <v/>
      </c>
      <c r="W58" t="str">
        <f>IF(A58="","",VLOOKUP(A58,BD!$A$3:$G$85,7,FALSE)*B58)</f>
        <v/>
      </c>
      <c r="X58">
        <f t="shared" si="21"/>
        <v>0</v>
      </c>
      <c r="Y58">
        <f t="shared" si="22"/>
        <v>0</v>
      </c>
      <c r="Z58">
        <f t="shared" si="25"/>
        <v>0</v>
      </c>
      <c r="AA58">
        <f t="shared" si="26"/>
        <v>0</v>
      </c>
    </row>
    <row r="59" spans="1:31" x14ac:dyDescent="0.25">
      <c r="A59" s="8"/>
      <c r="B59" s="9"/>
      <c r="C59" s="10"/>
      <c r="D59" s="3">
        <f t="shared" si="23"/>
        <v>0</v>
      </c>
      <c r="E59" s="11">
        <f t="shared" si="17"/>
        <v>0</v>
      </c>
      <c r="F59" s="3" t="str">
        <f>IF(A59="","",VLOOKUP(A59,BD!$A$3:$H$85,8,FALSE))</f>
        <v/>
      </c>
      <c r="G59" s="3">
        <f t="shared" si="24"/>
        <v>0</v>
      </c>
      <c r="H59" t="str">
        <f>IF(A59="","",VLOOKUP(A59,BD!$A$3:$B$85,2,FALSE)*B59)</f>
        <v/>
      </c>
      <c r="I59" s="3">
        <f t="shared" si="18"/>
        <v>0</v>
      </c>
      <c r="K59" t="s">
        <v>52</v>
      </c>
      <c r="L59" s="3">
        <f>SUM(P6+P15)</f>
        <v>0</v>
      </c>
      <c r="P59" s="3">
        <f>SUM(L59-M59)</f>
        <v>0</v>
      </c>
      <c r="R59" s="3">
        <f t="shared" si="19"/>
        <v>0</v>
      </c>
      <c r="S59" s="3">
        <f t="shared" si="20"/>
        <v>0</v>
      </c>
      <c r="T59" t="str">
        <f>IFERROR(ROUNDDOWN(VLOOKUP(A59,BD!$A$1:$C$73,3,FALSE),2)," ")</f>
        <v xml:space="preserve"> </v>
      </c>
      <c r="U59" s="3" t="str">
        <f>IF(A59="","",VLOOKUP(A59,BD!$A$3:$E$85,5,FALSE)*B59)</f>
        <v/>
      </c>
      <c r="V59" s="3" t="str">
        <f>IF(A59="","",VLOOKUP(A59,BD!$A$3:$G$85,6,FALSE)*B59)</f>
        <v/>
      </c>
      <c r="W59" t="str">
        <f>IF(A59="","",VLOOKUP(A59,BD!$A$3:$G$85,7,FALSE)*B59)</f>
        <v/>
      </c>
      <c r="X59">
        <f t="shared" si="21"/>
        <v>0</v>
      </c>
      <c r="Y59">
        <f t="shared" si="22"/>
        <v>0</v>
      </c>
      <c r="Z59">
        <f t="shared" si="25"/>
        <v>0</v>
      </c>
      <c r="AA59">
        <f t="shared" si="26"/>
        <v>0</v>
      </c>
    </row>
    <row r="60" spans="1:31" x14ac:dyDescent="0.25">
      <c r="A60" s="8"/>
      <c r="B60" s="9"/>
      <c r="C60" s="10"/>
      <c r="D60" s="3">
        <f t="shared" si="23"/>
        <v>0</v>
      </c>
      <c r="E60" s="11">
        <f t="shared" si="17"/>
        <v>0</v>
      </c>
      <c r="F60" s="3" t="str">
        <f>IF(A60="","",VLOOKUP(A60,BD!$A$3:$H$85,8,FALSE))</f>
        <v/>
      </c>
      <c r="G60" s="3">
        <f t="shared" si="24"/>
        <v>0</v>
      </c>
      <c r="H60" t="str">
        <f>IF(A60="","",VLOOKUP(A60,BD!$A$3:$B$85,2,FALSE)*B60)</f>
        <v/>
      </c>
      <c r="I60" s="3">
        <f t="shared" si="18"/>
        <v>0</v>
      </c>
      <c r="K60" t="s">
        <v>71</v>
      </c>
      <c r="P60" s="3">
        <f>SUM(P58:P59)</f>
        <v>0</v>
      </c>
      <c r="R60" s="3">
        <f t="shared" si="19"/>
        <v>0</v>
      </c>
      <c r="S60" s="3">
        <f t="shared" si="20"/>
        <v>0</v>
      </c>
      <c r="T60" t="str">
        <f>IFERROR(ROUNDDOWN(VLOOKUP(A60,BD!$A$1:$C$73,3,FALSE),2)," ")</f>
        <v xml:space="preserve"> </v>
      </c>
      <c r="U60" s="3" t="str">
        <f>IF(A60="","",VLOOKUP(A60,BD!$A$3:$E$85,5,FALSE)*B60)</f>
        <v/>
      </c>
      <c r="V60" s="3" t="str">
        <f>IF(A60="","",VLOOKUP(A60,BD!$A$3:$G$85,6,FALSE)*B60)</f>
        <v/>
      </c>
      <c r="W60" t="str">
        <f>IF(A60="","",VLOOKUP(A60,BD!$A$3:$G$85,7,FALSE)*B60)</f>
        <v/>
      </c>
      <c r="X60">
        <f t="shared" si="21"/>
        <v>0</v>
      </c>
      <c r="Y60">
        <f t="shared" si="22"/>
        <v>0</v>
      </c>
      <c r="Z60">
        <f t="shared" si="25"/>
        <v>0</v>
      </c>
      <c r="AA60">
        <f t="shared" si="26"/>
        <v>0</v>
      </c>
    </row>
    <row r="61" spans="1:31" x14ac:dyDescent="0.25">
      <c r="A61" s="8"/>
      <c r="C61" s="20"/>
      <c r="E61" s="11"/>
      <c r="R61" s="3"/>
      <c r="S61" s="3"/>
      <c r="U61" s="3"/>
      <c r="V61" s="3"/>
      <c r="Y61" s="12"/>
    </row>
    <row r="62" spans="1:31" x14ac:dyDescent="0.25">
      <c r="A62" t="s">
        <v>7</v>
      </c>
      <c r="D62" s="3">
        <f>SUM(D44:D59)</f>
        <v>0</v>
      </c>
      <c r="H62">
        <f>SUM(H44:H60)</f>
        <v>0</v>
      </c>
      <c r="I62" s="3">
        <f>SUM(I44:I59)</f>
        <v>0</v>
      </c>
      <c r="K62" t="s">
        <v>72</v>
      </c>
      <c r="P62" s="3">
        <f>SUM(P19-P60)</f>
        <v>0</v>
      </c>
      <c r="R62" s="3"/>
      <c r="S62" s="3"/>
      <c r="U62" s="3">
        <f>SUM(U44:U59)</f>
        <v>0</v>
      </c>
      <c r="V62" s="3">
        <f>SUM(V44:V59)</f>
        <v>0</v>
      </c>
      <c r="W62">
        <f>SUM(W44:W60)</f>
        <v>0</v>
      </c>
      <c r="X62">
        <f>SUM(X44:X60)</f>
        <v>0</v>
      </c>
      <c r="Y62">
        <f>SUM(Y44:Y60)</f>
        <v>0</v>
      </c>
    </row>
    <row r="64" spans="1:31" x14ac:dyDescent="0.25">
      <c r="K64" s="94" t="s">
        <v>73</v>
      </c>
      <c r="L64" s="94"/>
      <c r="M64" s="94"/>
      <c r="N64" s="94"/>
      <c r="O64" s="94"/>
      <c r="P64" s="94"/>
      <c r="R64" t="s">
        <v>84</v>
      </c>
      <c r="S64" t="s">
        <v>50</v>
      </c>
      <c r="T64" t="s">
        <v>83</v>
      </c>
      <c r="U64" t="s">
        <v>51</v>
      </c>
      <c r="V64" t="s">
        <v>85</v>
      </c>
      <c r="Z64" s="110" t="s">
        <v>78</v>
      </c>
      <c r="AA64" s="111"/>
      <c r="AB64" s="33" t="s">
        <v>58</v>
      </c>
      <c r="AC64" s="34" t="s">
        <v>59</v>
      </c>
      <c r="AD64" t="s">
        <v>86</v>
      </c>
      <c r="AE64" t="s">
        <v>87</v>
      </c>
    </row>
    <row r="65" spans="3:31" x14ac:dyDescent="0.25">
      <c r="K65" s="96"/>
      <c r="L65" s="96"/>
      <c r="M65" s="51">
        <v>1</v>
      </c>
      <c r="N65" s="3" t="str">
        <f t="shared" ref="N65:N76" si="27">IF(K65="","",VLOOKUP(K65,$A$2:$Z$60,26,FALSE)*M65)</f>
        <v/>
      </c>
      <c r="O65" s="3" t="str">
        <f t="shared" ref="O65:O76" si="28">IF(K65="","",VLOOKUP(K65,$A$2:$AA$60,27,FALSE)*M65)</f>
        <v/>
      </c>
      <c r="R65" s="42">
        <f t="shared" ref="R65:R76" si="29">IFERROR(((N65/X65)*P65),0)</f>
        <v>0</v>
      </c>
      <c r="S65" s="42">
        <f t="shared" ref="S65:S76" si="30">IFERROR((R65*V65),0)</f>
        <v>0</v>
      </c>
      <c r="T65" s="42">
        <f t="shared" ref="T65:T76" si="31">IFERROR(((O65/X65)*P65),0)</f>
        <v>0</v>
      </c>
      <c r="U65" s="42">
        <f t="shared" ref="U65:U76" si="32">IFERROR((T65*V65),0)</f>
        <v>0</v>
      </c>
      <c r="V65" s="27" t="str">
        <f>IFERROR(ROUNDDOWN(VLOOKUP(K65,BD!$A$1:$C$73,3,FALSE),2)," ")</f>
        <v xml:space="preserve"> </v>
      </c>
      <c r="X65" t="str">
        <f>IF(K65="","",VLOOKUP(K65,BD!$A$2:$D$82,4,FALSE)*M65)</f>
        <v/>
      </c>
      <c r="Y65">
        <f t="shared" ref="Y65:Y76" si="33">IFERROR((X65-P65),0)</f>
        <v>0</v>
      </c>
      <c r="Z65" s="35">
        <f t="shared" ref="Z65:Z76" si="34">IF(P65,1,0)</f>
        <v>0</v>
      </c>
      <c r="AA65" s="27" t="str">
        <f>IF(K65="","",VLOOKUP(K65,BD!$A$2:$E$82,5,FALSE)*Z65)</f>
        <v/>
      </c>
      <c r="AB65" s="27" t="str">
        <f>IF(K65="","",VLOOKUP(K65,BD!$A$3:$J$85,10,FALSE)*M65)</f>
        <v/>
      </c>
      <c r="AC65" s="41" t="str">
        <f>IF(K65="","",VLOOKUP(K65,BD!$A$3:$K$85,11,FALSE)*Y65)</f>
        <v/>
      </c>
      <c r="AD65" t="str">
        <f>IF(K65="","",VLOOKUP(K65,BD!$A$3:$I$85,9,FALSE)*Y65)</f>
        <v/>
      </c>
      <c r="AE65">
        <f>IFERROR((AA65-AD65),0)</f>
        <v>0</v>
      </c>
    </row>
    <row r="66" spans="3:31" x14ac:dyDescent="0.25">
      <c r="K66" s="96"/>
      <c r="L66" s="96"/>
      <c r="M66" s="51">
        <v>1</v>
      </c>
      <c r="N66" s="3" t="str">
        <f t="shared" si="27"/>
        <v/>
      </c>
      <c r="O66" s="3" t="str">
        <f t="shared" si="28"/>
        <v/>
      </c>
      <c r="R66" s="42">
        <f t="shared" si="29"/>
        <v>0</v>
      </c>
      <c r="S66" s="42">
        <f t="shared" si="30"/>
        <v>0</v>
      </c>
      <c r="T66" s="42">
        <f t="shared" si="31"/>
        <v>0</v>
      </c>
      <c r="U66" s="42">
        <f t="shared" si="32"/>
        <v>0</v>
      </c>
      <c r="V66" s="27" t="str">
        <f>IFERROR(ROUNDDOWN(VLOOKUP(K66,BD!$A$1:$C$73,3,FALSE),2)," ")</f>
        <v xml:space="preserve"> </v>
      </c>
      <c r="X66" t="str">
        <f>IF(K66="","",VLOOKUP(K66,BD!$A$2:$D$82,4,FALSE)*M66)</f>
        <v/>
      </c>
      <c r="Y66">
        <f t="shared" si="33"/>
        <v>0</v>
      </c>
      <c r="Z66" s="35">
        <f t="shared" si="34"/>
        <v>0</v>
      </c>
      <c r="AA66" s="27" t="str">
        <f>IF(K66="","",VLOOKUP(K66,BD!$A$2:$E$82,5,FALSE)*Z66)</f>
        <v/>
      </c>
      <c r="AB66" s="27" t="str">
        <f>IF(K66="","",VLOOKUP(K66,BD!$A$3:$J$85,10,FALSE)*M66)</f>
        <v/>
      </c>
      <c r="AC66" s="41" t="str">
        <f>IF(K66="","",VLOOKUP(K66,BD!$A$3:$K$85,11,FALSE)*Y66)</f>
        <v/>
      </c>
      <c r="AD66" t="str">
        <f>IF(K66="","",VLOOKUP(K66,BD!$A$3:$I$85,9,FALSE)*Y66)</f>
        <v/>
      </c>
      <c r="AE66">
        <f t="shared" ref="AE66:AE76" si="35">IFERROR((AA66-AD66),0)</f>
        <v>0</v>
      </c>
    </row>
    <row r="67" spans="3:31" x14ac:dyDescent="0.25">
      <c r="K67" s="96"/>
      <c r="L67" s="96"/>
      <c r="M67" s="51">
        <v>1</v>
      </c>
      <c r="N67" s="3" t="str">
        <f t="shared" si="27"/>
        <v/>
      </c>
      <c r="O67" s="3" t="str">
        <f t="shared" si="28"/>
        <v/>
      </c>
      <c r="R67" s="42">
        <f t="shared" si="29"/>
        <v>0</v>
      </c>
      <c r="S67" s="42">
        <f t="shared" si="30"/>
        <v>0</v>
      </c>
      <c r="T67" s="42">
        <f t="shared" si="31"/>
        <v>0</v>
      </c>
      <c r="U67" s="42">
        <f t="shared" si="32"/>
        <v>0</v>
      </c>
      <c r="V67" s="27" t="str">
        <f>IFERROR(ROUNDDOWN(VLOOKUP(K67,BD!$A$1:$C$73,3,FALSE),2)," ")</f>
        <v xml:space="preserve"> </v>
      </c>
      <c r="X67" t="str">
        <f>IF(K67="","",VLOOKUP(K67,BD!$A$2:$D$82,4,FALSE)*M67)</f>
        <v/>
      </c>
      <c r="Y67">
        <f t="shared" si="33"/>
        <v>0</v>
      </c>
      <c r="Z67" s="35">
        <f t="shared" si="34"/>
        <v>0</v>
      </c>
      <c r="AA67" s="27" t="str">
        <f>IF(K67="","",VLOOKUP(K67,BD!$A$2:$E$82,5,FALSE)*Z67)</f>
        <v/>
      </c>
      <c r="AB67" s="27" t="str">
        <f>IF(K67="","",VLOOKUP(K67,BD!$A$3:$J$85,10,FALSE)*M67)</f>
        <v/>
      </c>
      <c r="AC67" s="36" t="str">
        <f>IF(K67="","",VLOOKUP(K67,BD!$A$3:$G$85,7,FALSE)*M67)</f>
        <v/>
      </c>
      <c r="AD67" t="str">
        <f>IF(K67="","",VLOOKUP(K67,BD!$A$3:$I$85,9,FALSE)*Y67)</f>
        <v/>
      </c>
      <c r="AE67">
        <f t="shared" si="35"/>
        <v>0</v>
      </c>
    </row>
    <row r="68" spans="3:31" x14ac:dyDescent="0.25">
      <c r="K68" s="96"/>
      <c r="L68" s="96"/>
      <c r="M68" s="51">
        <v>1</v>
      </c>
      <c r="N68" s="3" t="str">
        <f t="shared" si="27"/>
        <v/>
      </c>
      <c r="O68" s="3" t="str">
        <f t="shared" si="28"/>
        <v/>
      </c>
      <c r="R68" s="42">
        <f t="shared" si="29"/>
        <v>0</v>
      </c>
      <c r="S68" s="42">
        <f t="shared" si="30"/>
        <v>0</v>
      </c>
      <c r="T68" s="42">
        <f t="shared" si="31"/>
        <v>0</v>
      </c>
      <c r="U68" s="42">
        <f t="shared" si="32"/>
        <v>0</v>
      </c>
      <c r="V68" s="27" t="str">
        <f>IFERROR(ROUNDDOWN(VLOOKUP(K68,BD!$A$1:$C$73,3,FALSE),2)," ")</f>
        <v xml:space="preserve"> </v>
      </c>
      <c r="X68" t="str">
        <f>IF(K68="","",VLOOKUP(K68,BD!$A$2:$D$82,4,FALSE)*M68)</f>
        <v/>
      </c>
      <c r="Y68">
        <f t="shared" si="33"/>
        <v>0</v>
      </c>
      <c r="Z68" s="35">
        <f t="shared" si="34"/>
        <v>0</v>
      </c>
      <c r="AA68" s="27" t="str">
        <f>IF(K68="","",VLOOKUP(K68,BD!$A$2:$E$82,5,FALSE)*Z68)</f>
        <v/>
      </c>
      <c r="AB68" s="27" t="str">
        <f>IF(K68="","",VLOOKUP(K68,BD!$A$3:$J$85,10,FALSE)*M68)</f>
        <v/>
      </c>
      <c r="AC68" s="36" t="str">
        <f>IF(K68="","",VLOOKUP(K68,BD!$A$3:$G$85,7,FALSE)*M68)</f>
        <v/>
      </c>
      <c r="AD68" t="str">
        <f>IF(K68="","",VLOOKUP(K68,BD!$A$3:$I$85,9,FALSE)*Y68)</f>
        <v/>
      </c>
      <c r="AE68">
        <f t="shared" si="35"/>
        <v>0</v>
      </c>
    </row>
    <row r="69" spans="3:31" x14ac:dyDescent="0.25">
      <c r="K69" s="96"/>
      <c r="L69" s="96"/>
      <c r="M69" s="51">
        <v>1</v>
      </c>
      <c r="N69" s="3" t="str">
        <f t="shared" si="27"/>
        <v/>
      </c>
      <c r="O69" s="3" t="str">
        <f t="shared" si="28"/>
        <v/>
      </c>
      <c r="R69" s="42">
        <f t="shared" si="29"/>
        <v>0</v>
      </c>
      <c r="S69" s="42">
        <f t="shared" si="30"/>
        <v>0</v>
      </c>
      <c r="T69" s="42">
        <f t="shared" si="31"/>
        <v>0</v>
      </c>
      <c r="U69" s="42">
        <f t="shared" si="32"/>
        <v>0</v>
      </c>
      <c r="V69" s="27" t="str">
        <f>IFERROR(ROUNDDOWN(VLOOKUP(K69,BD!$A$1:$C$73,3,FALSE),2)," ")</f>
        <v xml:space="preserve"> </v>
      </c>
      <c r="X69" t="str">
        <f>IF(K69="","",VLOOKUP(K69,BD!$A$2:$D$82,4,FALSE)*M69)</f>
        <v/>
      </c>
      <c r="Y69">
        <f t="shared" si="33"/>
        <v>0</v>
      </c>
      <c r="Z69" s="35">
        <f t="shared" si="34"/>
        <v>0</v>
      </c>
      <c r="AA69" s="27" t="str">
        <f>IF(K69="","",VLOOKUP(K69,BD!$A$2:$E$82,5,FALSE)*Z69)</f>
        <v/>
      </c>
      <c r="AB69" s="27" t="str">
        <f>IF(K69="","",VLOOKUP(K69,BD!$A$3:$J$85,10,FALSE)*M69)</f>
        <v/>
      </c>
      <c r="AC69" s="36" t="str">
        <f>IF(K69="","",VLOOKUP(K69,BD!$A$3:$G$85,7,FALSE)*M69)</f>
        <v/>
      </c>
      <c r="AD69" t="str">
        <f>IF(K69="","",VLOOKUP(K69,BD!$A$3:$I$85,9,FALSE)*Y69)</f>
        <v/>
      </c>
      <c r="AE69">
        <f t="shared" si="35"/>
        <v>0</v>
      </c>
    </row>
    <row r="70" spans="3:31" x14ac:dyDescent="0.25">
      <c r="K70" s="96"/>
      <c r="L70" s="96"/>
      <c r="M70" s="51">
        <v>1</v>
      </c>
      <c r="N70" s="3" t="str">
        <f t="shared" si="27"/>
        <v/>
      </c>
      <c r="O70" s="3" t="str">
        <f t="shared" si="28"/>
        <v/>
      </c>
      <c r="R70" s="42">
        <f t="shared" si="29"/>
        <v>0</v>
      </c>
      <c r="S70" s="42">
        <f t="shared" si="30"/>
        <v>0</v>
      </c>
      <c r="T70" s="42">
        <f t="shared" si="31"/>
        <v>0</v>
      </c>
      <c r="U70" s="42">
        <f t="shared" si="32"/>
        <v>0</v>
      </c>
      <c r="V70" s="27" t="str">
        <f>IFERROR(ROUNDDOWN(VLOOKUP(K70,BD!$A$1:$C$73,3,FALSE),2)," ")</f>
        <v xml:space="preserve"> </v>
      </c>
      <c r="X70" t="str">
        <f>IF(K70="","",VLOOKUP(K70,BD!$A$2:$D$82,4,FALSE)*M70)</f>
        <v/>
      </c>
      <c r="Y70">
        <f t="shared" si="33"/>
        <v>0</v>
      </c>
      <c r="Z70" s="35">
        <f t="shared" si="34"/>
        <v>0</v>
      </c>
      <c r="AA70" s="27" t="str">
        <f>IF(K70="","",VLOOKUP(K70,BD!$A$2:$E$82,5,FALSE)*Z70)</f>
        <v/>
      </c>
      <c r="AB70" s="27" t="str">
        <f>IF(K70="","",VLOOKUP(K70,BD!$A$3:$J$85,10,FALSE)*M70)</f>
        <v/>
      </c>
      <c r="AC70" s="36" t="str">
        <f>IF(K70="","",VLOOKUP(K70,BD!$A$3:$G$85,7,FALSE)*M70)</f>
        <v/>
      </c>
      <c r="AD70" t="str">
        <f>IF(K70="","",VLOOKUP(K70,BD!$A$3:$I$85,9,FALSE)*Y70)</f>
        <v/>
      </c>
      <c r="AE70">
        <f t="shared" si="35"/>
        <v>0</v>
      </c>
    </row>
    <row r="71" spans="3:31" x14ac:dyDescent="0.25">
      <c r="K71" s="96"/>
      <c r="L71" s="96"/>
      <c r="M71" s="51">
        <v>1</v>
      </c>
      <c r="N71" s="3" t="str">
        <f t="shared" si="27"/>
        <v/>
      </c>
      <c r="O71" s="3" t="str">
        <f t="shared" si="28"/>
        <v/>
      </c>
      <c r="R71" s="42">
        <f t="shared" si="29"/>
        <v>0</v>
      </c>
      <c r="S71" s="42">
        <f t="shared" si="30"/>
        <v>0</v>
      </c>
      <c r="T71" s="42">
        <f t="shared" si="31"/>
        <v>0</v>
      </c>
      <c r="U71" s="42">
        <f t="shared" si="32"/>
        <v>0</v>
      </c>
      <c r="V71" s="27" t="str">
        <f>IFERROR(ROUNDDOWN(VLOOKUP(K71,BD!$A$1:$C$73,3,FALSE),2)," ")</f>
        <v xml:space="preserve"> </v>
      </c>
      <c r="X71" t="str">
        <f>IF(K71="","",VLOOKUP(K71,BD!$A$2:$D$82,4,FALSE)*M71)</f>
        <v/>
      </c>
      <c r="Y71">
        <f t="shared" si="33"/>
        <v>0</v>
      </c>
      <c r="Z71" s="35">
        <f t="shared" si="34"/>
        <v>0</v>
      </c>
      <c r="AA71" s="27" t="str">
        <f>IF(K71="","",VLOOKUP(K71,BD!$A$2:$E$82,5,FALSE)*Z71)</f>
        <v/>
      </c>
      <c r="AB71" s="27" t="str">
        <f>IF(K71="","",VLOOKUP(K71,BD!$A$3:$J$85,10,FALSE)*M71)</f>
        <v/>
      </c>
      <c r="AC71" s="36" t="str">
        <f>IF(K71="","",VLOOKUP(K71,BD!$A$3:$G$85,7,FALSE)*M71)</f>
        <v/>
      </c>
      <c r="AD71" t="str">
        <f>IF(K71="","",VLOOKUP(K71,BD!$A$3:$I$85,9,FALSE)*Y71)</f>
        <v/>
      </c>
      <c r="AE71">
        <f t="shared" si="35"/>
        <v>0</v>
      </c>
    </row>
    <row r="72" spans="3:31" x14ac:dyDescent="0.25">
      <c r="K72" s="96"/>
      <c r="L72" s="96"/>
      <c r="M72" s="51">
        <v>1</v>
      </c>
      <c r="N72" s="3" t="str">
        <f t="shared" si="27"/>
        <v/>
      </c>
      <c r="O72" s="3" t="str">
        <f t="shared" si="28"/>
        <v/>
      </c>
      <c r="R72" s="42">
        <f t="shared" si="29"/>
        <v>0</v>
      </c>
      <c r="S72" s="42">
        <f t="shared" si="30"/>
        <v>0</v>
      </c>
      <c r="T72" s="42">
        <f t="shared" si="31"/>
        <v>0</v>
      </c>
      <c r="U72" s="42">
        <f t="shared" si="32"/>
        <v>0</v>
      </c>
      <c r="V72" s="27" t="str">
        <f>IFERROR(ROUNDDOWN(VLOOKUP(K72,BD!$A$1:$C$73,3,FALSE),2)," ")</f>
        <v xml:space="preserve"> </v>
      </c>
      <c r="X72" t="str">
        <f>IF(K72="","",VLOOKUP(K72,BD!$A$2:$D$82,4,FALSE)*M72)</f>
        <v/>
      </c>
      <c r="Y72">
        <f t="shared" si="33"/>
        <v>0</v>
      </c>
      <c r="Z72" s="35">
        <f t="shared" si="34"/>
        <v>0</v>
      </c>
      <c r="AA72" s="27" t="str">
        <f>IF(K72="","",VLOOKUP(K72,BD!$A$2:$E$82,5,FALSE)*Z72)</f>
        <v/>
      </c>
      <c r="AB72" s="27" t="str">
        <f>IF(K72="","",VLOOKUP(K72,BD!$A$3:$J$85,10,FALSE)*M72)</f>
        <v/>
      </c>
      <c r="AC72" s="36" t="str">
        <f>IF(K72="","",VLOOKUP(K72,BD!$A$3:$G$85,7,FALSE)*M72)</f>
        <v/>
      </c>
      <c r="AD72" t="str">
        <f>IF(K72="","",VLOOKUP(K72,BD!$A$3:$I$85,9,FALSE)*Y72)</f>
        <v/>
      </c>
      <c r="AE72">
        <f t="shared" si="35"/>
        <v>0</v>
      </c>
    </row>
    <row r="73" spans="3:31" x14ac:dyDescent="0.25">
      <c r="K73" s="96"/>
      <c r="L73" s="96"/>
      <c r="M73" s="51">
        <v>1</v>
      </c>
      <c r="N73" s="3" t="str">
        <f t="shared" si="27"/>
        <v/>
      </c>
      <c r="O73" s="3" t="str">
        <f t="shared" si="28"/>
        <v/>
      </c>
      <c r="R73" s="42">
        <f t="shared" si="29"/>
        <v>0</v>
      </c>
      <c r="S73" s="42">
        <f t="shared" si="30"/>
        <v>0</v>
      </c>
      <c r="T73" s="42">
        <f t="shared" si="31"/>
        <v>0</v>
      </c>
      <c r="U73" s="42">
        <f t="shared" si="32"/>
        <v>0</v>
      </c>
      <c r="V73" s="27" t="str">
        <f>IFERROR(ROUNDDOWN(VLOOKUP(K73,BD!$A$1:$C$73,3,FALSE),2)," ")</f>
        <v xml:space="preserve"> </v>
      </c>
      <c r="X73" t="str">
        <f>IF(K73="","",VLOOKUP(K73,BD!$A$2:$D$82,4,FALSE)*M73)</f>
        <v/>
      </c>
      <c r="Y73">
        <f t="shared" si="33"/>
        <v>0</v>
      </c>
      <c r="Z73" s="35">
        <f t="shared" si="34"/>
        <v>0</v>
      </c>
      <c r="AA73" s="27" t="str">
        <f>IF(K73="","",VLOOKUP(K73,BD!$A$2:$E$82,5,FALSE)*Z73)</f>
        <v/>
      </c>
      <c r="AB73" s="27" t="str">
        <f>IF(K73="","",VLOOKUP(K73,BD!$A$3:$J$85,10,FALSE)*M73)</f>
        <v/>
      </c>
      <c r="AC73" s="36" t="str">
        <f>IF(K73="","",VLOOKUP(K73,BD!$A$3:$G$85,7,FALSE)*M73)</f>
        <v/>
      </c>
      <c r="AD73" t="str">
        <f>IF(K73="","",VLOOKUP(K73,BD!$A$3:$I$85,9,FALSE)*Y73)</f>
        <v/>
      </c>
      <c r="AE73">
        <f t="shared" si="35"/>
        <v>0</v>
      </c>
    </row>
    <row r="74" spans="3:31" x14ac:dyDescent="0.25">
      <c r="K74" s="96"/>
      <c r="L74" s="96"/>
      <c r="M74" s="51">
        <v>1</v>
      </c>
      <c r="N74" s="3" t="str">
        <f t="shared" si="27"/>
        <v/>
      </c>
      <c r="O74" s="3" t="str">
        <f t="shared" si="28"/>
        <v/>
      </c>
      <c r="R74" s="42">
        <f t="shared" si="29"/>
        <v>0</v>
      </c>
      <c r="S74" s="42">
        <f t="shared" si="30"/>
        <v>0</v>
      </c>
      <c r="T74" s="42">
        <f t="shared" si="31"/>
        <v>0</v>
      </c>
      <c r="U74" s="42">
        <f t="shared" si="32"/>
        <v>0</v>
      </c>
      <c r="V74" s="27" t="str">
        <f>IFERROR(ROUNDDOWN(VLOOKUP(K74,BD!$A$1:$C$73,3,FALSE),2)," ")</f>
        <v xml:space="preserve"> </v>
      </c>
      <c r="X74" t="str">
        <f>IF(K74="","",VLOOKUP(K74,BD!$A$2:$D$82,4,FALSE)*M74)</f>
        <v/>
      </c>
      <c r="Y74">
        <f t="shared" si="33"/>
        <v>0</v>
      </c>
      <c r="Z74" s="35">
        <f t="shared" si="34"/>
        <v>0</v>
      </c>
      <c r="AA74" s="27" t="str">
        <f>IF(K74="","",VLOOKUP(K74,BD!$A$2:$E$82,5,FALSE)*Z74)</f>
        <v/>
      </c>
      <c r="AB74" s="27" t="str">
        <f>IF(K74="","",VLOOKUP(K74,BD!$A$3:$J$85,10,FALSE)*M74)</f>
        <v/>
      </c>
      <c r="AC74" s="36" t="str">
        <f>IF(K74="","",VLOOKUP(K74,BD!$A$3:$G$85,7,FALSE)*M74)</f>
        <v/>
      </c>
      <c r="AD74" t="str">
        <f>IF(K74="","",VLOOKUP(K74,BD!$A$3:$I$85,9,FALSE)*Y74)</f>
        <v/>
      </c>
      <c r="AE74">
        <f t="shared" si="35"/>
        <v>0</v>
      </c>
    </row>
    <row r="75" spans="3:31" x14ac:dyDescent="0.25">
      <c r="K75" s="96"/>
      <c r="L75" s="96"/>
      <c r="M75" s="51">
        <v>1</v>
      </c>
      <c r="N75" s="3" t="str">
        <f t="shared" si="27"/>
        <v/>
      </c>
      <c r="O75" s="3" t="str">
        <f t="shared" si="28"/>
        <v/>
      </c>
      <c r="R75" s="42">
        <f t="shared" si="29"/>
        <v>0</v>
      </c>
      <c r="S75" s="42">
        <f t="shared" si="30"/>
        <v>0</v>
      </c>
      <c r="T75" s="42">
        <f t="shared" si="31"/>
        <v>0</v>
      </c>
      <c r="U75" s="42">
        <f t="shared" si="32"/>
        <v>0</v>
      </c>
      <c r="V75" s="27" t="str">
        <f>IFERROR(ROUNDDOWN(VLOOKUP(K75,BD!$A$1:$C$73,3,FALSE),2)," ")</f>
        <v xml:space="preserve"> </v>
      </c>
      <c r="X75" t="str">
        <f>IF(K75="","",VLOOKUP(K75,BD!$A$2:$D$82,4,FALSE)*M75)</f>
        <v/>
      </c>
      <c r="Y75">
        <f t="shared" si="33"/>
        <v>0</v>
      </c>
      <c r="Z75" s="35">
        <f t="shared" si="34"/>
        <v>0</v>
      </c>
      <c r="AA75" s="27" t="str">
        <f>IF(K75="","",VLOOKUP(K75,BD!$A$2:$E$82,5,FALSE)*Z75)</f>
        <v/>
      </c>
      <c r="AB75" s="27" t="str">
        <f>IF(K75="","",VLOOKUP(K75,BD!$A$3:$J$85,10,FALSE)*M75)</f>
        <v/>
      </c>
      <c r="AC75" s="36" t="str">
        <f>IF(K75="","",VLOOKUP(K75,BD!$A$3:$G$85,7,FALSE)*M75)</f>
        <v/>
      </c>
      <c r="AD75" t="str">
        <f>IF(K75="","",VLOOKUP(K75,BD!$A$3:$I$85,9,FALSE)*Y75)</f>
        <v/>
      </c>
      <c r="AE75">
        <f t="shared" si="35"/>
        <v>0</v>
      </c>
    </row>
    <row r="76" spans="3:31" x14ac:dyDescent="0.25">
      <c r="K76" s="96"/>
      <c r="L76" s="96"/>
      <c r="M76" s="51">
        <v>1</v>
      </c>
      <c r="N76" s="3" t="str">
        <f t="shared" si="27"/>
        <v/>
      </c>
      <c r="O76" s="3" t="str">
        <f t="shared" si="28"/>
        <v/>
      </c>
      <c r="R76" s="42">
        <f t="shared" si="29"/>
        <v>0</v>
      </c>
      <c r="S76" s="42">
        <f t="shared" si="30"/>
        <v>0</v>
      </c>
      <c r="T76" s="42">
        <f t="shared" si="31"/>
        <v>0</v>
      </c>
      <c r="U76" s="42">
        <f t="shared" si="32"/>
        <v>0</v>
      </c>
      <c r="V76" s="27" t="str">
        <f>IFERROR(ROUNDDOWN(VLOOKUP(K76,BD!$A$1:$C$73,3,FALSE),2)," ")</f>
        <v xml:space="preserve"> </v>
      </c>
      <c r="X76" t="str">
        <f>IF(K76="","",VLOOKUP(K76,BD!$A$2:$D$82,4,FALSE)*M76)</f>
        <v/>
      </c>
      <c r="Y76">
        <f t="shared" si="33"/>
        <v>0</v>
      </c>
      <c r="Z76" s="35">
        <f t="shared" si="34"/>
        <v>0</v>
      </c>
      <c r="AA76" s="27" t="str">
        <f>IF(K76="","",VLOOKUP(K76,BD!$A$2:$E$82,5,FALSE)*Z76)</f>
        <v/>
      </c>
      <c r="AB76" s="27" t="str">
        <f>IF(K76="","",VLOOKUP(K76,BD!$A$3:$J$85,10,FALSE)*M76)</f>
        <v/>
      </c>
      <c r="AC76" s="36" t="str">
        <f>IF(K76="","",VLOOKUP(K76,BD!$A$3:$G$85,7,FALSE)*M76)</f>
        <v/>
      </c>
      <c r="AD76" t="str">
        <f>IF(K76="","",VLOOKUP(K76,BD!$A$3:$I$85,9,FALSE)*Y76)</f>
        <v/>
      </c>
      <c r="AE76">
        <f t="shared" si="35"/>
        <v>0</v>
      </c>
    </row>
    <row r="77" spans="3:31" x14ac:dyDescent="0.25">
      <c r="K77" s="96"/>
      <c r="L77" s="96"/>
      <c r="M77"/>
      <c r="N77" s="3">
        <f>SUM(N65:N76)</f>
        <v>0</v>
      </c>
      <c r="O77" s="3">
        <f>SUM(O65:O76)</f>
        <v>0</v>
      </c>
      <c r="R77" s="3">
        <f>SUM(R65:R76)</f>
        <v>0</v>
      </c>
      <c r="S77" s="3">
        <f>SUM(S65:S76)</f>
        <v>0</v>
      </c>
      <c r="T77" s="3">
        <f t="shared" ref="T77:U77" si="36">SUM(T65:T76)</f>
        <v>0</v>
      </c>
      <c r="U77" s="3">
        <f t="shared" si="36"/>
        <v>0</v>
      </c>
      <c r="X77">
        <f>SUM(X65:X76)</f>
        <v>0</v>
      </c>
      <c r="Y77">
        <f>SUM(Y65:Y76)</f>
        <v>0</v>
      </c>
      <c r="Z77" s="37"/>
      <c r="AA77" s="21">
        <f>SUM(AA65:AA76)</f>
        <v>0</v>
      </c>
      <c r="AB77" s="38">
        <f>SUM(AB65:AB76)</f>
        <v>0</v>
      </c>
      <c r="AC77" s="39">
        <f>SUM(AC65:AC76)</f>
        <v>0</v>
      </c>
      <c r="AD77">
        <f>SUM(AD65:AD76)</f>
        <v>0</v>
      </c>
      <c r="AE77">
        <f>SUM(AE65:AE76)</f>
        <v>0</v>
      </c>
    </row>
    <row r="78" spans="3:31" x14ac:dyDescent="0.25">
      <c r="C78" t="s">
        <v>110</v>
      </c>
      <c r="K78" t="s">
        <v>47</v>
      </c>
      <c r="L78" s="3" t="s">
        <v>64</v>
      </c>
      <c r="M78" t="s">
        <v>65</v>
      </c>
      <c r="N78" s="3" t="s">
        <v>49</v>
      </c>
      <c r="O78" t="s">
        <v>47</v>
      </c>
    </row>
    <row r="79" spans="3:31" x14ac:dyDescent="0.25">
      <c r="C79" s="3" t="s">
        <v>111</v>
      </c>
      <c r="D79" s="3">
        <f>SUM(P8)</f>
        <v>0</v>
      </c>
      <c r="E79" s="103">
        <f>SUM(D79+D80)</f>
        <v>0</v>
      </c>
      <c r="K79">
        <v>6</v>
      </c>
      <c r="L79" s="3">
        <f>SUM(O77)</f>
        <v>0</v>
      </c>
      <c r="M79" s="12">
        <f>SUM(AB77)</f>
        <v>0</v>
      </c>
      <c r="N79" s="3">
        <f>SUM(L79:M79)</f>
        <v>0</v>
      </c>
      <c r="O79" s="3">
        <f>SUM(N79*1.06-$N$79)</f>
        <v>0</v>
      </c>
      <c r="P79" s="12"/>
      <c r="R79" s="118">
        <f>SUM(R77+S77)</f>
        <v>0</v>
      </c>
      <c r="S79" s="119"/>
      <c r="T79" s="118">
        <f>SUM(T77+U77)</f>
        <v>0</v>
      </c>
      <c r="U79" s="119"/>
    </row>
    <row r="80" spans="3:31" x14ac:dyDescent="0.25">
      <c r="C80" s="3" t="s">
        <v>112</v>
      </c>
      <c r="D80" s="3">
        <f>SUM(P17)</f>
        <v>0</v>
      </c>
      <c r="E80" s="103"/>
      <c r="K80">
        <v>21</v>
      </c>
      <c r="L80" s="3">
        <f>SUM(N77)</f>
        <v>0</v>
      </c>
      <c r="M80" s="12">
        <f>SUM(AC77)</f>
        <v>0</v>
      </c>
      <c r="N80" s="3">
        <f>SUM(L80:M80)</f>
        <v>0</v>
      </c>
      <c r="O80" s="3">
        <f>SUM(N80*1.21-$N$80)</f>
        <v>0</v>
      </c>
    </row>
    <row r="81" spans="3:31" x14ac:dyDescent="0.25">
      <c r="C81" s="3" t="s">
        <v>109</v>
      </c>
      <c r="D81" s="3">
        <f>SUM(P58)</f>
        <v>0</v>
      </c>
      <c r="F81" s="52">
        <f>SUM(E79-E82-D81-D84-D85+D86)</f>
        <v>-4</v>
      </c>
    </row>
    <row r="82" spans="3:31" x14ac:dyDescent="0.25">
      <c r="C82" s="3" t="s">
        <v>115</v>
      </c>
      <c r="D82" s="3">
        <f>SUM(M19)</f>
        <v>0</v>
      </c>
      <c r="E82" s="112">
        <f>SUM(D82-D83)</f>
        <v>0</v>
      </c>
      <c r="L82" s="3">
        <f>SUM(L79:L80)</f>
        <v>0</v>
      </c>
      <c r="M82" s="3">
        <f>SUM(M79:M80)</f>
        <v>0</v>
      </c>
      <c r="N82" s="3">
        <f>SUM(N79:N80)</f>
        <v>0</v>
      </c>
      <c r="O82" s="3">
        <f>SUM(O79:O80)</f>
        <v>0</v>
      </c>
      <c r="P82" s="3"/>
    </row>
    <row r="83" spans="3:31" x14ac:dyDescent="0.25">
      <c r="C83" s="3" t="s">
        <v>114</v>
      </c>
      <c r="D83" s="3">
        <f>SUM(P111)</f>
        <v>0</v>
      </c>
      <c r="E83" s="112"/>
    </row>
    <row r="84" spans="3:31" x14ac:dyDescent="0.25">
      <c r="C84" s="3" t="s">
        <v>113</v>
      </c>
      <c r="D84" s="50">
        <v>4</v>
      </c>
      <c r="K84" t="s">
        <v>88</v>
      </c>
      <c r="L84" s="3">
        <f>SUM(N82+O82)</f>
        <v>0</v>
      </c>
      <c r="O84" s="22"/>
      <c r="P84" s="23">
        <f>SUM(L84:M84)</f>
        <v>0</v>
      </c>
    </row>
    <row r="85" spans="3:31" x14ac:dyDescent="0.25">
      <c r="C85" s="3" t="s">
        <v>116</v>
      </c>
      <c r="D85" s="50"/>
      <c r="K85" t="s">
        <v>89</v>
      </c>
      <c r="L85" s="3">
        <f>SUM(R79+T79)</f>
        <v>0</v>
      </c>
      <c r="P85" s="3">
        <f>SUM(L85-M85)</f>
        <v>0</v>
      </c>
    </row>
    <row r="86" spans="3:31" x14ac:dyDescent="0.25">
      <c r="C86" s="3" t="s">
        <v>117</v>
      </c>
      <c r="D86" s="50"/>
      <c r="P86" s="3"/>
    </row>
    <row r="87" spans="3:31" x14ac:dyDescent="0.25">
      <c r="C87" s="102" t="s">
        <v>119</v>
      </c>
      <c r="D87" s="102"/>
      <c r="K87" t="s">
        <v>71</v>
      </c>
      <c r="P87" s="3">
        <f>SUM(P84-P85)</f>
        <v>0</v>
      </c>
    </row>
    <row r="88" spans="3:31" x14ac:dyDescent="0.25">
      <c r="C88" s="3" t="s">
        <v>118</v>
      </c>
      <c r="D88" s="3">
        <f>SUM(P110)</f>
        <v>0</v>
      </c>
      <c r="F88" s="103">
        <f>SUM(D88+D89)</f>
        <v>0</v>
      </c>
      <c r="K88" t="s">
        <v>72</v>
      </c>
      <c r="P88" s="3">
        <f>SUM(P62)</f>
        <v>0</v>
      </c>
    </row>
    <row r="89" spans="3:31" x14ac:dyDescent="0.25">
      <c r="C89" s="3" t="s">
        <v>52</v>
      </c>
      <c r="D89" s="3">
        <f>SUM(L111)</f>
        <v>0</v>
      </c>
      <c r="F89" s="103"/>
      <c r="K89" t="s">
        <v>91</v>
      </c>
      <c r="P89" s="29">
        <f>SUM(P88-P87)</f>
        <v>0</v>
      </c>
    </row>
    <row r="90" spans="3:31" x14ac:dyDescent="0.25">
      <c r="K90" s="94" t="s">
        <v>76</v>
      </c>
      <c r="L90" s="94"/>
      <c r="M90" s="94"/>
      <c r="N90" s="94"/>
      <c r="O90" s="94"/>
      <c r="P90" s="94"/>
      <c r="R90" t="s">
        <v>84</v>
      </c>
      <c r="S90" t="s">
        <v>50</v>
      </c>
      <c r="T90" t="s">
        <v>83</v>
      </c>
      <c r="U90" t="s">
        <v>51</v>
      </c>
      <c r="V90" t="s">
        <v>85</v>
      </c>
      <c r="Z90" s="110" t="s">
        <v>78</v>
      </c>
      <c r="AA90" s="111"/>
      <c r="AB90" s="33" t="s">
        <v>58</v>
      </c>
      <c r="AC90" s="34" t="s">
        <v>59</v>
      </c>
      <c r="AD90" t="s">
        <v>86</v>
      </c>
      <c r="AE90" t="s">
        <v>87</v>
      </c>
    </row>
    <row r="91" spans="3:31" x14ac:dyDescent="0.25">
      <c r="C91" s="3" t="s">
        <v>120</v>
      </c>
      <c r="F91" s="3">
        <f>SUM(F81-F88)</f>
        <v>-4</v>
      </c>
      <c r="K91" s="96"/>
      <c r="L91" s="96"/>
      <c r="M91" s="51">
        <v>1</v>
      </c>
      <c r="N91" s="3" t="str">
        <f t="shared" ref="N91:N100" si="37">IF(K91="","",VLOOKUP(K91,$A$2:$Z$60,26,FALSE)*M91)</f>
        <v/>
      </c>
      <c r="O91" s="3" t="str">
        <f t="shared" ref="O91:O100" si="38">IF(K91="","",VLOOKUP(K91,$A$2:$AA$60,27,FALSE)*M91)</f>
        <v/>
      </c>
      <c r="P91" s="51"/>
      <c r="R91" s="42">
        <f t="shared" ref="R91:R102" si="39">IFERROR(((N91/X91)*P91),0)</f>
        <v>0</v>
      </c>
      <c r="S91" s="42">
        <f t="shared" ref="S91:S102" si="40">IFERROR((R91*V91),0)</f>
        <v>0</v>
      </c>
      <c r="T91" s="42">
        <f t="shared" ref="T91:T102" si="41">IFERROR(((O91/X91)*P91),0)</f>
        <v>0</v>
      </c>
      <c r="U91" s="42">
        <f t="shared" ref="U91:U102" si="42">IFERROR((T91*V91),0)</f>
        <v>0</v>
      </c>
      <c r="V91" s="27" t="str">
        <f>IFERROR(ROUNDDOWN(VLOOKUP(K91,BD!$A$1:$C$73,3,FALSE),2)," ")</f>
        <v xml:space="preserve"> </v>
      </c>
      <c r="X91" t="str">
        <f>IF(K91="","",VLOOKUP(K91,BD!$A$2:$D$82,4,FALSE)*M91)</f>
        <v/>
      </c>
      <c r="Y91">
        <f t="shared" ref="Y91:Y102" si="43">IFERROR((X91-P91),0)</f>
        <v>0</v>
      </c>
      <c r="Z91" s="35">
        <f t="shared" ref="Z91:Z102" si="44">IF(P91,1,0)</f>
        <v>0</v>
      </c>
      <c r="AA91" s="27" t="str">
        <f>IF(K91="","",VLOOKUP(K91,BD!$A$2:$E$82,5,FALSE)*Z91)</f>
        <v/>
      </c>
      <c r="AB91" s="27" t="str">
        <f>IF(K91="","",VLOOKUP(K91,BD!$A$3:$J$85,10,FALSE)*M91)</f>
        <v/>
      </c>
      <c r="AC91" s="41" t="str">
        <f>IF(K91="","",VLOOKUP(K91,BD!$A$3:$K$85,11,FALSE)*Y91)</f>
        <v/>
      </c>
      <c r="AD91" t="str">
        <f>IF(K91="","",VLOOKUP(K91,BD!$A$3:$I$85,9,FALSE)*Y91)</f>
        <v/>
      </c>
      <c r="AE91">
        <f>IFERROR((AA91-AD91),0)</f>
        <v>0</v>
      </c>
    </row>
    <row r="92" spans="3:31" x14ac:dyDescent="0.25">
      <c r="K92" s="96"/>
      <c r="L92" s="96"/>
      <c r="M92" s="51">
        <v>1</v>
      </c>
      <c r="N92" s="3" t="str">
        <f t="shared" si="37"/>
        <v/>
      </c>
      <c r="O92" s="3" t="str">
        <f t="shared" si="38"/>
        <v/>
      </c>
      <c r="P92" s="51"/>
      <c r="R92" s="42">
        <f t="shared" si="39"/>
        <v>0</v>
      </c>
      <c r="S92" s="42">
        <f t="shared" si="40"/>
        <v>0</v>
      </c>
      <c r="T92" s="42">
        <f t="shared" si="41"/>
        <v>0</v>
      </c>
      <c r="U92" s="42">
        <f t="shared" si="42"/>
        <v>0</v>
      </c>
      <c r="V92" s="27" t="str">
        <f>IFERROR(ROUNDDOWN(VLOOKUP(K92,BD!$A$1:$C$73,3,FALSE),2)," ")</f>
        <v xml:space="preserve"> </v>
      </c>
      <c r="X92" t="str">
        <f>IF(K92="","",VLOOKUP(K92,BD!$A$2:$D$82,4,FALSE)*M92)</f>
        <v/>
      </c>
      <c r="Y92">
        <f t="shared" si="43"/>
        <v>0</v>
      </c>
      <c r="Z92" s="35">
        <f t="shared" si="44"/>
        <v>0</v>
      </c>
      <c r="AA92" s="27" t="str">
        <f>IF(K92="","",VLOOKUP(K92,BD!$A$2:$E$82,5,FALSE)*Z92)</f>
        <v/>
      </c>
      <c r="AB92" s="27" t="str">
        <f>IF(K92="","",VLOOKUP(K92,BD!$A$3:$J$85,10,FALSE)*M92)</f>
        <v/>
      </c>
      <c r="AC92" s="41" t="str">
        <f>IF(K92="","",VLOOKUP(K92,BD!$A$3:$K$85,11,FALSE)*Y92)</f>
        <v/>
      </c>
      <c r="AD92" t="str">
        <f>IF(K92="","",VLOOKUP(K92,BD!$A$3:$I$85,9,FALSE)*Y92)</f>
        <v/>
      </c>
      <c r="AE92">
        <f t="shared" ref="AE92:AE102" si="45">IFERROR((AA92-AD92),0)</f>
        <v>0</v>
      </c>
    </row>
    <row r="93" spans="3:31" x14ac:dyDescent="0.25">
      <c r="K93" s="96"/>
      <c r="L93" s="96"/>
      <c r="M93" s="51">
        <v>1</v>
      </c>
      <c r="N93" s="3" t="str">
        <f t="shared" si="37"/>
        <v/>
      </c>
      <c r="O93" s="3" t="str">
        <f t="shared" si="38"/>
        <v/>
      </c>
      <c r="P93" s="51"/>
      <c r="R93" s="42">
        <f t="shared" si="39"/>
        <v>0</v>
      </c>
      <c r="S93" s="42">
        <f t="shared" si="40"/>
        <v>0</v>
      </c>
      <c r="T93" s="42">
        <f t="shared" si="41"/>
        <v>0</v>
      </c>
      <c r="U93" s="42">
        <f t="shared" si="42"/>
        <v>0</v>
      </c>
      <c r="V93" s="27" t="str">
        <f>IFERROR(ROUNDDOWN(VLOOKUP(K93,BD!$A$1:$C$73,3,FALSE),2)," ")</f>
        <v xml:space="preserve"> </v>
      </c>
      <c r="X93" t="str">
        <f>IF(K93="","",VLOOKUP(K93,BD!$A$2:$D$82,4,FALSE)*M93)</f>
        <v/>
      </c>
      <c r="Y93">
        <f t="shared" si="43"/>
        <v>0</v>
      </c>
      <c r="Z93" s="35">
        <f t="shared" si="44"/>
        <v>0</v>
      </c>
      <c r="AA93" s="27" t="str">
        <f>IF(K93="","",VLOOKUP(K93,BD!$A$2:$E$82,5,FALSE)*Z93)</f>
        <v/>
      </c>
      <c r="AB93" s="27" t="str">
        <f>IF(K93="","",VLOOKUP(K93,BD!$A$3:$J$85,10,FALSE)*M93)</f>
        <v/>
      </c>
      <c r="AC93" s="36" t="str">
        <f>IF(K93="","",VLOOKUP(K93,BD!$A$3:$G$85,7,FALSE)*M93)</f>
        <v/>
      </c>
      <c r="AD93" t="str">
        <f>IF(K93="","",VLOOKUP(K93,BD!$A$3:$I$85,9,FALSE)*Y93)</f>
        <v/>
      </c>
      <c r="AE93">
        <f t="shared" si="45"/>
        <v>0</v>
      </c>
    </row>
    <row r="94" spans="3:31" x14ac:dyDescent="0.25">
      <c r="K94" s="96"/>
      <c r="L94" s="96"/>
      <c r="M94" s="51">
        <v>1</v>
      </c>
      <c r="N94" s="3" t="str">
        <f t="shared" si="37"/>
        <v/>
      </c>
      <c r="O94" s="3" t="str">
        <f t="shared" si="38"/>
        <v/>
      </c>
      <c r="P94" s="51"/>
      <c r="R94" s="42">
        <f t="shared" si="39"/>
        <v>0</v>
      </c>
      <c r="S94" s="42">
        <f t="shared" si="40"/>
        <v>0</v>
      </c>
      <c r="T94" s="42">
        <f t="shared" si="41"/>
        <v>0</v>
      </c>
      <c r="U94" s="42">
        <f t="shared" si="42"/>
        <v>0</v>
      </c>
      <c r="V94" s="27" t="str">
        <f>IFERROR(ROUNDDOWN(VLOOKUP(K94,BD!$A$1:$C$73,3,FALSE),2)," ")</f>
        <v xml:space="preserve"> </v>
      </c>
      <c r="X94" t="str">
        <f>IF(K94="","",VLOOKUP(K94,BD!$A$2:$D$82,4,FALSE)*M94)</f>
        <v/>
      </c>
      <c r="Y94">
        <f t="shared" si="43"/>
        <v>0</v>
      </c>
      <c r="Z94" s="35">
        <f t="shared" si="44"/>
        <v>0</v>
      </c>
      <c r="AA94" s="27" t="str">
        <f>IF(K94="","",VLOOKUP(K94,BD!$A$2:$E$82,5,FALSE)*Z94)</f>
        <v/>
      </c>
      <c r="AB94" s="27" t="str">
        <f>IF(K94="","",VLOOKUP(K94,BD!$A$3:$J$85,10,FALSE)*M94)</f>
        <v/>
      </c>
      <c r="AC94" s="36" t="str">
        <f>IF(K94="","",VLOOKUP(K94,BD!$A$3:$G$85,7,FALSE)*M94)</f>
        <v/>
      </c>
      <c r="AD94" t="str">
        <f>IF(K94="","",VLOOKUP(K94,BD!$A$3:$I$85,9,FALSE)*Y94)</f>
        <v/>
      </c>
      <c r="AE94">
        <f t="shared" si="45"/>
        <v>0</v>
      </c>
    </row>
    <row r="95" spans="3:31" x14ac:dyDescent="0.25">
      <c r="K95" s="96"/>
      <c r="L95" s="96"/>
      <c r="M95" s="51">
        <v>1</v>
      </c>
      <c r="N95" s="3" t="str">
        <f t="shared" si="37"/>
        <v/>
      </c>
      <c r="O95" s="3" t="str">
        <f t="shared" si="38"/>
        <v/>
      </c>
      <c r="P95" s="51"/>
      <c r="R95" s="42">
        <f t="shared" si="39"/>
        <v>0</v>
      </c>
      <c r="S95" s="42">
        <f t="shared" si="40"/>
        <v>0</v>
      </c>
      <c r="T95" s="42">
        <f t="shared" si="41"/>
        <v>0</v>
      </c>
      <c r="U95" s="42">
        <f t="shared" si="42"/>
        <v>0</v>
      </c>
      <c r="V95" s="27" t="str">
        <f>IFERROR(ROUNDDOWN(VLOOKUP(K95,BD!$A$1:$C$73,3,FALSE),2)," ")</f>
        <v xml:space="preserve"> </v>
      </c>
      <c r="X95" t="str">
        <f>IF(K95="","",VLOOKUP(K95,BD!$A$2:$D$82,4,FALSE)*M95)</f>
        <v/>
      </c>
      <c r="Y95">
        <f t="shared" si="43"/>
        <v>0</v>
      </c>
      <c r="Z95" s="35">
        <f t="shared" si="44"/>
        <v>0</v>
      </c>
      <c r="AA95" s="27" t="str">
        <f>IF(K95="","",VLOOKUP(K95,BD!$A$2:$E$82,5,FALSE)*Z95)</f>
        <v/>
      </c>
      <c r="AB95" s="27" t="str">
        <f>IF(K95="","",VLOOKUP(K95,BD!$A$3:$J$85,10,FALSE)*M95)</f>
        <v/>
      </c>
      <c r="AC95" s="36" t="str">
        <f>IF(K95="","",VLOOKUP(K95,BD!$A$3:$G$85,7,FALSE)*M95)</f>
        <v/>
      </c>
      <c r="AD95" t="str">
        <f>IF(K95="","",VLOOKUP(K95,BD!$A$3:$I$85,9,FALSE)*Y95)</f>
        <v/>
      </c>
      <c r="AE95">
        <f t="shared" si="45"/>
        <v>0</v>
      </c>
    </row>
    <row r="96" spans="3:31" x14ac:dyDescent="0.25">
      <c r="K96" s="96"/>
      <c r="L96" s="96"/>
      <c r="M96" s="51">
        <v>1</v>
      </c>
      <c r="N96" s="3" t="str">
        <f t="shared" si="37"/>
        <v/>
      </c>
      <c r="O96" s="3" t="str">
        <f t="shared" si="38"/>
        <v/>
      </c>
      <c r="P96" s="51"/>
      <c r="R96" s="42">
        <f t="shared" si="39"/>
        <v>0</v>
      </c>
      <c r="S96" s="42">
        <f t="shared" si="40"/>
        <v>0</v>
      </c>
      <c r="T96" s="42">
        <f t="shared" si="41"/>
        <v>0</v>
      </c>
      <c r="U96" s="42">
        <f t="shared" si="42"/>
        <v>0</v>
      </c>
      <c r="V96" s="27" t="str">
        <f>IFERROR(ROUNDDOWN(VLOOKUP(K96,BD!$A$1:$C$73,3,FALSE),2)," ")</f>
        <v xml:space="preserve"> </v>
      </c>
      <c r="X96" t="str">
        <f>IF(K96="","",VLOOKUP(K96,BD!$A$2:$D$82,4,FALSE)*M96)</f>
        <v/>
      </c>
      <c r="Y96">
        <f t="shared" si="43"/>
        <v>0</v>
      </c>
      <c r="Z96" s="35">
        <f t="shared" si="44"/>
        <v>0</v>
      </c>
      <c r="AA96" s="27" t="str">
        <f>IF(K96="","",VLOOKUP(K96,BD!$A$2:$E$82,5,FALSE)*Z96)</f>
        <v/>
      </c>
      <c r="AB96" s="27" t="str">
        <f>IF(K96="","",VLOOKUP(K96,BD!$A$3:$J$85,10,FALSE)*M96)</f>
        <v/>
      </c>
      <c r="AC96" s="36" t="str">
        <f>IF(K96="","",VLOOKUP(K96,BD!$A$3:$G$85,7,FALSE)*M96)</f>
        <v/>
      </c>
      <c r="AD96" t="str">
        <f>IF(K96="","",VLOOKUP(K96,BD!$A$3:$I$85,9,FALSE)*Y96)</f>
        <v/>
      </c>
      <c r="AE96">
        <f t="shared" si="45"/>
        <v>0</v>
      </c>
    </row>
    <row r="97" spans="11:31" x14ac:dyDescent="0.25">
      <c r="K97" s="96"/>
      <c r="L97" s="96"/>
      <c r="M97" s="51">
        <v>1</v>
      </c>
      <c r="N97" s="3" t="str">
        <f t="shared" si="37"/>
        <v/>
      </c>
      <c r="O97" s="3" t="str">
        <f t="shared" si="38"/>
        <v/>
      </c>
      <c r="P97" s="51"/>
      <c r="R97" s="42">
        <f t="shared" si="39"/>
        <v>0</v>
      </c>
      <c r="S97" s="42">
        <f t="shared" si="40"/>
        <v>0</v>
      </c>
      <c r="T97" s="42">
        <f t="shared" si="41"/>
        <v>0</v>
      </c>
      <c r="U97" s="42">
        <f t="shared" si="42"/>
        <v>0</v>
      </c>
      <c r="V97" s="27" t="str">
        <f>IFERROR(ROUNDDOWN(VLOOKUP(K97,BD!$A$1:$C$73,3,FALSE),2)," ")</f>
        <v xml:space="preserve"> </v>
      </c>
      <c r="X97" t="str">
        <f>IF(K97="","",VLOOKUP(K97,BD!$A$2:$D$82,4,FALSE)*M97)</f>
        <v/>
      </c>
      <c r="Y97">
        <f t="shared" si="43"/>
        <v>0</v>
      </c>
      <c r="Z97" s="35">
        <f t="shared" si="44"/>
        <v>0</v>
      </c>
      <c r="AA97" s="27" t="str">
        <f>IF(K97="","",VLOOKUP(K97,BD!$A$2:$E$82,5,FALSE)*Z97)</f>
        <v/>
      </c>
      <c r="AB97" s="27" t="str">
        <f>IF(K97="","",VLOOKUP(K97,BD!$A$3:$J$85,10,FALSE)*M97)</f>
        <v/>
      </c>
      <c r="AC97" s="36" t="str">
        <f>IF(K97="","",VLOOKUP(K97,BD!$A$3:$G$85,7,FALSE)*M97)</f>
        <v/>
      </c>
      <c r="AD97" t="str">
        <f>IF(K97="","",VLOOKUP(K97,BD!$A$3:$I$85,9,FALSE)*Y97)</f>
        <v/>
      </c>
      <c r="AE97">
        <f t="shared" si="45"/>
        <v>0</v>
      </c>
    </row>
    <row r="98" spans="11:31" x14ac:dyDescent="0.25">
      <c r="K98" s="96"/>
      <c r="L98" s="96"/>
      <c r="M98" s="51">
        <v>1</v>
      </c>
      <c r="N98" s="3" t="str">
        <f t="shared" si="37"/>
        <v/>
      </c>
      <c r="O98" s="3" t="str">
        <f t="shared" si="38"/>
        <v/>
      </c>
      <c r="P98" s="51"/>
      <c r="R98" s="42">
        <f t="shared" si="39"/>
        <v>0</v>
      </c>
      <c r="S98" s="42">
        <f t="shared" si="40"/>
        <v>0</v>
      </c>
      <c r="T98" s="42">
        <f t="shared" si="41"/>
        <v>0</v>
      </c>
      <c r="U98" s="42">
        <f t="shared" si="42"/>
        <v>0</v>
      </c>
      <c r="V98" s="27" t="str">
        <f>IFERROR(ROUNDDOWN(VLOOKUP(K98,BD!$A$1:$C$73,3,FALSE),2)," ")</f>
        <v xml:space="preserve"> </v>
      </c>
      <c r="X98" t="str">
        <f>IF(K98="","",VLOOKUP(K98,BD!$A$2:$D$82,4,FALSE)*M98)</f>
        <v/>
      </c>
      <c r="Y98">
        <f t="shared" si="43"/>
        <v>0</v>
      </c>
      <c r="Z98" s="35">
        <f t="shared" si="44"/>
        <v>0</v>
      </c>
      <c r="AA98" s="27" t="str">
        <f>IF(K98="","",VLOOKUP(K98,BD!$A$2:$E$82,5,FALSE)*Z98)</f>
        <v/>
      </c>
      <c r="AB98" s="27" t="str">
        <f>IF(K98="","",VLOOKUP(K98,BD!$A$3:$J$85,10,FALSE)*M98)</f>
        <v/>
      </c>
      <c r="AC98" s="36" t="str">
        <f>IF(K98="","",VLOOKUP(K98,BD!$A$3:$G$85,7,FALSE)*M98)</f>
        <v/>
      </c>
      <c r="AD98" t="str">
        <f>IF(K98="","",VLOOKUP(K98,BD!$A$3:$I$85,9,FALSE)*Y98)</f>
        <v/>
      </c>
      <c r="AE98">
        <f t="shared" si="45"/>
        <v>0</v>
      </c>
    </row>
    <row r="99" spans="11:31" x14ac:dyDescent="0.25">
      <c r="K99" s="96"/>
      <c r="L99" s="96"/>
      <c r="M99" s="51">
        <v>1</v>
      </c>
      <c r="N99" s="3" t="str">
        <f t="shared" si="37"/>
        <v/>
      </c>
      <c r="O99" s="3" t="str">
        <f t="shared" si="38"/>
        <v/>
      </c>
      <c r="P99" s="51"/>
      <c r="R99" s="42">
        <f t="shared" si="39"/>
        <v>0</v>
      </c>
      <c r="S99" s="42">
        <f t="shared" si="40"/>
        <v>0</v>
      </c>
      <c r="T99" s="42">
        <f t="shared" si="41"/>
        <v>0</v>
      </c>
      <c r="U99" s="42">
        <f t="shared" si="42"/>
        <v>0</v>
      </c>
      <c r="V99" s="27" t="str">
        <f>IFERROR(ROUNDDOWN(VLOOKUP(K99,BD!$A$1:$C$73,3,FALSE),2)," ")</f>
        <v xml:space="preserve"> </v>
      </c>
      <c r="X99" t="str">
        <f>IF(K99="","",VLOOKUP(K99,BD!$A$2:$D$82,4,FALSE)*M99)</f>
        <v/>
      </c>
      <c r="Y99">
        <f t="shared" si="43"/>
        <v>0</v>
      </c>
      <c r="Z99" s="35">
        <f t="shared" si="44"/>
        <v>0</v>
      </c>
      <c r="AA99" s="27" t="str">
        <f>IF(K99="","",VLOOKUP(K99,BD!$A$2:$E$82,5,FALSE)*Z99)</f>
        <v/>
      </c>
      <c r="AB99" s="27" t="str">
        <f>IF(K99="","",VLOOKUP(K99,BD!$A$3:$J$85,10,FALSE)*M99)</f>
        <v/>
      </c>
      <c r="AC99" s="36" t="str">
        <f>IF(K99="","",VLOOKUP(K99,BD!$A$3:$G$85,7,FALSE)*M99)</f>
        <v/>
      </c>
      <c r="AD99" t="str">
        <f>IF(K99="","",VLOOKUP(K99,BD!$A$3:$I$85,9,FALSE)*Y99)</f>
        <v/>
      </c>
      <c r="AE99">
        <f t="shared" si="45"/>
        <v>0</v>
      </c>
    </row>
    <row r="100" spans="11:31" x14ac:dyDescent="0.25">
      <c r="K100" s="96"/>
      <c r="L100" s="96"/>
      <c r="M100" s="51">
        <v>1</v>
      </c>
      <c r="N100" s="3" t="str">
        <f t="shared" si="37"/>
        <v/>
      </c>
      <c r="O100" s="3" t="str">
        <f t="shared" si="38"/>
        <v/>
      </c>
      <c r="P100" s="51"/>
      <c r="R100" s="42">
        <f t="shared" si="39"/>
        <v>0</v>
      </c>
      <c r="S100" s="42">
        <f t="shared" si="40"/>
        <v>0</v>
      </c>
      <c r="T100" s="42">
        <f t="shared" si="41"/>
        <v>0</v>
      </c>
      <c r="U100" s="42">
        <f t="shared" si="42"/>
        <v>0</v>
      </c>
      <c r="V100" s="27" t="str">
        <f>IFERROR(ROUNDDOWN(VLOOKUP(K100,BD!$A$1:$C$73,3,FALSE),2)," ")</f>
        <v xml:space="preserve"> </v>
      </c>
      <c r="X100" t="str">
        <f>IF(K100="","",VLOOKUP(K100,BD!$A$2:$D$82,4,FALSE)*M100)</f>
        <v/>
      </c>
      <c r="Y100">
        <f t="shared" si="43"/>
        <v>0</v>
      </c>
      <c r="Z100" s="35">
        <f t="shared" si="44"/>
        <v>0</v>
      </c>
      <c r="AA100" s="27" t="str">
        <f>IF(K100="","",VLOOKUP(K100,BD!$A$2:$E$82,5,FALSE)*Z100)</f>
        <v/>
      </c>
      <c r="AB100" s="27" t="str">
        <f>IF(K100="","",VLOOKUP(K100,BD!$A$3:$J$85,10,FALSE)*M100)</f>
        <v/>
      </c>
      <c r="AC100" s="36" t="str">
        <f>IF(K100="","",VLOOKUP(K100,BD!$A$3:$G$85,7,FALSE)*M100)</f>
        <v/>
      </c>
      <c r="AD100" t="str">
        <f>IF(K100="","",VLOOKUP(K100,BD!$A$3:$I$85,9,FALSE)*Y100)</f>
        <v/>
      </c>
      <c r="AE100">
        <f t="shared" si="45"/>
        <v>0</v>
      </c>
    </row>
    <row r="101" spans="11:31" x14ac:dyDescent="0.25">
      <c r="K101" s="96"/>
      <c r="L101" s="96"/>
      <c r="M101" s="51">
        <v>1</v>
      </c>
      <c r="N101" s="3" t="str">
        <f>IF(K101="","",VLOOKUP(K101,$A$2:$Z$60,26,FALSE)*M101)</f>
        <v/>
      </c>
      <c r="O101" s="3" t="str">
        <f>IF(K101="","",VLOOKUP(K101,$A$2:$AA$60,27,FALSE)*M101)</f>
        <v/>
      </c>
      <c r="P101" s="51"/>
      <c r="R101" s="42">
        <f t="shared" si="39"/>
        <v>0</v>
      </c>
      <c r="S101" s="42">
        <f t="shared" si="40"/>
        <v>0</v>
      </c>
      <c r="T101" s="42">
        <f t="shared" si="41"/>
        <v>0</v>
      </c>
      <c r="U101" s="42">
        <f t="shared" si="42"/>
        <v>0</v>
      </c>
      <c r="V101" s="27" t="str">
        <f>IFERROR(ROUNDDOWN(VLOOKUP(K101,BD!$A$1:$C$73,3,FALSE),2)," ")</f>
        <v xml:space="preserve"> </v>
      </c>
      <c r="X101" t="str">
        <f>IF(K101="","",VLOOKUP(K101,BD!$A$2:$D$82,4,FALSE)*M101)</f>
        <v/>
      </c>
      <c r="Y101">
        <f t="shared" si="43"/>
        <v>0</v>
      </c>
      <c r="Z101" s="35">
        <f t="shared" si="44"/>
        <v>0</v>
      </c>
      <c r="AA101" s="27" t="str">
        <f>IF(K101="","",VLOOKUP(K101,BD!$A$2:$E$82,5,FALSE)*Z101)</f>
        <v/>
      </c>
      <c r="AB101" s="27" t="str">
        <f>IF(K101="","",VLOOKUP(K101,BD!$A$3:$J$85,10,FALSE)*M101)</f>
        <v/>
      </c>
      <c r="AC101" s="36" t="str">
        <f>IF(K101="","",VLOOKUP(K101,BD!$A$3:$G$85,7,FALSE)*M101)</f>
        <v/>
      </c>
      <c r="AD101" t="str">
        <f>IF(K101="","",VLOOKUP(K101,BD!$A$3:$I$85,9,FALSE)*Y101)</f>
        <v/>
      </c>
      <c r="AE101">
        <f t="shared" si="45"/>
        <v>0</v>
      </c>
    </row>
    <row r="102" spans="11:31" x14ac:dyDescent="0.25">
      <c r="K102" s="96"/>
      <c r="L102" s="96"/>
      <c r="M102" s="51">
        <v>1</v>
      </c>
      <c r="N102" s="3" t="str">
        <f>IF(K102="","",VLOOKUP(K102,$A$2:$Z$60,26,FALSE)*M102)</f>
        <v/>
      </c>
      <c r="O102" s="3" t="str">
        <f>IF(K102="","",VLOOKUP(K102,$A$2:$AA$60,27,FALSE)*M102)</f>
        <v/>
      </c>
      <c r="P102" s="51"/>
      <c r="R102" s="42">
        <f t="shared" si="39"/>
        <v>0</v>
      </c>
      <c r="S102" s="42">
        <f t="shared" si="40"/>
        <v>0</v>
      </c>
      <c r="T102" s="42">
        <f t="shared" si="41"/>
        <v>0</v>
      </c>
      <c r="U102" s="42">
        <f t="shared" si="42"/>
        <v>0</v>
      </c>
      <c r="V102" s="27" t="str">
        <f>IFERROR(ROUNDDOWN(VLOOKUP(K102,BD!$A$1:$C$73,3,FALSE),2)," ")</f>
        <v xml:space="preserve"> </v>
      </c>
      <c r="X102" t="str">
        <f>IF(K102="","",VLOOKUP(K102,BD!$A$2:$D$82,4,FALSE)*M102)</f>
        <v/>
      </c>
      <c r="Y102">
        <f t="shared" si="43"/>
        <v>0</v>
      </c>
      <c r="Z102" s="35">
        <f t="shared" si="44"/>
        <v>0</v>
      </c>
      <c r="AA102" s="27" t="str">
        <f>IF(K102="","",VLOOKUP(K102,BD!$A$2:$E$82,5,FALSE)*Z102)</f>
        <v/>
      </c>
      <c r="AB102" s="27" t="str">
        <f>IF(K102="","",VLOOKUP(K102,BD!$A$3:$J$85,10,FALSE)*M102)</f>
        <v/>
      </c>
      <c r="AC102" s="36" t="str">
        <f>IF(K102="","",VLOOKUP(K102,BD!$A$3:$G$85,7,FALSE)*M102)</f>
        <v/>
      </c>
      <c r="AD102" t="str">
        <f>IF(K102="","",VLOOKUP(K102,BD!$A$3:$I$85,9,FALSE)*Y102)</f>
        <v/>
      </c>
      <c r="AE102">
        <f t="shared" si="45"/>
        <v>0</v>
      </c>
    </row>
    <row r="103" spans="11:31" x14ac:dyDescent="0.25">
      <c r="L103"/>
      <c r="M103"/>
      <c r="N103" s="3">
        <f>SUM(N91:N102)</f>
        <v>0</v>
      </c>
      <c r="O103" s="3">
        <f>SUM(O91:O102)</f>
        <v>0</v>
      </c>
      <c r="R103" s="3">
        <f>SUM(R91:R102)</f>
        <v>0</v>
      </c>
      <c r="S103" s="3">
        <f>SUM(S91:S102)</f>
        <v>0</v>
      </c>
      <c r="T103" s="3">
        <f t="shared" ref="T103:U103" si="46">SUM(T91:T102)</f>
        <v>0</v>
      </c>
      <c r="U103" s="3">
        <f t="shared" si="46"/>
        <v>0</v>
      </c>
      <c r="X103">
        <f>SUM(X91:X102)</f>
        <v>0</v>
      </c>
      <c r="Y103">
        <f>SUM(Y91:Y102)</f>
        <v>0</v>
      </c>
      <c r="Z103" s="37"/>
      <c r="AA103" s="21">
        <f>SUM(AA91:AA102)</f>
        <v>0</v>
      </c>
      <c r="AB103" s="38">
        <f>SUM(AB91:AB102)</f>
        <v>0</v>
      </c>
      <c r="AC103" s="39">
        <f>SUM(AC91:AC102)</f>
        <v>0</v>
      </c>
      <c r="AD103">
        <f>SUM(AD91:AD102)</f>
        <v>0</v>
      </c>
      <c r="AE103">
        <f>SUM(AE91:AE102)</f>
        <v>0</v>
      </c>
    </row>
    <row r="104" spans="11:31" x14ac:dyDescent="0.25">
      <c r="K104" t="s">
        <v>47</v>
      </c>
      <c r="L104" s="3" t="s">
        <v>64</v>
      </c>
      <c r="M104" t="s">
        <v>65</v>
      </c>
      <c r="N104" s="3" t="s">
        <v>49</v>
      </c>
      <c r="O104" t="s">
        <v>47</v>
      </c>
    </row>
    <row r="105" spans="11:31" x14ac:dyDescent="0.25">
      <c r="K105">
        <v>6</v>
      </c>
      <c r="L105" s="3">
        <f>SUM(O103)</f>
        <v>0</v>
      </c>
      <c r="M105" s="12">
        <f>SUM(AL14)</f>
        <v>0</v>
      </c>
      <c r="N105" s="3">
        <f>SUM(L105:M105)</f>
        <v>0</v>
      </c>
      <c r="O105" s="3">
        <f>SUM(N105*1.06-$N$105)</f>
        <v>0</v>
      </c>
      <c r="P105" s="12"/>
      <c r="R105" s="118">
        <f>SUM(R103+S103)</f>
        <v>0</v>
      </c>
      <c r="S105" s="119"/>
      <c r="T105" s="118">
        <f>SUM(T103+U103)</f>
        <v>0</v>
      </c>
      <c r="U105" s="119"/>
    </row>
    <row r="106" spans="11:31" x14ac:dyDescent="0.25">
      <c r="K106">
        <v>21</v>
      </c>
      <c r="L106" s="3">
        <f>SUM(N103)</f>
        <v>0</v>
      </c>
      <c r="M106" s="12">
        <f>SUM(AM14)</f>
        <v>0</v>
      </c>
      <c r="N106" s="3">
        <f>SUM(L106:M106)</f>
        <v>0</v>
      </c>
      <c r="O106" s="3">
        <f>SUM(N106*1.21-$N$106)</f>
        <v>0</v>
      </c>
    </row>
    <row r="108" spans="11:31" x14ac:dyDescent="0.25">
      <c r="L108" s="3">
        <f>SUM(L105:L106)</f>
        <v>0</v>
      </c>
      <c r="M108" s="3">
        <f>SUM(M105:M106)</f>
        <v>0</v>
      </c>
      <c r="N108" s="3">
        <f>SUM(N105:N106)</f>
        <v>0</v>
      </c>
      <c r="O108" s="3">
        <f>SUM(O105:O106)</f>
        <v>0</v>
      </c>
      <c r="P108" s="3"/>
    </row>
    <row r="110" spans="11:31" x14ac:dyDescent="0.25">
      <c r="K110" t="s">
        <v>70</v>
      </c>
      <c r="L110" s="3">
        <f>SUM(N108+O108)</f>
        <v>0</v>
      </c>
      <c r="O110" s="22"/>
      <c r="P110" s="23">
        <f>SUM(L110:M110)</f>
        <v>0</v>
      </c>
    </row>
    <row r="111" spans="11:31" x14ac:dyDescent="0.25">
      <c r="K111" t="s">
        <v>52</v>
      </c>
      <c r="L111" s="3">
        <f>SUM(AA103)</f>
        <v>0</v>
      </c>
      <c r="P111" s="3">
        <f>SUM(L111)</f>
        <v>0</v>
      </c>
    </row>
    <row r="112" spans="11:31" x14ac:dyDescent="0.25">
      <c r="P112" s="3"/>
    </row>
    <row r="114" spans="11:16" x14ac:dyDescent="0.25">
      <c r="K114" t="s">
        <v>90</v>
      </c>
      <c r="P114" s="3">
        <f>SUM(P110:P111)</f>
        <v>0</v>
      </c>
    </row>
  </sheetData>
  <mergeCells count="69">
    <mergeCell ref="K22:L22"/>
    <mergeCell ref="K1:P1"/>
    <mergeCell ref="AB1:AC1"/>
    <mergeCell ref="AJ1:AK1"/>
    <mergeCell ref="K10:P10"/>
    <mergeCell ref="K21:P21"/>
    <mergeCell ref="K34:L34"/>
    <mergeCell ref="K23:L23"/>
    <mergeCell ref="K24:L24"/>
    <mergeCell ref="K25:L25"/>
    <mergeCell ref="K26:L26"/>
    <mergeCell ref="K27:L27"/>
    <mergeCell ref="K28:L28"/>
    <mergeCell ref="K29:L29"/>
    <mergeCell ref="K30:L30"/>
    <mergeCell ref="K31:L31"/>
    <mergeCell ref="K32:L32"/>
    <mergeCell ref="K33:L33"/>
    <mergeCell ref="K46:L46"/>
    <mergeCell ref="K35:L35"/>
    <mergeCell ref="K36:L36"/>
    <mergeCell ref="K37:L37"/>
    <mergeCell ref="K38:L38"/>
    <mergeCell ref="K39:L39"/>
    <mergeCell ref="K40:L40"/>
    <mergeCell ref="K41:L41"/>
    <mergeCell ref="K42:L42"/>
    <mergeCell ref="K43:L43"/>
    <mergeCell ref="K44:L44"/>
    <mergeCell ref="K45:L45"/>
    <mergeCell ref="K72:L72"/>
    <mergeCell ref="K47:L47"/>
    <mergeCell ref="K48:L48"/>
    <mergeCell ref="K64:P64"/>
    <mergeCell ref="Z64:AA64"/>
    <mergeCell ref="K65:L65"/>
    <mergeCell ref="K66:L66"/>
    <mergeCell ref="K67:L67"/>
    <mergeCell ref="K68:L68"/>
    <mergeCell ref="K69:L69"/>
    <mergeCell ref="K70:L70"/>
    <mergeCell ref="K71:L71"/>
    <mergeCell ref="K73:L73"/>
    <mergeCell ref="K74:L74"/>
    <mergeCell ref="K75:L75"/>
    <mergeCell ref="K76:L76"/>
    <mergeCell ref="K77:L77"/>
    <mergeCell ref="K95:L95"/>
    <mergeCell ref="R79:S79"/>
    <mergeCell ref="T79:U79"/>
    <mergeCell ref="E82:E83"/>
    <mergeCell ref="C87:D87"/>
    <mergeCell ref="F88:F89"/>
    <mergeCell ref="K90:P90"/>
    <mergeCell ref="E79:E80"/>
    <mergeCell ref="Z90:AA90"/>
    <mergeCell ref="K91:L91"/>
    <mergeCell ref="K92:L92"/>
    <mergeCell ref="K93:L93"/>
    <mergeCell ref="K94:L94"/>
    <mergeCell ref="K102:L102"/>
    <mergeCell ref="R105:S105"/>
    <mergeCell ref="T105:U105"/>
    <mergeCell ref="K96:L96"/>
    <mergeCell ref="K97:L97"/>
    <mergeCell ref="K98:L98"/>
    <mergeCell ref="K99:L99"/>
    <mergeCell ref="K100:L100"/>
    <mergeCell ref="K101:L101"/>
  </mergeCells>
  <dataValidations count="1">
    <dataValidation type="list" allowBlank="1" showInputMessage="1" showErrorMessage="1" sqref="K22:L48 K65:L77 K91:L102" xr:uid="{AD0D44B1-0434-4A9E-9D4A-E59DE8D37429}">
      <formula1>$A$2:$A$60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A13C365-933E-4382-A148-F5C08F3A28DA}">
          <x14:formula1>
            <xm:f>BD!$A$3:$A$85</xm:f>
          </x14:formula1>
          <xm:sqref>A2:A39 A44:A61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B396AD-73C8-4EDA-BAD4-6F55ED1EE2A6}">
  <dimension ref="A1:AO109"/>
  <sheetViews>
    <sheetView zoomScaleNormal="100" workbookViewId="0">
      <selection activeCell="A2" sqref="A2"/>
    </sheetView>
  </sheetViews>
  <sheetFormatPr baseColWidth="10" defaultColWidth="11.5703125" defaultRowHeight="15" x14ac:dyDescent="0.25"/>
  <cols>
    <col min="1" max="1" width="31.5703125" customWidth="1"/>
    <col min="3" max="5" width="14.7109375" style="3" customWidth="1"/>
    <col min="6" max="6" width="7.7109375" customWidth="1"/>
    <col min="7" max="7" width="16.28515625" style="3" customWidth="1"/>
    <col min="8" max="8" width="9.5703125" style="3" customWidth="1"/>
    <col min="9" max="9" width="9" style="3" customWidth="1"/>
    <col min="10" max="10" width="7" customWidth="1"/>
    <col min="11" max="11" width="12" customWidth="1"/>
    <col min="12" max="12" width="12.85546875" style="3" customWidth="1"/>
    <col min="13" max="13" width="2.42578125" customWidth="1"/>
    <col min="14" max="14" width="13.7109375" customWidth="1"/>
    <col min="15" max="15" width="13.7109375" style="3" customWidth="1"/>
    <col min="16" max="16" width="10.85546875" style="3" customWidth="1"/>
    <col min="17" max="17" width="12.42578125" style="3" customWidth="1"/>
    <col min="18" max="18" width="11.140625" customWidth="1"/>
    <col min="19" max="19" width="11.28515625" customWidth="1"/>
    <col min="20" max="20" width="2.85546875" customWidth="1"/>
    <col min="21" max="21" width="12.28515625" customWidth="1"/>
  </cols>
  <sheetData>
    <row r="1" spans="1:41" x14ac:dyDescent="0.25">
      <c r="A1" s="4" t="s">
        <v>1</v>
      </c>
      <c r="B1" s="5" t="s">
        <v>5</v>
      </c>
      <c r="C1" s="6" t="s">
        <v>94</v>
      </c>
      <c r="D1" s="6"/>
      <c r="E1" s="6" t="s">
        <v>92</v>
      </c>
      <c r="F1" s="4" t="s">
        <v>80</v>
      </c>
      <c r="G1" s="6" t="s">
        <v>93</v>
      </c>
      <c r="H1" s="6" t="s">
        <v>4</v>
      </c>
      <c r="I1" s="7" t="s">
        <v>6</v>
      </c>
      <c r="J1" s="5" t="s">
        <v>63</v>
      </c>
      <c r="K1" s="5" t="s">
        <v>95</v>
      </c>
      <c r="L1" s="7" t="s">
        <v>7</v>
      </c>
      <c r="N1" s="94" t="s">
        <v>67</v>
      </c>
      <c r="O1" s="94"/>
      <c r="P1" s="94"/>
      <c r="Q1" s="94"/>
      <c r="R1" s="94"/>
      <c r="S1" s="94"/>
      <c r="U1" s="3" t="s">
        <v>52</v>
      </c>
      <c r="V1" t="s">
        <v>52</v>
      </c>
      <c r="AD1" s="95"/>
      <c r="AE1" s="95"/>
      <c r="AL1" s="110" t="s">
        <v>79</v>
      </c>
      <c r="AM1" s="111"/>
      <c r="AN1" s="33" t="s">
        <v>58</v>
      </c>
      <c r="AO1" s="34" t="s">
        <v>59</v>
      </c>
    </row>
    <row r="2" spans="1:41" ht="18" customHeight="1" x14ac:dyDescent="0.25">
      <c r="A2" s="8"/>
      <c r="B2" s="9"/>
      <c r="C2" s="9"/>
      <c r="D2" s="20">
        <f>IFERROR((C2/B2),0)</f>
        <v>0</v>
      </c>
      <c r="E2" s="43">
        <f>IFERROR((C2/(B2*F2)),0)</f>
        <v>0</v>
      </c>
      <c r="F2" s="44" t="str">
        <f>IF(A2="","",VLOOKUP(A2,BD!$A$3:$D$85,4,FALSE))</f>
        <v/>
      </c>
      <c r="G2" s="11">
        <f t="shared" ref="G2:G39" si="0">IFERROR((C2/J2),0)</f>
        <v>0</v>
      </c>
      <c r="H2" s="3" t="str">
        <f>IF(A2="","",VLOOKUP(A2,BD!$A$3:$H$85,8,FALSE))</f>
        <v/>
      </c>
      <c r="I2" s="3">
        <f>IFERROR((H2-G2),0)</f>
        <v>0</v>
      </c>
      <c r="J2" t="str">
        <f>IF(A2="","",VLOOKUP(A2,BD!$A$3:$B$85,2,FALSE)*B2)</f>
        <v/>
      </c>
      <c r="K2" s="3">
        <f>IFERROR((J2*H2),0)</f>
        <v>0</v>
      </c>
      <c r="L2" s="3">
        <f t="shared" ref="L2:L39" si="1">IFERROR((J2*I2),0)</f>
        <v>0</v>
      </c>
      <c r="O2" s="3" t="s">
        <v>97</v>
      </c>
      <c r="P2" t="s">
        <v>52</v>
      </c>
      <c r="S2" s="32"/>
      <c r="U2" s="3" t="str">
        <f>IF(A2="","",VLOOKUP(A2,BD!$A$3:$E$85,5,FALSE)*B2)</f>
        <v/>
      </c>
      <c r="V2" t="str">
        <f>IF(A48="","",VLOOKUP(A48,BD!$A$3:$E$85,5,FALSE)*B48)</f>
        <v/>
      </c>
      <c r="X2" s="3"/>
      <c r="AL2" s="35">
        <f t="shared" ref="AL2:AL13" si="2">IF(S48,1,0)</f>
        <v>0</v>
      </c>
      <c r="AM2" s="27" t="str">
        <f>IF(N48="","",VLOOKUP(N48,BD!$A$2:$E$82,5,FALSE)*AL2)</f>
        <v/>
      </c>
      <c r="AN2" s="27" t="str">
        <f>IF(N48="","",VLOOKUP(N48,BD!$A$3:$G$85,6,FALSE)*P48)</f>
        <v/>
      </c>
      <c r="AO2" s="27" t="str">
        <f>IF(N48="","",VLOOKUP(N48,BD!$A$3:$G$85,7,FALSE)*P48)</f>
        <v/>
      </c>
    </row>
    <row r="3" spans="1:41" x14ac:dyDescent="0.25">
      <c r="A3" s="8"/>
      <c r="B3" s="9"/>
      <c r="C3" s="9"/>
      <c r="D3" s="20">
        <f t="shared" ref="D3:D39" si="3">IFERROR((C3/B3),0)</f>
        <v>0</v>
      </c>
      <c r="E3" s="43">
        <f t="shared" ref="E3:E39" si="4">IFERROR((C3/(B3*F3)),0)</f>
        <v>0</v>
      </c>
      <c r="F3" s="44" t="str">
        <f>IF(A3="","",VLOOKUP(A3,BD!$A$3:$D$85,4,FALSE))</f>
        <v/>
      </c>
      <c r="G3" s="11">
        <f t="shared" si="0"/>
        <v>0</v>
      </c>
      <c r="H3" s="3" t="str">
        <f>IF(A3="","",VLOOKUP(A3,BD!$A$3:$H$85,8,FALSE))</f>
        <v/>
      </c>
      <c r="I3" s="3">
        <f t="shared" ref="I3:I39" si="5">IFERROR((H3-G3),0)</f>
        <v>0</v>
      </c>
      <c r="J3" t="str">
        <f>IF(A3="","",VLOOKUP(A3,BD!$A$3:$B$85,2,FALSE)*B3)</f>
        <v/>
      </c>
      <c r="K3" s="3">
        <f t="shared" ref="K3:K39" si="6">IFERROR((J3*H3),0)</f>
        <v>0</v>
      </c>
      <c r="L3" s="3">
        <f t="shared" si="1"/>
        <v>0</v>
      </c>
      <c r="N3" s="24" t="s">
        <v>66</v>
      </c>
      <c r="O3" s="3">
        <f>SUM(C41)</f>
        <v>0</v>
      </c>
      <c r="P3" s="3">
        <f>SUM(U41)</f>
        <v>0</v>
      </c>
      <c r="R3" s="22"/>
      <c r="S3" s="23">
        <f>SUM(O3+P3)</f>
        <v>0</v>
      </c>
      <c r="U3" s="3" t="str">
        <f>IF(A3="","",VLOOKUP(A3,BD!$A$3:$E$85,5,FALSE)*B3)</f>
        <v/>
      </c>
      <c r="V3" t="str">
        <f>IF(A49="","",VLOOKUP(A49,BD!$A$3:$E$85,5,FALSE)*B49)</f>
        <v/>
      </c>
      <c r="X3" s="3"/>
      <c r="AL3" s="35">
        <f t="shared" si="2"/>
        <v>0</v>
      </c>
      <c r="AM3" s="27" t="str">
        <f>IF(N49="","",VLOOKUP(N49,BD!$A$2:$E$82,5,FALSE)*AL3)</f>
        <v/>
      </c>
      <c r="AN3" s="27" t="str">
        <f>IF(N49="","",VLOOKUP(N49,BD!$A$3:$G$85,6,FALSE)*P49)</f>
        <v/>
      </c>
      <c r="AO3" s="27" t="str">
        <f>IF(N49="","",VLOOKUP(N49,BD!$A$3:$G$85,7,FALSE)*P49)</f>
        <v/>
      </c>
    </row>
    <row r="4" spans="1:41" x14ac:dyDescent="0.25">
      <c r="A4" s="8"/>
      <c r="B4" s="9"/>
      <c r="C4" s="9"/>
      <c r="D4" s="20">
        <f t="shared" si="3"/>
        <v>0</v>
      </c>
      <c r="E4" s="43">
        <f t="shared" si="4"/>
        <v>0</v>
      </c>
      <c r="F4" s="44" t="str">
        <f>IF(A4="","",VLOOKUP(A4,BD!$A$3:$D$85,4,FALSE))</f>
        <v/>
      </c>
      <c r="G4" s="11">
        <f t="shared" si="0"/>
        <v>0</v>
      </c>
      <c r="H4" s="3" t="str">
        <f>IF(A4="","",VLOOKUP(A4,BD!$A$3:$H$85,8,FALSE))</f>
        <v/>
      </c>
      <c r="I4" s="3">
        <f t="shared" si="5"/>
        <v>0</v>
      </c>
      <c r="J4" t="str">
        <f>IF(A4="","",VLOOKUP(A4,BD!$A$3:$B$85,2,FALSE)*B4)</f>
        <v/>
      </c>
      <c r="K4" s="3">
        <f t="shared" si="6"/>
        <v>0</v>
      </c>
      <c r="L4" s="3">
        <f t="shared" si="1"/>
        <v>0</v>
      </c>
      <c r="R4" s="3"/>
      <c r="U4" s="3" t="str">
        <f>IF(A4="","",VLOOKUP(A4,BD!$A$3:$E$85,5,FALSE)*B4)</f>
        <v/>
      </c>
      <c r="V4" t="str">
        <f>IF(A50="","",VLOOKUP(A50,BD!$A$3:$E$85,5,FALSE)*B50)</f>
        <v/>
      </c>
      <c r="X4" s="3"/>
      <c r="AL4" s="35">
        <f t="shared" si="2"/>
        <v>0</v>
      </c>
      <c r="AM4" s="27" t="str">
        <f>IF(N50="","",VLOOKUP(N50,BD!$A$2:$E$82,5,FALSE)*AL4)</f>
        <v/>
      </c>
      <c r="AN4" s="27" t="str">
        <f>IF(N50="","",VLOOKUP(N50,BD!$A$3:$G$85,6,FALSE)*P50)</f>
        <v/>
      </c>
      <c r="AO4" s="27" t="str">
        <f>IF(N50="","",VLOOKUP(N50,BD!$A$3:$G$85,7,FALSE)*P50)</f>
        <v/>
      </c>
    </row>
    <row r="5" spans="1:41" x14ac:dyDescent="0.25">
      <c r="A5" s="8"/>
      <c r="B5" s="9"/>
      <c r="C5" s="9"/>
      <c r="D5" s="20">
        <f t="shared" si="3"/>
        <v>0</v>
      </c>
      <c r="E5" s="43">
        <f t="shared" si="4"/>
        <v>0</v>
      </c>
      <c r="F5" s="44" t="str">
        <f>IF(A5="","",VLOOKUP(A5,BD!$A$3:$D$85,4,FALSE))</f>
        <v/>
      </c>
      <c r="G5" s="11">
        <f t="shared" si="0"/>
        <v>0</v>
      </c>
      <c r="H5" s="3" t="str">
        <f>IF(A5="","",VLOOKUP(A5,BD!$A$3:$H$85,8,FALSE))</f>
        <v/>
      </c>
      <c r="I5" s="3">
        <f t="shared" si="5"/>
        <v>0</v>
      </c>
      <c r="J5" t="str">
        <f>IF(A5="","",VLOOKUP(A5,BD!$A$3:$B$85,2,FALSE)*B5)</f>
        <v/>
      </c>
      <c r="K5" s="3">
        <f t="shared" si="6"/>
        <v>0</v>
      </c>
      <c r="L5" s="3">
        <f t="shared" si="1"/>
        <v>0</v>
      </c>
      <c r="N5" s="94" t="s">
        <v>68</v>
      </c>
      <c r="O5" s="94"/>
      <c r="P5" s="94"/>
      <c r="Q5" s="94"/>
      <c r="R5" s="94"/>
      <c r="S5" s="94"/>
      <c r="U5" s="3" t="str">
        <f>IF(A5="","",VLOOKUP(A5,BD!$A$3:$E$85,5,FALSE)*B5)</f>
        <v/>
      </c>
      <c r="V5" t="str">
        <f>IF(A51="","",VLOOKUP(A51,BD!$A$3:$E$85,5,FALSE)*B51)</f>
        <v/>
      </c>
      <c r="X5" s="3"/>
      <c r="AL5" s="35">
        <f t="shared" si="2"/>
        <v>0</v>
      </c>
      <c r="AM5" s="27" t="str">
        <f>IF(N51="","",VLOOKUP(N51,BD!$A$2:$E$82,5,FALSE)*AL5)</f>
        <v/>
      </c>
      <c r="AN5" s="27" t="str">
        <f>IF(N51="","",VLOOKUP(N51,BD!$A$3:$G$85,6,FALSE)*P51)</f>
        <v/>
      </c>
      <c r="AO5" s="27" t="str">
        <f>IF(N51="","",VLOOKUP(N51,BD!$A$3:$G$85,7,FALSE)*P51)</f>
        <v/>
      </c>
    </row>
    <row r="6" spans="1:41" x14ac:dyDescent="0.25">
      <c r="A6" s="8"/>
      <c r="B6" s="9"/>
      <c r="C6" s="9"/>
      <c r="D6" s="20">
        <f t="shared" si="3"/>
        <v>0</v>
      </c>
      <c r="E6" s="43">
        <f t="shared" si="4"/>
        <v>0</v>
      </c>
      <c r="F6" s="44" t="str">
        <f>IF(A6="","",VLOOKUP(A6,BD!$A$3:$D$85,4,FALSE))</f>
        <v/>
      </c>
      <c r="G6" s="11">
        <f t="shared" si="0"/>
        <v>0</v>
      </c>
      <c r="H6" s="3" t="str">
        <f>IF(A6="","",VLOOKUP(A6,BD!$A$3:$H$85,8,FALSE))</f>
        <v/>
      </c>
      <c r="I6" s="3">
        <f t="shared" si="5"/>
        <v>0</v>
      </c>
      <c r="J6" t="str">
        <f>IF(A6="","",VLOOKUP(A6,BD!$A$3:$B$85,2,FALSE)*B6)</f>
        <v/>
      </c>
      <c r="K6" s="3">
        <f t="shared" si="6"/>
        <v>0</v>
      </c>
      <c r="L6" s="3">
        <f t="shared" si="1"/>
        <v>0</v>
      </c>
      <c r="O6" s="3" t="s">
        <v>97</v>
      </c>
      <c r="P6" t="s">
        <v>52</v>
      </c>
      <c r="S6" s="32"/>
      <c r="U6" s="3" t="str">
        <f>IF(A6="","",VLOOKUP(A6,BD!$A$3:$E$85,5,FALSE)*B6)</f>
        <v/>
      </c>
      <c r="V6" t="str">
        <f>IF(A52="","",VLOOKUP(A52,BD!$A$3:$E$85,5,FALSE)*B52)</f>
        <v/>
      </c>
      <c r="X6" s="3"/>
      <c r="AL6" s="35">
        <f t="shared" si="2"/>
        <v>0</v>
      </c>
      <c r="AM6" s="27" t="str">
        <f>IF(N52="","",VLOOKUP(N52,BD!$A$2:$E$82,5,FALSE)*AL6)</f>
        <v/>
      </c>
      <c r="AN6" s="27" t="str">
        <f>IF(N52="","",VLOOKUP(N52,BD!$A$3:$G$85,6,FALSE)*P52)</f>
        <v/>
      </c>
      <c r="AO6" s="27" t="str">
        <f>IF(N52="","",VLOOKUP(N52,BD!$A$3:$G$85,7,FALSE)*P52)</f>
        <v/>
      </c>
    </row>
    <row r="7" spans="1:41" x14ac:dyDescent="0.25">
      <c r="A7" s="8"/>
      <c r="B7" s="9"/>
      <c r="C7" s="9"/>
      <c r="D7" s="20">
        <f t="shared" si="3"/>
        <v>0</v>
      </c>
      <c r="E7" s="43">
        <f t="shared" si="4"/>
        <v>0</v>
      </c>
      <c r="F7" s="44" t="str">
        <f>IF(A7="","",VLOOKUP(A7,BD!$A$3:$D$85,4,FALSE))</f>
        <v/>
      </c>
      <c r="G7" s="11">
        <f t="shared" si="0"/>
        <v>0</v>
      </c>
      <c r="H7" s="3" t="str">
        <f>IF(A7="","",VLOOKUP(A7,BD!$A$3:$H$85,8,FALSE))</f>
        <v/>
      </c>
      <c r="I7" s="3">
        <f t="shared" si="5"/>
        <v>0</v>
      </c>
      <c r="J7" t="str">
        <f>IF(A7="","",VLOOKUP(A7,BD!$A$3:$B$85,2,FALSE)*B7)</f>
        <v/>
      </c>
      <c r="K7" s="3">
        <f t="shared" si="6"/>
        <v>0</v>
      </c>
      <c r="L7" s="3">
        <f t="shared" si="1"/>
        <v>0</v>
      </c>
      <c r="N7" s="24" t="s">
        <v>66</v>
      </c>
      <c r="O7" s="3">
        <f>SUM(C66)</f>
        <v>0</v>
      </c>
      <c r="P7" s="3">
        <f>SUM(V20)</f>
        <v>0</v>
      </c>
      <c r="R7" s="22"/>
      <c r="S7" s="23">
        <f>SUM(O7+P7)</f>
        <v>0</v>
      </c>
      <c r="U7" s="3" t="str">
        <f>IF(A7="","",VLOOKUP(A7,BD!$A$3:$E$85,5,FALSE)*B7)</f>
        <v/>
      </c>
      <c r="V7" t="str">
        <f>IF(A53="","",VLOOKUP(A53,BD!$A$3:$E$85,5,FALSE)*B53)</f>
        <v/>
      </c>
      <c r="X7" s="3"/>
      <c r="AL7" s="35">
        <f t="shared" si="2"/>
        <v>0</v>
      </c>
      <c r="AM7" s="27" t="str">
        <f>IF(N53="","",VLOOKUP(N53,BD!$A$2:$E$82,5,FALSE)*AL7)</f>
        <v/>
      </c>
      <c r="AN7" s="27" t="str">
        <f>IF(N53="","",VLOOKUP(N53,BD!$A$3:$G$85,6,FALSE)*P53)</f>
        <v/>
      </c>
      <c r="AO7" s="27" t="str">
        <f>IF(N53="","",VLOOKUP(N53,BD!$A$3:$G$85,7,FALSE)*P53)</f>
        <v/>
      </c>
    </row>
    <row r="8" spans="1:41" x14ac:dyDescent="0.25">
      <c r="A8" s="8"/>
      <c r="B8" s="9"/>
      <c r="C8" s="9"/>
      <c r="D8" s="20">
        <f t="shared" si="3"/>
        <v>0</v>
      </c>
      <c r="E8" s="43">
        <f t="shared" si="4"/>
        <v>0</v>
      </c>
      <c r="F8" s="44" t="str">
        <f>IF(A8="","",VLOOKUP(A8,BD!$A$3:$D$85,4,FALSE))</f>
        <v/>
      </c>
      <c r="G8" s="11">
        <f t="shared" si="0"/>
        <v>0</v>
      </c>
      <c r="H8" s="3" t="str">
        <f>IF(A8="","",VLOOKUP(A8,BD!$A$3:$H$85,8,FALSE))</f>
        <v/>
      </c>
      <c r="I8" s="3">
        <f t="shared" si="5"/>
        <v>0</v>
      </c>
      <c r="J8" t="str">
        <f>IF(A8="","",VLOOKUP(A8,BD!$A$3:$B$85,2,FALSE)*B8)</f>
        <v/>
      </c>
      <c r="K8" s="3">
        <f t="shared" si="6"/>
        <v>0</v>
      </c>
      <c r="L8" s="3">
        <f t="shared" si="1"/>
        <v>0</v>
      </c>
      <c r="U8" s="3" t="str">
        <f>IF(A8="","",VLOOKUP(A8,BD!$A$3:$E$85,5,FALSE)*B8)</f>
        <v/>
      </c>
      <c r="V8" t="str">
        <f>IF(A54="","",VLOOKUP(A54,BD!$A$3:$E$85,5,FALSE)*B54)</f>
        <v/>
      </c>
      <c r="X8" s="3"/>
      <c r="AL8" s="35">
        <f t="shared" si="2"/>
        <v>0</v>
      </c>
      <c r="AM8" s="27" t="str">
        <f>IF(N54="","",VLOOKUP(N54,BD!$A$2:$E$82,5,FALSE)*AL8)</f>
        <v/>
      </c>
      <c r="AN8" s="27" t="str">
        <f>IF(N54="","",VLOOKUP(N54,BD!$A$3:$G$85,6,FALSE)*P54)</f>
        <v/>
      </c>
      <c r="AO8" s="27" t="str">
        <f>IF(N54="","",VLOOKUP(N54,BD!$A$3:$G$85,7,FALSE)*P54)</f>
        <v/>
      </c>
    </row>
    <row r="9" spans="1:41" x14ac:dyDescent="0.25">
      <c r="A9" s="8"/>
      <c r="B9" s="9"/>
      <c r="C9" s="9"/>
      <c r="D9" s="20">
        <f t="shared" si="3"/>
        <v>0</v>
      </c>
      <c r="E9" s="43">
        <f t="shared" si="4"/>
        <v>0</v>
      </c>
      <c r="F9" s="44" t="str">
        <f>IF(A9="","",VLOOKUP(A9,BD!$A$3:$D$85,4,FALSE))</f>
        <v/>
      </c>
      <c r="G9" s="11">
        <f t="shared" si="0"/>
        <v>0</v>
      </c>
      <c r="H9" s="3" t="str">
        <f>IF(A9="","",VLOOKUP(A9,BD!$A$3:$H$85,8,FALSE))</f>
        <v/>
      </c>
      <c r="I9" s="3">
        <f t="shared" si="5"/>
        <v>0</v>
      </c>
      <c r="J9" t="str">
        <f>IF(A9="","",VLOOKUP(A9,BD!$A$3:$B$85,2,FALSE)*B9)</f>
        <v/>
      </c>
      <c r="K9" s="3">
        <f t="shared" si="6"/>
        <v>0</v>
      </c>
      <c r="L9" s="3">
        <f t="shared" si="1"/>
        <v>0</v>
      </c>
      <c r="N9" s="28" t="s">
        <v>69</v>
      </c>
      <c r="O9" s="29">
        <f>SUM(O3+O7)</f>
        <v>0</v>
      </c>
      <c r="P9" s="29">
        <f>SUM(P3+P7)</f>
        <v>0</v>
      </c>
      <c r="Q9" s="29"/>
      <c r="R9" s="30"/>
      <c r="S9" s="31">
        <f>SUM(O9:P9)</f>
        <v>0</v>
      </c>
      <c r="U9" s="3" t="str">
        <f>IF(A9="","",VLOOKUP(A9,BD!$A$3:$E$85,5,FALSE)*B9)</f>
        <v/>
      </c>
      <c r="V9" t="str">
        <f>IF(A55="","",VLOOKUP(A55,BD!$A$3:$E$85,5,FALSE)*B55)</f>
        <v/>
      </c>
      <c r="X9" s="3"/>
      <c r="AL9" s="35">
        <f t="shared" si="2"/>
        <v>0</v>
      </c>
      <c r="AM9" s="27" t="str">
        <f>IF(N55="","",VLOOKUP(N55,BD!$A$2:$E$82,5,FALSE)*AL9)</f>
        <v/>
      </c>
      <c r="AN9" s="27" t="str">
        <f>IF(N55="","",VLOOKUP(N55,BD!$A$3:$G$85,6,FALSE)*P55)</f>
        <v/>
      </c>
      <c r="AO9" s="27" t="str">
        <f>IF(N55="","",VLOOKUP(N55,BD!$A$3:$G$85,7,FALSE)*P55)</f>
        <v/>
      </c>
    </row>
    <row r="10" spans="1:41" x14ac:dyDescent="0.25">
      <c r="A10" s="8"/>
      <c r="B10" s="9"/>
      <c r="C10" s="9"/>
      <c r="D10" s="20">
        <f t="shared" si="3"/>
        <v>0</v>
      </c>
      <c r="E10" s="43">
        <f t="shared" si="4"/>
        <v>0</v>
      </c>
      <c r="F10" s="44" t="str">
        <f>IF(A10="","",VLOOKUP(A10,BD!$A$3:$D$85,4,FALSE))</f>
        <v/>
      </c>
      <c r="G10" s="11">
        <f t="shared" si="0"/>
        <v>0</v>
      </c>
      <c r="H10" s="3" t="str">
        <f>IF(A10="","",VLOOKUP(A10,BD!$A$3:$H$85,8,FALSE))</f>
        <v/>
      </c>
      <c r="I10" s="3">
        <f t="shared" si="5"/>
        <v>0</v>
      </c>
      <c r="J10" t="str">
        <f>IF(A10="","",VLOOKUP(A10,BD!$A$3:$B$85,2,FALSE)*B10)</f>
        <v/>
      </c>
      <c r="K10" s="3">
        <f t="shared" si="6"/>
        <v>0</v>
      </c>
      <c r="L10" s="3">
        <f t="shared" si="1"/>
        <v>0</v>
      </c>
      <c r="R10" s="3"/>
      <c r="S10" s="3"/>
      <c r="U10" s="3" t="str">
        <f>IF(A10="","",VLOOKUP(A10,BD!$A$3:$E$85,5,FALSE)*B10)</f>
        <v/>
      </c>
      <c r="V10" t="str">
        <f>IF(A56="","",VLOOKUP(A56,BD!$A$3:$E$85,5,FALSE)*B56)</f>
        <v/>
      </c>
      <c r="X10" s="3"/>
      <c r="AL10" s="35">
        <f t="shared" si="2"/>
        <v>0</v>
      </c>
      <c r="AM10" s="27" t="str">
        <f>IF(N56="","",VLOOKUP(N56,BD!$A$2:$E$82,5,FALSE)*AL10)</f>
        <v/>
      </c>
      <c r="AN10" s="27" t="str">
        <f>IF(N56="","",VLOOKUP(N56,BD!$A$3:$G$85,6,FALSE)*P56)</f>
        <v/>
      </c>
      <c r="AO10" s="27" t="str">
        <f>IF(N56="","",VLOOKUP(N56,BD!$A$3:$G$85,7,FALSE)*P56)</f>
        <v/>
      </c>
    </row>
    <row r="11" spans="1:41" x14ac:dyDescent="0.25">
      <c r="A11" s="13"/>
      <c r="B11" s="9"/>
      <c r="C11" s="9"/>
      <c r="D11" s="20">
        <f t="shared" si="3"/>
        <v>0</v>
      </c>
      <c r="E11" s="43">
        <f t="shared" si="4"/>
        <v>0</v>
      </c>
      <c r="F11" s="44" t="str">
        <f>IF(A11="","",VLOOKUP(A11,BD!$A$3:$D$85,4,FALSE))</f>
        <v/>
      </c>
      <c r="G11" s="11">
        <f t="shared" si="0"/>
        <v>0</v>
      </c>
      <c r="H11" s="3" t="str">
        <f>IF(A11="","",VLOOKUP(A11,BD!$A$3:$H$85,8,FALSE))</f>
        <v/>
      </c>
      <c r="I11" s="3">
        <f t="shared" si="5"/>
        <v>0</v>
      </c>
      <c r="J11" t="str">
        <f>IF(A11="","",VLOOKUP(A11,BD!$A$3:$B$85,2,FALSE)*B11)</f>
        <v/>
      </c>
      <c r="K11" s="3">
        <f t="shared" si="6"/>
        <v>0</v>
      </c>
      <c r="L11" s="3">
        <f t="shared" si="1"/>
        <v>0</v>
      </c>
      <c r="N11" s="94" t="s">
        <v>75</v>
      </c>
      <c r="O11" s="94"/>
      <c r="P11" s="94"/>
      <c r="Q11" s="94"/>
      <c r="R11" s="94"/>
      <c r="S11" s="94"/>
      <c r="U11" s="3" t="str">
        <f>IF(A11="","",VLOOKUP(A11,BD!$A$3:$E$85,5,FALSE)*B11)</f>
        <v/>
      </c>
      <c r="V11" t="str">
        <f>IF(A57="","",VLOOKUP(A57,BD!$A$3:$E$85,5,FALSE)*B57)</f>
        <v/>
      </c>
      <c r="X11" s="3"/>
      <c r="AL11" s="35">
        <f t="shared" si="2"/>
        <v>0</v>
      </c>
      <c r="AM11" s="27" t="str">
        <f>IF(N57="","",VLOOKUP(N57,BD!$A$2:$E$82,5,FALSE)*AL11)</f>
        <v/>
      </c>
      <c r="AN11" s="27" t="str">
        <f>IF(N57="","",VLOOKUP(N57,BD!$A$3:$G$85,6,FALSE)*P57)</f>
        <v/>
      </c>
      <c r="AO11" s="27" t="str">
        <f>IF(N57="","",VLOOKUP(N57,BD!$A$3:$G$85,7,FALSE)*P57)</f>
        <v/>
      </c>
    </row>
    <row r="12" spans="1:41" x14ac:dyDescent="0.25">
      <c r="A12" s="8"/>
      <c r="B12" s="9"/>
      <c r="C12" s="9"/>
      <c r="D12" s="20">
        <f t="shared" si="3"/>
        <v>0</v>
      </c>
      <c r="E12" s="43">
        <f t="shared" si="4"/>
        <v>0</v>
      </c>
      <c r="F12" s="44" t="str">
        <f>IF(A12="","",VLOOKUP(A12,BD!$A$3:$D$85,4,FALSE))</f>
        <v/>
      </c>
      <c r="G12" s="11">
        <f t="shared" si="0"/>
        <v>0</v>
      </c>
      <c r="H12" s="3" t="str">
        <f>IF(A12="","",VLOOKUP(A12,BD!$A$3:$H$85,8,FALSE))</f>
        <v/>
      </c>
      <c r="I12" s="3">
        <f t="shared" si="5"/>
        <v>0</v>
      </c>
      <c r="J12" t="str">
        <f>IF(A12="","",VLOOKUP(A12,BD!$A$3:$B$85,2,FALSE)*B12)</f>
        <v/>
      </c>
      <c r="K12" s="3">
        <f t="shared" si="6"/>
        <v>0</v>
      </c>
      <c r="L12" s="3">
        <f t="shared" si="1"/>
        <v>0</v>
      </c>
      <c r="N12" s="96"/>
      <c r="O12" s="96"/>
      <c r="P12"/>
      <c r="Q12" s="3" t="str">
        <f>IF(N12="","",VLOOKUP(N12,$A$2:$E$64,4,FALSE))</f>
        <v/>
      </c>
      <c r="R12" s="3" t="str">
        <f>IF(N12="","",VLOOKUP(N12,$A$2:$F$64,5,FALSE)* Q12*P12)</f>
        <v/>
      </c>
      <c r="S12" t="str">
        <f>IF(N12="","",VLOOKUP(N12,BD!$A$2:$E$85,5,FALSE)*P12)</f>
        <v/>
      </c>
      <c r="U12" s="3" t="str">
        <f>IF(A12="","",VLOOKUP(A12,BD!$A$3:$E$85,5,FALSE)*B12)</f>
        <v/>
      </c>
      <c r="V12" t="str">
        <f>IF(A58="","",VLOOKUP(A58,BD!$A$3:$E$85,5,FALSE)*B58)</f>
        <v/>
      </c>
      <c r="X12" s="3"/>
      <c r="AL12" s="35">
        <f t="shared" si="2"/>
        <v>0</v>
      </c>
      <c r="AM12" s="27" t="str">
        <f>IF(N58="","",VLOOKUP(N58,BD!$A$2:$E$82,5,FALSE)*AL12)</f>
        <v/>
      </c>
      <c r="AN12" s="27" t="str">
        <f>IF(N58="","",VLOOKUP(N58,BD!$A$3:$G$85,6,FALSE)*P58)</f>
        <v/>
      </c>
      <c r="AO12" s="27" t="str">
        <f>IF(N58="","",VLOOKUP(N58,BD!$A$3:$G$85,7,FALSE)*P58)</f>
        <v/>
      </c>
    </row>
    <row r="13" spans="1:41" x14ac:dyDescent="0.25">
      <c r="A13" s="8"/>
      <c r="B13" s="9"/>
      <c r="C13" s="9"/>
      <c r="D13" s="20">
        <f t="shared" si="3"/>
        <v>0</v>
      </c>
      <c r="E13" s="43">
        <f t="shared" si="4"/>
        <v>0</v>
      </c>
      <c r="F13" s="44" t="str">
        <f>IF(A13="","",VLOOKUP(A13,BD!$A$3:$D$85,4,FALSE))</f>
        <v/>
      </c>
      <c r="G13" s="11">
        <f t="shared" si="0"/>
        <v>0</v>
      </c>
      <c r="H13" s="3" t="str">
        <f>IF(A13="","",VLOOKUP(A13,BD!$A$3:$H$85,8,FALSE))</f>
        <v/>
      </c>
      <c r="I13" s="3">
        <f t="shared" si="5"/>
        <v>0</v>
      </c>
      <c r="J13" t="str">
        <f>IF(A13="","",VLOOKUP(A13,BD!$A$3:$B$85,2,FALSE)*B13)</f>
        <v/>
      </c>
      <c r="K13" s="3">
        <f t="shared" si="6"/>
        <v>0</v>
      </c>
      <c r="L13" s="3">
        <f t="shared" si="1"/>
        <v>0</v>
      </c>
      <c r="N13" s="96"/>
      <c r="O13" s="96"/>
      <c r="P13"/>
      <c r="Q13" s="3" t="str">
        <f t="shared" ref="Q13:Q38" si="7">IF(N13="","",VLOOKUP(N13,$A$2:$E$64,4,FALSE))</f>
        <v/>
      </c>
      <c r="R13" s="3" t="str">
        <f t="shared" ref="R13:R38" si="8">IF(N13="","",VLOOKUP(N13,$A$2:$F$64,5,FALSE)* Q13*P13)</f>
        <v/>
      </c>
      <c r="S13" t="str">
        <f>IF(N13="","",VLOOKUP(N13,BD!$A$2:$E$85,5,FALSE)*P13)</f>
        <v/>
      </c>
      <c r="U13" s="3" t="str">
        <f>IF(A13="","",VLOOKUP(A13,BD!$A$3:$E$85,5,FALSE)*B13)</f>
        <v/>
      </c>
      <c r="V13" t="str">
        <f>IF(A59="","",VLOOKUP(A59,BD!$A$3:$E$85,5,FALSE)*B59)</f>
        <v/>
      </c>
      <c r="X13" s="3"/>
      <c r="AL13" s="35">
        <f t="shared" si="2"/>
        <v>0</v>
      </c>
      <c r="AM13" s="27" t="str">
        <f>IF(N59="","",VLOOKUP(N59,BD!$A$2:$E$82,5,FALSE)*AL13)</f>
        <v/>
      </c>
      <c r="AN13" s="27" t="str">
        <f>IF(N59="","",VLOOKUP(N59,BD!$A$3:$G$85,6,FALSE)*P59)</f>
        <v/>
      </c>
      <c r="AO13" s="27" t="str">
        <f>IF(N59="","",VLOOKUP(N59,BD!$A$3:$G$85,7,FALSE)*P59)</f>
        <v/>
      </c>
    </row>
    <row r="14" spans="1:41" x14ac:dyDescent="0.25">
      <c r="A14" s="8"/>
      <c r="B14" s="9"/>
      <c r="C14" s="9"/>
      <c r="D14" s="20">
        <f t="shared" si="3"/>
        <v>0</v>
      </c>
      <c r="E14" s="43">
        <f t="shared" si="4"/>
        <v>0</v>
      </c>
      <c r="F14" s="44" t="str">
        <f>IF(A14="","",VLOOKUP(A14,BD!$A$3:$D$85,4,FALSE))</f>
        <v/>
      </c>
      <c r="G14" s="11">
        <f t="shared" si="0"/>
        <v>0</v>
      </c>
      <c r="H14" s="3" t="str">
        <f>IF(A14="","",VLOOKUP(A14,BD!$A$3:$H$85,8,FALSE))</f>
        <v/>
      </c>
      <c r="I14" s="3">
        <f t="shared" si="5"/>
        <v>0</v>
      </c>
      <c r="J14" t="str">
        <f>IF(A14="","",VLOOKUP(A14,BD!$A$3:$B$85,2,FALSE)*B14)</f>
        <v/>
      </c>
      <c r="K14" s="3">
        <f t="shared" si="6"/>
        <v>0</v>
      </c>
      <c r="L14" s="3">
        <f t="shared" si="1"/>
        <v>0</v>
      </c>
      <c r="N14" s="96"/>
      <c r="O14" s="96"/>
      <c r="P14"/>
      <c r="Q14" s="3" t="str">
        <f t="shared" si="7"/>
        <v/>
      </c>
      <c r="R14" s="3" t="str">
        <f t="shared" si="8"/>
        <v/>
      </c>
      <c r="S14" t="str">
        <f>IF(N14="","",VLOOKUP(N14,BD!$A$2:$E$85,5,FALSE)*P14)</f>
        <v/>
      </c>
      <c r="U14" s="3" t="str">
        <f>IF(A14="","",VLOOKUP(A14,BD!$A$3:$E$85,5,FALSE)*B14)</f>
        <v/>
      </c>
      <c r="V14" t="str">
        <f>IF(A60="","",VLOOKUP(A60,BD!$A$3:$E$85,5,FALSE)*B60)</f>
        <v/>
      </c>
      <c r="X14" s="3"/>
      <c r="AL14" s="37"/>
      <c r="AM14" s="21">
        <f>SUM(AM2:AM13)</f>
        <v>0</v>
      </c>
      <c r="AN14" s="38">
        <f>SUM(AN2:AN13)</f>
        <v>0</v>
      </c>
      <c r="AO14" s="39">
        <f>SUM(AO2:AO13)</f>
        <v>0</v>
      </c>
    </row>
    <row r="15" spans="1:41" x14ac:dyDescent="0.25">
      <c r="A15" s="8"/>
      <c r="B15" s="9"/>
      <c r="C15" s="9"/>
      <c r="D15" s="20">
        <f t="shared" si="3"/>
        <v>0</v>
      </c>
      <c r="E15" s="43">
        <f t="shared" si="4"/>
        <v>0</v>
      </c>
      <c r="F15" s="44" t="str">
        <f>IF(A15="","",VLOOKUP(A15,BD!$A$3:$D$85,4,FALSE))</f>
        <v/>
      </c>
      <c r="G15" s="11">
        <f t="shared" si="0"/>
        <v>0</v>
      </c>
      <c r="H15" s="3" t="str">
        <f>IF(A15="","",VLOOKUP(A15,BD!$A$3:$H$85,8,FALSE))</f>
        <v/>
      </c>
      <c r="I15" s="3">
        <f t="shared" si="5"/>
        <v>0</v>
      </c>
      <c r="J15" t="str">
        <f>IF(A15="","",VLOOKUP(A15,BD!$A$3:$B$85,2,FALSE)*B15)</f>
        <v/>
      </c>
      <c r="K15" s="3">
        <f t="shared" si="6"/>
        <v>0</v>
      </c>
      <c r="L15" s="3">
        <f t="shared" si="1"/>
        <v>0</v>
      </c>
      <c r="N15" s="96"/>
      <c r="O15" s="96"/>
      <c r="P15"/>
      <c r="Q15" s="3" t="str">
        <f t="shared" si="7"/>
        <v/>
      </c>
      <c r="R15" s="3" t="str">
        <f t="shared" si="8"/>
        <v/>
      </c>
      <c r="S15" t="str">
        <f>IF(N15="","",VLOOKUP(N15,BD!$A$2:$E$85,5,FALSE)*P15)</f>
        <v/>
      </c>
      <c r="U15" s="3" t="str">
        <f>IF(A15="","",VLOOKUP(A15,BD!$A$3:$E$85,5,FALSE)*B15)</f>
        <v/>
      </c>
      <c r="V15" t="str">
        <f>IF(A61="","",VLOOKUP(A61,BD!$A$3:$E$85,5,FALSE)*B61)</f>
        <v/>
      </c>
      <c r="X15" s="3"/>
    </row>
    <row r="16" spans="1:41" x14ac:dyDescent="0.25">
      <c r="A16" s="8"/>
      <c r="B16" s="9"/>
      <c r="C16" s="9"/>
      <c r="D16" s="20">
        <f t="shared" si="3"/>
        <v>0</v>
      </c>
      <c r="E16" s="43">
        <f t="shared" si="4"/>
        <v>0</v>
      </c>
      <c r="F16" s="44" t="str">
        <f>IF(A16="","",VLOOKUP(A16,BD!$A$3:$D$85,4,FALSE))</f>
        <v/>
      </c>
      <c r="G16" s="11">
        <f t="shared" si="0"/>
        <v>0</v>
      </c>
      <c r="H16" s="3" t="str">
        <f>IF(A16="","",VLOOKUP(A16,BD!$A$3:$H$85,8,FALSE))</f>
        <v/>
      </c>
      <c r="I16" s="3">
        <f t="shared" si="5"/>
        <v>0</v>
      </c>
      <c r="J16" t="str">
        <f>IF(A16="","",VLOOKUP(A16,BD!$A$3:$B$85,2,FALSE)*B16)</f>
        <v/>
      </c>
      <c r="K16" s="3">
        <f t="shared" si="6"/>
        <v>0</v>
      </c>
      <c r="L16" s="3">
        <f t="shared" si="1"/>
        <v>0</v>
      </c>
      <c r="N16" s="96"/>
      <c r="O16" s="96"/>
      <c r="P16"/>
      <c r="Q16" s="3" t="str">
        <f t="shared" si="7"/>
        <v/>
      </c>
      <c r="R16" s="3" t="str">
        <f t="shared" si="8"/>
        <v/>
      </c>
      <c r="S16" t="str">
        <f>IF(N16="","",VLOOKUP(N16,BD!$A$2:$E$85,5,FALSE)*P16)</f>
        <v/>
      </c>
      <c r="U16" s="3" t="str">
        <f>IF(A16="","",VLOOKUP(A16,BD!$A$3:$E$85,5,FALSE)*B16)</f>
        <v/>
      </c>
      <c r="V16" t="str">
        <f>IF(A62="","",VLOOKUP(A62,BD!$A$3:$E$85,5,FALSE)*B62)</f>
        <v/>
      </c>
      <c r="X16" s="3"/>
      <c r="AM16" s="2"/>
    </row>
    <row r="17" spans="1:41" x14ac:dyDescent="0.25">
      <c r="A17" s="8"/>
      <c r="B17" s="9"/>
      <c r="C17" s="9"/>
      <c r="D17" s="20">
        <f t="shared" si="3"/>
        <v>0</v>
      </c>
      <c r="E17" s="43">
        <f t="shared" si="4"/>
        <v>0</v>
      </c>
      <c r="F17" s="44" t="str">
        <f>IF(A17="","",VLOOKUP(A17,BD!$A$3:$D$85,4,FALSE))</f>
        <v/>
      </c>
      <c r="G17" s="11">
        <f t="shared" si="0"/>
        <v>0</v>
      </c>
      <c r="H17" s="3" t="str">
        <f>IF(A17="","",VLOOKUP(A17,BD!$A$3:$H$85,8,FALSE))</f>
        <v/>
      </c>
      <c r="I17" s="3">
        <f t="shared" si="5"/>
        <v>0</v>
      </c>
      <c r="J17" t="str">
        <f>IF(A17="","",VLOOKUP(A17,BD!$A$3:$B$85,2,FALSE)*B17)</f>
        <v/>
      </c>
      <c r="K17" s="3">
        <f t="shared" si="6"/>
        <v>0</v>
      </c>
      <c r="L17" s="3">
        <f t="shared" si="1"/>
        <v>0</v>
      </c>
      <c r="N17" s="96"/>
      <c r="O17" s="96"/>
      <c r="P17"/>
      <c r="Q17" s="3" t="str">
        <f t="shared" si="7"/>
        <v/>
      </c>
      <c r="R17" s="3" t="str">
        <f t="shared" si="8"/>
        <v/>
      </c>
      <c r="S17" t="str">
        <f>IF(N17="","",VLOOKUP(N17,BD!$A$2:$E$85,5,FALSE)*P17)</f>
        <v/>
      </c>
      <c r="U17" s="3" t="str">
        <f>IF(A17="","",VLOOKUP(A17,BD!$A$3:$E$85,5,FALSE)*B17)</f>
        <v/>
      </c>
      <c r="V17" t="str">
        <f>IF(A63="","",VLOOKUP(A63,BD!$A$3:$E$85,5,FALSE)*B63)</f>
        <v/>
      </c>
      <c r="X17" s="3"/>
      <c r="AM17" s="2"/>
    </row>
    <row r="18" spans="1:41" x14ac:dyDescent="0.25">
      <c r="A18" s="8"/>
      <c r="B18" s="9"/>
      <c r="C18" s="9"/>
      <c r="D18" s="20">
        <f t="shared" si="3"/>
        <v>0</v>
      </c>
      <c r="E18" s="43">
        <f t="shared" si="4"/>
        <v>0</v>
      </c>
      <c r="F18" s="44" t="str">
        <f>IF(A18="","",VLOOKUP(A18,BD!$A$3:$D$85,4,FALSE))</f>
        <v/>
      </c>
      <c r="G18" s="11">
        <f t="shared" si="0"/>
        <v>0</v>
      </c>
      <c r="H18" s="3" t="str">
        <f>IF(A18="","",VLOOKUP(A18,BD!$A$3:$H$85,8,FALSE))</f>
        <v/>
      </c>
      <c r="I18" s="3">
        <f t="shared" si="5"/>
        <v>0</v>
      </c>
      <c r="J18" t="str">
        <f>IF(A18="","",VLOOKUP(A18,BD!$A$3:$B$85,2,FALSE)*B18)</f>
        <v/>
      </c>
      <c r="K18" s="3">
        <f t="shared" si="6"/>
        <v>0</v>
      </c>
      <c r="L18" s="3">
        <f t="shared" si="1"/>
        <v>0</v>
      </c>
      <c r="N18" s="96"/>
      <c r="O18" s="96"/>
      <c r="P18"/>
      <c r="Q18" s="3" t="str">
        <f t="shared" si="7"/>
        <v/>
      </c>
      <c r="R18" s="3" t="str">
        <f t="shared" si="8"/>
        <v/>
      </c>
      <c r="S18" t="str">
        <f>IF(N18="","",VLOOKUP(N18,BD!$A$2:$E$85,5,FALSE)*P18)</f>
        <v/>
      </c>
      <c r="U18" s="3" t="str">
        <f>IF(A18="","",VLOOKUP(A18,BD!$A$3:$E$85,5,FALSE)*B18)</f>
        <v/>
      </c>
      <c r="V18" t="str">
        <f>IF(A64="","",VLOOKUP(A64,BD!$A$3:$E$85,5,FALSE)*B64)</f>
        <v/>
      </c>
      <c r="X18" s="3"/>
      <c r="AM18" s="2"/>
    </row>
    <row r="19" spans="1:41" x14ac:dyDescent="0.25">
      <c r="A19" s="8"/>
      <c r="B19" s="9"/>
      <c r="C19" s="9"/>
      <c r="D19" s="20">
        <f t="shared" si="3"/>
        <v>0</v>
      </c>
      <c r="E19" s="43">
        <f t="shared" si="4"/>
        <v>0</v>
      </c>
      <c r="F19" s="44" t="str">
        <f>IF(A19="","",VLOOKUP(A19,BD!$A$3:$D$85,4,FALSE))</f>
        <v/>
      </c>
      <c r="G19" s="11">
        <f t="shared" si="0"/>
        <v>0</v>
      </c>
      <c r="H19" s="3" t="str">
        <f>IF(A19="","",VLOOKUP(A19,BD!$A$3:$H$85,8,FALSE))</f>
        <v/>
      </c>
      <c r="I19" s="3">
        <f t="shared" si="5"/>
        <v>0</v>
      </c>
      <c r="J19" t="str">
        <f>IF(A19="","",VLOOKUP(A19,BD!$A$3:$B$85,2,FALSE)*B19)</f>
        <v/>
      </c>
      <c r="K19" s="3">
        <f t="shared" si="6"/>
        <v>0</v>
      </c>
      <c r="L19" s="3">
        <f t="shared" si="1"/>
        <v>0</v>
      </c>
      <c r="N19" s="96"/>
      <c r="O19" s="96"/>
      <c r="P19"/>
      <c r="Q19" s="3" t="str">
        <f t="shared" si="7"/>
        <v/>
      </c>
      <c r="R19" s="3" t="str">
        <f t="shared" si="8"/>
        <v/>
      </c>
      <c r="S19" t="str">
        <f>IF(N19="","",VLOOKUP(N19,BD!$A$2:$E$85,5,FALSE)*P19)</f>
        <v/>
      </c>
      <c r="U19" s="3" t="str">
        <f>IF(A19="","",VLOOKUP(A19,BD!$A$3:$E$85,5,FALSE)*B19)</f>
        <v/>
      </c>
      <c r="X19" s="3"/>
      <c r="AM19" s="2"/>
    </row>
    <row r="20" spans="1:41" x14ac:dyDescent="0.25">
      <c r="A20" s="8"/>
      <c r="B20" s="9"/>
      <c r="C20" s="9"/>
      <c r="D20" s="20">
        <f t="shared" si="3"/>
        <v>0</v>
      </c>
      <c r="E20" s="43">
        <f t="shared" si="4"/>
        <v>0</v>
      </c>
      <c r="F20" s="44" t="str">
        <f>IF(A20="","",VLOOKUP(A20,BD!$A$3:$D$85,4,FALSE))</f>
        <v/>
      </c>
      <c r="G20" s="11">
        <f t="shared" si="0"/>
        <v>0</v>
      </c>
      <c r="H20" s="3" t="str">
        <f>IF(A20="","",VLOOKUP(A20,BD!$A$3:$H$85,8,FALSE))</f>
        <v/>
      </c>
      <c r="I20" s="3">
        <f t="shared" si="5"/>
        <v>0</v>
      </c>
      <c r="J20" t="str">
        <f>IF(A20="","",VLOOKUP(A20,BD!$A$3:$B$85,2,FALSE)*B20)</f>
        <v/>
      </c>
      <c r="K20" s="3">
        <f t="shared" si="6"/>
        <v>0</v>
      </c>
      <c r="L20" s="3">
        <f t="shared" si="1"/>
        <v>0</v>
      </c>
      <c r="N20" s="96"/>
      <c r="O20" s="96"/>
      <c r="P20"/>
      <c r="Q20" s="3" t="str">
        <f t="shared" si="7"/>
        <v/>
      </c>
      <c r="R20" s="3" t="str">
        <f t="shared" si="8"/>
        <v/>
      </c>
      <c r="S20" t="str">
        <f>IF(N20="","",VLOOKUP(N20,BD!$A$2:$E$85,5,FALSE)*P20)</f>
        <v/>
      </c>
      <c r="U20" s="3" t="str">
        <f>IF(A20="","",VLOOKUP(A20,BD!$A$3:$E$85,5,FALSE)*B20)</f>
        <v/>
      </c>
      <c r="V20">
        <f>SUM(V2:V18)</f>
        <v>0</v>
      </c>
      <c r="X20" s="3"/>
      <c r="AN20" s="12"/>
      <c r="AO20" s="12"/>
    </row>
    <row r="21" spans="1:41" x14ac:dyDescent="0.25">
      <c r="A21" s="8"/>
      <c r="B21" s="9"/>
      <c r="C21" s="9"/>
      <c r="D21" s="20">
        <f t="shared" si="3"/>
        <v>0</v>
      </c>
      <c r="E21" s="43">
        <f t="shared" si="4"/>
        <v>0</v>
      </c>
      <c r="F21" s="44" t="str">
        <f>IF(A21="","",VLOOKUP(A21,BD!$A$3:$D$85,4,FALSE))</f>
        <v/>
      </c>
      <c r="G21" s="11">
        <f t="shared" si="0"/>
        <v>0</v>
      </c>
      <c r="H21" s="3" t="str">
        <f>IF(A21="","",VLOOKUP(A21,BD!$A$3:$H$85,8,FALSE))</f>
        <v/>
      </c>
      <c r="I21" s="3">
        <f t="shared" si="5"/>
        <v>0</v>
      </c>
      <c r="J21" t="str">
        <f>IF(A21="","",VLOOKUP(A21,BD!$A$3:$B$85,2,FALSE)*B21)</f>
        <v/>
      </c>
      <c r="K21" s="3">
        <f t="shared" si="6"/>
        <v>0</v>
      </c>
      <c r="L21" s="3">
        <f t="shared" si="1"/>
        <v>0</v>
      </c>
      <c r="N21" s="96"/>
      <c r="O21" s="96"/>
      <c r="P21"/>
      <c r="Q21" s="3" t="str">
        <f t="shared" si="7"/>
        <v/>
      </c>
      <c r="R21" s="3" t="str">
        <f t="shared" si="8"/>
        <v/>
      </c>
      <c r="S21" t="str">
        <f>IF(N21="","",VLOOKUP(N21,BD!$A$2:$E$85,5,FALSE)*P21)</f>
        <v/>
      </c>
      <c r="U21" s="3" t="str">
        <f>IF(A21="","",VLOOKUP(A21,BD!$A$3:$E$85,5,FALSE)*B21)</f>
        <v/>
      </c>
      <c r="X21" s="3"/>
    </row>
    <row r="22" spans="1:41" x14ac:dyDescent="0.25">
      <c r="A22" s="8"/>
      <c r="B22" s="9"/>
      <c r="C22" s="9"/>
      <c r="D22" s="20">
        <f t="shared" si="3"/>
        <v>0</v>
      </c>
      <c r="E22" s="43">
        <f t="shared" si="4"/>
        <v>0</v>
      </c>
      <c r="F22" s="44" t="str">
        <f>IF(A22="","",VLOOKUP(A22,BD!$A$3:$D$85,4,FALSE))</f>
        <v/>
      </c>
      <c r="G22" s="11">
        <f t="shared" si="0"/>
        <v>0</v>
      </c>
      <c r="H22" s="3" t="str">
        <f>IF(A22="","",VLOOKUP(A22,BD!$A$3:$H$85,8,FALSE))</f>
        <v/>
      </c>
      <c r="I22" s="3">
        <f t="shared" si="5"/>
        <v>0</v>
      </c>
      <c r="J22" t="str">
        <f>IF(A22="","",VLOOKUP(A22,BD!$A$3:$B$85,2,FALSE)*B22)</f>
        <v/>
      </c>
      <c r="K22" s="3">
        <f t="shared" si="6"/>
        <v>0</v>
      </c>
      <c r="L22" s="3">
        <f t="shared" si="1"/>
        <v>0</v>
      </c>
      <c r="N22" s="96"/>
      <c r="O22" s="96"/>
      <c r="P22"/>
      <c r="Q22" s="3" t="str">
        <f t="shared" si="7"/>
        <v/>
      </c>
      <c r="R22" s="3" t="str">
        <f t="shared" si="8"/>
        <v/>
      </c>
      <c r="S22" t="str">
        <f>IF(N22="","",VLOOKUP(N22,BD!$A$2:$E$85,5,FALSE)*P22)</f>
        <v/>
      </c>
      <c r="U22" s="3" t="str">
        <f>IF(A22="","",VLOOKUP(A22,BD!$A$3:$E$85,5,FALSE)*B22)</f>
        <v/>
      </c>
      <c r="X22" s="3"/>
    </row>
    <row r="23" spans="1:41" x14ac:dyDescent="0.25">
      <c r="A23" s="8"/>
      <c r="B23" s="9"/>
      <c r="C23" s="9"/>
      <c r="D23" s="20">
        <f t="shared" si="3"/>
        <v>0</v>
      </c>
      <c r="E23" s="43">
        <f t="shared" si="4"/>
        <v>0</v>
      </c>
      <c r="F23" s="44" t="str">
        <f>IF(A23="","",VLOOKUP(A23,BD!$A$3:$D$85,4,FALSE))</f>
        <v/>
      </c>
      <c r="G23" s="11">
        <f t="shared" si="0"/>
        <v>0</v>
      </c>
      <c r="H23" s="3" t="str">
        <f>IF(A23="","",VLOOKUP(A23,BD!$A$3:$H$85,8,FALSE))</f>
        <v/>
      </c>
      <c r="I23" s="3">
        <f t="shared" si="5"/>
        <v>0</v>
      </c>
      <c r="J23" t="str">
        <f>IF(A23="","",VLOOKUP(A23,BD!$A$3:$B$85,2,FALSE)*B23)</f>
        <v/>
      </c>
      <c r="K23" s="3">
        <f t="shared" si="6"/>
        <v>0</v>
      </c>
      <c r="L23" s="3">
        <f t="shared" si="1"/>
        <v>0</v>
      </c>
      <c r="N23" s="96"/>
      <c r="O23" s="96"/>
      <c r="P23"/>
      <c r="Q23" s="3" t="str">
        <f t="shared" si="7"/>
        <v/>
      </c>
      <c r="R23" s="3" t="str">
        <f t="shared" si="8"/>
        <v/>
      </c>
      <c r="S23" t="str">
        <f>IF(N23="","",VLOOKUP(N23,BD!$A$2:$E$85,5,FALSE)*P23)</f>
        <v/>
      </c>
      <c r="U23" s="3" t="str">
        <f>IF(A23="","",VLOOKUP(A23,BD!$A$3:$E$85,5,FALSE)*B23)</f>
        <v/>
      </c>
      <c r="X23" s="3"/>
    </row>
    <row r="24" spans="1:41" x14ac:dyDescent="0.25">
      <c r="A24" s="8"/>
      <c r="B24" s="9"/>
      <c r="C24" s="9"/>
      <c r="D24" s="20">
        <f t="shared" si="3"/>
        <v>0</v>
      </c>
      <c r="E24" s="43">
        <f t="shared" si="4"/>
        <v>0</v>
      </c>
      <c r="F24" s="44" t="str">
        <f>IF(A24="","",VLOOKUP(A24,BD!$A$3:$D$85,4,FALSE))</f>
        <v/>
      </c>
      <c r="G24" s="11">
        <f t="shared" si="0"/>
        <v>0</v>
      </c>
      <c r="H24" s="3" t="str">
        <f>IF(A24="","",VLOOKUP(A24,BD!$A$3:$H$85,8,FALSE))</f>
        <v/>
      </c>
      <c r="I24" s="3">
        <f t="shared" si="5"/>
        <v>0</v>
      </c>
      <c r="J24" t="str">
        <f>IF(A24="","",VLOOKUP(A24,BD!$A$3:$B$85,2,FALSE)*B24)</f>
        <v/>
      </c>
      <c r="K24" s="3">
        <f t="shared" si="6"/>
        <v>0</v>
      </c>
      <c r="L24" s="3">
        <f t="shared" si="1"/>
        <v>0</v>
      </c>
      <c r="N24" s="96"/>
      <c r="O24" s="96"/>
      <c r="P24"/>
      <c r="Q24" s="3" t="str">
        <f t="shared" si="7"/>
        <v/>
      </c>
      <c r="R24" s="3" t="str">
        <f t="shared" si="8"/>
        <v/>
      </c>
      <c r="S24" t="str">
        <f>IF(N24="","",VLOOKUP(N24,BD!$A$2:$E$85,5,FALSE)*P24)</f>
        <v/>
      </c>
      <c r="U24" s="3" t="str">
        <f>IF(A24="","",VLOOKUP(A24,BD!$A$3:$E$85,5,FALSE)*B24)</f>
        <v/>
      </c>
      <c r="X24" s="3"/>
    </row>
    <row r="25" spans="1:41" x14ac:dyDescent="0.25">
      <c r="A25" s="8"/>
      <c r="B25" s="9"/>
      <c r="C25" s="9"/>
      <c r="D25" s="20">
        <f t="shared" si="3"/>
        <v>0</v>
      </c>
      <c r="E25" s="43">
        <f t="shared" si="4"/>
        <v>0</v>
      </c>
      <c r="F25" s="44" t="str">
        <f>IF(A25="","",VLOOKUP(A25,BD!$A$3:$D$85,4,FALSE))</f>
        <v/>
      </c>
      <c r="G25" s="11">
        <f t="shared" si="0"/>
        <v>0</v>
      </c>
      <c r="H25" s="3" t="str">
        <f>IF(A25="","",VLOOKUP(A25,BD!$A$3:$H$85,8,FALSE))</f>
        <v/>
      </c>
      <c r="I25" s="3">
        <f t="shared" si="5"/>
        <v>0</v>
      </c>
      <c r="J25" t="str">
        <f>IF(A25="","",VLOOKUP(A25,BD!$A$3:$B$85,2,FALSE)*B25)</f>
        <v/>
      </c>
      <c r="K25" s="3">
        <f t="shared" si="6"/>
        <v>0</v>
      </c>
      <c r="L25" s="3">
        <f t="shared" si="1"/>
        <v>0</v>
      </c>
      <c r="N25" s="96"/>
      <c r="O25" s="96"/>
      <c r="P25"/>
      <c r="Q25" s="3" t="str">
        <f t="shared" si="7"/>
        <v/>
      </c>
      <c r="R25" s="3" t="str">
        <f t="shared" si="8"/>
        <v/>
      </c>
      <c r="S25" t="str">
        <f>IF(N25="","",VLOOKUP(N25,BD!$A$2:$E$85,5,FALSE)*P25)</f>
        <v/>
      </c>
      <c r="U25" s="3" t="str">
        <f>IF(A25="","",VLOOKUP(A25,BD!$A$3:$E$85,5,FALSE)*B25)</f>
        <v/>
      </c>
      <c r="X25" s="3"/>
    </row>
    <row r="26" spans="1:41" x14ac:dyDescent="0.25">
      <c r="A26" s="8"/>
      <c r="B26" s="9"/>
      <c r="C26" s="9"/>
      <c r="D26" s="20">
        <f t="shared" si="3"/>
        <v>0</v>
      </c>
      <c r="E26" s="43">
        <f t="shared" si="4"/>
        <v>0</v>
      </c>
      <c r="F26" s="44" t="str">
        <f>IF(A26="","",VLOOKUP(A26,BD!$A$3:$D$85,4,FALSE))</f>
        <v/>
      </c>
      <c r="G26" s="11">
        <f t="shared" si="0"/>
        <v>0</v>
      </c>
      <c r="H26" s="3" t="str">
        <f>IF(A26="","",VLOOKUP(A26,BD!$A$3:$H$85,8,FALSE))</f>
        <v/>
      </c>
      <c r="I26" s="3">
        <f t="shared" si="5"/>
        <v>0</v>
      </c>
      <c r="J26" t="str">
        <f>IF(A26="","",VLOOKUP(A26,BD!$A$3:$B$85,2,FALSE)*B26)</f>
        <v/>
      </c>
      <c r="K26" s="3">
        <f t="shared" si="6"/>
        <v>0</v>
      </c>
      <c r="L26" s="3">
        <f t="shared" si="1"/>
        <v>0</v>
      </c>
      <c r="N26" s="96"/>
      <c r="O26" s="96"/>
      <c r="P26"/>
      <c r="Q26" s="3" t="str">
        <f t="shared" si="7"/>
        <v/>
      </c>
      <c r="R26" s="3" t="str">
        <f t="shared" si="8"/>
        <v/>
      </c>
      <c r="S26" t="str">
        <f>IF(N26="","",VLOOKUP(N26,BD!$A$2:$E$85,5,FALSE)*P26)</f>
        <v/>
      </c>
      <c r="U26" s="3" t="str">
        <f>IF(A26="","",VLOOKUP(A26,BD!$A$3:$E$85,5,FALSE)*B26)</f>
        <v/>
      </c>
      <c r="X26" s="3"/>
    </row>
    <row r="27" spans="1:41" x14ac:dyDescent="0.25">
      <c r="A27" s="8"/>
      <c r="B27" s="9"/>
      <c r="C27" s="9"/>
      <c r="D27" s="20">
        <f t="shared" si="3"/>
        <v>0</v>
      </c>
      <c r="E27" s="43">
        <f t="shared" si="4"/>
        <v>0</v>
      </c>
      <c r="F27" s="44" t="str">
        <f>IF(A27="","",VLOOKUP(A27,BD!$A$3:$D$85,4,FALSE))</f>
        <v/>
      </c>
      <c r="G27" s="11">
        <f t="shared" si="0"/>
        <v>0</v>
      </c>
      <c r="H27" s="3" t="str">
        <f>IF(A27="","",VLOOKUP(A27,BD!$A$3:$H$85,8,FALSE))</f>
        <v/>
      </c>
      <c r="I27" s="3">
        <f t="shared" si="5"/>
        <v>0</v>
      </c>
      <c r="J27" t="str">
        <f>IF(A27="","",VLOOKUP(A27,BD!$A$3:$B$85,2,FALSE)*B27)</f>
        <v/>
      </c>
      <c r="K27" s="3">
        <f t="shared" si="6"/>
        <v>0</v>
      </c>
      <c r="L27" s="3">
        <f t="shared" si="1"/>
        <v>0</v>
      </c>
      <c r="N27" s="96"/>
      <c r="O27" s="96"/>
      <c r="P27"/>
      <c r="Q27" s="3" t="str">
        <f t="shared" si="7"/>
        <v/>
      </c>
      <c r="R27" s="3" t="str">
        <f t="shared" si="8"/>
        <v/>
      </c>
      <c r="S27" t="str">
        <f>IF(N27="","",VLOOKUP(N27,BD!$A$2:$E$85,5,FALSE)*P27)</f>
        <v/>
      </c>
      <c r="U27" s="3" t="str">
        <f>IF(A27="","",VLOOKUP(A27,BD!$A$3:$E$85,5,FALSE)*B27)</f>
        <v/>
      </c>
      <c r="X27" s="3"/>
    </row>
    <row r="28" spans="1:41" x14ac:dyDescent="0.25">
      <c r="A28" s="8"/>
      <c r="B28" s="9"/>
      <c r="C28" s="9"/>
      <c r="D28" s="20">
        <f t="shared" si="3"/>
        <v>0</v>
      </c>
      <c r="E28" s="43">
        <f t="shared" si="4"/>
        <v>0</v>
      </c>
      <c r="F28" s="44" t="str">
        <f>IF(A28="","",VLOOKUP(A28,BD!$A$3:$D$85,4,FALSE))</f>
        <v/>
      </c>
      <c r="G28" s="11">
        <f t="shared" si="0"/>
        <v>0</v>
      </c>
      <c r="H28" s="3" t="str">
        <f>IF(A28="","",VLOOKUP(A28,BD!$A$3:$H$85,8,FALSE))</f>
        <v/>
      </c>
      <c r="I28" s="3">
        <f t="shared" si="5"/>
        <v>0</v>
      </c>
      <c r="J28" t="str">
        <f>IF(A28="","",VLOOKUP(A28,BD!$A$3:$B$85,2,FALSE)*B28)</f>
        <v/>
      </c>
      <c r="K28" s="3">
        <f t="shared" si="6"/>
        <v>0</v>
      </c>
      <c r="L28" s="3">
        <f t="shared" si="1"/>
        <v>0</v>
      </c>
      <c r="N28" s="96"/>
      <c r="O28" s="96"/>
      <c r="P28"/>
      <c r="Q28" s="3" t="str">
        <f t="shared" si="7"/>
        <v/>
      </c>
      <c r="R28" s="3" t="str">
        <f t="shared" si="8"/>
        <v/>
      </c>
      <c r="S28" t="str">
        <f>IF(N28="","",VLOOKUP(N28,BD!$A$2:$E$85,5,FALSE)*P28)</f>
        <v/>
      </c>
      <c r="U28" s="3" t="str">
        <f>IF(A28="","",VLOOKUP(A28,BD!$A$3:$E$85,5,FALSE)*B28)</f>
        <v/>
      </c>
      <c r="X28" s="3"/>
    </row>
    <row r="29" spans="1:41" x14ac:dyDescent="0.25">
      <c r="A29" s="8"/>
      <c r="B29" s="9"/>
      <c r="C29" s="9"/>
      <c r="D29" s="20">
        <f t="shared" si="3"/>
        <v>0</v>
      </c>
      <c r="E29" s="43">
        <f t="shared" si="4"/>
        <v>0</v>
      </c>
      <c r="F29" s="44" t="str">
        <f>IF(A29="","",VLOOKUP(A29,BD!$A$3:$D$85,4,FALSE))</f>
        <v/>
      </c>
      <c r="G29" s="11">
        <f t="shared" si="0"/>
        <v>0</v>
      </c>
      <c r="H29" s="3" t="str">
        <f>IF(A29="","",VLOOKUP(A29,BD!$A$3:$H$85,8,FALSE))</f>
        <v/>
      </c>
      <c r="I29" s="3">
        <f t="shared" si="5"/>
        <v>0</v>
      </c>
      <c r="J29" t="str">
        <f>IF(A29="","",VLOOKUP(A29,BD!$A$3:$B$85,2,FALSE)*B29)</f>
        <v/>
      </c>
      <c r="K29" s="3">
        <f t="shared" si="6"/>
        <v>0</v>
      </c>
      <c r="L29" s="3">
        <f t="shared" si="1"/>
        <v>0</v>
      </c>
      <c r="N29" s="96"/>
      <c r="O29" s="96"/>
      <c r="P29"/>
      <c r="Q29" s="3" t="str">
        <f t="shared" si="7"/>
        <v/>
      </c>
      <c r="R29" s="3" t="str">
        <f t="shared" si="8"/>
        <v/>
      </c>
      <c r="S29" t="str">
        <f>IF(N29="","",VLOOKUP(N29,BD!$A$2:$E$85,5,FALSE)*P29)</f>
        <v/>
      </c>
      <c r="U29" s="3" t="str">
        <f>IF(A29="","",VLOOKUP(A29,BD!$A$3:$E$85,5,FALSE)*B29)</f>
        <v/>
      </c>
      <c r="X29" s="3"/>
    </row>
    <row r="30" spans="1:41" x14ac:dyDescent="0.25">
      <c r="A30" s="8"/>
      <c r="B30" s="9"/>
      <c r="C30" s="9"/>
      <c r="D30" s="20">
        <f t="shared" si="3"/>
        <v>0</v>
      </c>
      <c r="E30" s="43">
        <f t="shared" si="4"/>
        <v>0</v>
      </c>
      <c r="F30" s="44" t="str">
        <f>IF(A30="","",VLOOKUP(A30,BD!$A$3:$D$85,4,FALSE))</f>
        <v/>
      </c>
      <c r="G30" s="11">
        <f t="shared" si="0"/>
        <v>0</v>
      </c>
      <c r="H30" s="3" t="str">
        <f>IF(A30="","",VLOOKUP(A30,BD!$A$3:$H$85,8,FALSE))</f>
        <v/>
      </c>
      <c r="I30" s="3">
        <f t="shared" si="5"/>
        <v>0</v>
      </c>
      <c r="J30" t="str">
        <f>IF(A30="","",VLOOKUP(A30,BD!$A$3:$B$85,2,FALSE)*B30)</f>
        <v/>
      </c>
      <c r="K30" s="3">
        <f t="shared" si="6"/>
        <v>0</v>
      </c>
      <c r="L30" s="3">
        <f t="shared" si="1"/>
        <v>0</v>
      </c>
      <c r="N30" s="96"/>
      <c r="O30" s="96"/>
      <c r="P30"/>
      <c r="Q30" s="3" t="str">
        <f t="shared" si="7"/>
        <v/>
      </c>
      <c r="R30" s="3" t="str">
        <f t="shared" si="8"/>
        <v/>
      </c>
      <c r="S30" t="str">
        <f>IF(N30="","",VLOOKUP(N30,BD!$A$2:$E$85,5,FALSE)*P30)</f>
        <v/>
      </c>
      <c r="U30" s="3" t="str">
        <f>IF(A30="","",VLOOKUP(A30,BD!$A$3:$E$85,5,FALSE)*B30)</f>
        <v/>
      </c>
      <c r="X30" s="3"/>
    </row>
    <row r="31" spans="1:41" x14ac:dyDescent="0.25">
      <c r="A31" s="8"/>
      <c r="B31" s="9"/>
      <c r="C31" s="9"/>
      <c r="D31" s="20">
        <f t="shared" si="3"/>
        <v>0</v>
      </c>
      <c r="E31" s="43">
        <f t="shared" si="4"/>
        <v>0</v>
      </c>
      <c r="F31" s="44" t="str">
        <f>IF(A31="","",VLOOKUP(A31,BD!$A$3:$D$85,4,FALSE))</f>
        <v/>
      </c>
      <c r="G31" s="11">
        <f t="shared" si="0"/>
        <v>0</v>
      </c>
      <c r="H31" s="3" t="str">
        <f>IF(A31="","",VLOOKUP(A31,BD!$A$3:$H$85,8,FALSE))</f>
        <v/>
      </c>
      <c r="I31" s="3">
        <f t="shared" si="5"/>
        <v>0</v>
      </c>
      <c r="J31" t="str">
        <f>IF(A31="","",VLOOKUP(A31,BD!$A$3:$B$85,2,FALSE)*B31)</f>
        <v/>
      </c>
      <c r="K31" s="3">
        <f t="shared" si="6"/>
        <v>0</v>
      </c>
      <c r="L31" s="3">
        <f t="shared" si="1"/>
        <v>0</v>
      </c>
      <c r="N31" s="96"/>
      <c r="O31" s="96"/>
      <c r="P31"/>
      <c r="Q31" s="3" t="str">
        <f t="shared" si="7"/>
        <v/>
      </c>
      <c r="R31" s="3" t="str">
        <f t="shared" si="8"/>
        <v/>
      </c>
      <c r="S31" t="str">
        <f>IF(N31="","",VLOOKUP(N31,BD!$A$2:$E$85,5,FALSE)*P31)</f>
        <v/>
      </c>
      <c r="U31" s="3" t="str">
        <f>IF(A31="","",VLOOKUP(A31,BD!$A$3:$E$85,5,FALSE)*B31)</f>
        <v/>
      </c>
      <c r="X31" s="3"/>
    </row>
    <row r="32" spans="1:41" x14ac:dyDescent="0.25">
      <c r="A32" s="8"/>
      <c r="B32" s="9"/>
      <c r="C32" s="9"/>
      <c r="D32" s="20">
        <f t="shared" si="3"/>
        <v>0</v>
      </c>
      <c r="E32" s="43">
        <f t="shared" si="4"/>
        <v>0</v>
      </c>
      <c r="F32" s="44" t="str">
        <f>IF(A32="","",VLOOKUP(A32,BD!$A$3:$D$85,4,FALSE))</f>
        <v/>
      </c>
      <c r="G32" s="11">
        <f t="shared" si="0"/>
        <v>0</v>
      </c>
      <c r="H32" s="3" t="str">
        <f>IF(A32="","",VLOOKUP(A32,BD!$A$3:$H$85,8,FALSE))</f>
        <v/>
      </c>
      <c r="I32" s="3">
        <f t="shared" si="5"/>
        <v>0</v>
      </c>
      <c r="J32" t="str">
        <f>IF(A32="","",VLOOKUP(A32,BD!$A$3:$B$85,2,FALSE)*B32)</f>
        <v/>
      </c>
      <c r="K32" s="3">
        <f t="shared" si="6"/>
        <v>0</v>
      </c>
      <c r="L32" s="3">
        <f t="shared" si="1"/>
        <v>0</v>
      </c>
      <c r="N32" s="96"/>
      <c r="O32" s="96"/>
      <c r="P32"/>
      <c r="Q32" s="3" t="str">
        <f t="shared" si="7"/>
        <v/>
      </c>
      <c r="R32" s="3" t="str">
        <f t="shared" si="8"/>
        <v/>
      </c>
      <c r="S32" t="str">
        <f>IF(N32="","",VLOOKUP(N32,BD!$A$2:$E$85,5,FALSE)*P32)</f>
        <v/>
      </c>
      <c r="U32" s="3" t="str">
        <f>IF(A32="","",VLOOKUP(A32,BD!$A$3:$E$85,5,FALSE)*B32)</f>
        <v/>
      </c>
      <c r="X32" s="3"/>
    </row>
    <row r="33" spans="1:24" x14ac:dyDescent="0.25">
      <c r="A33" s="8"/>
      <c r="B33" s="9"/>
      <c r="C33" s="9"/>
      <c r="D33" s="20">
        <f t="shared" si="3"/>
        <v>0</v>
      </c>
      <c r="E33" s="43">
        <f t="shared" si="4"/>
        <v>0</v>
      </c>
      <c r="F33" s="44" t="str">
        <f>IF(A33="","",VLOOKUP(A33,BD!$A$3:$D$85,4,FALSE))</f>
        <v/>
      </c>
      <c r="G33" s="11">
        <f t="shared" si="0"/>
        <v>0</v>
      </c>
      <c r="H33" s="3" t="str">
        <f>IF(A33="","",VLOOKUP(A33,BD!$A$3:$H$85,8,FALSE))</f>
        <v/>
      </c>
      <c r="I33" s="3">
        <f t="shared" si="5"/>
        <v>0</v>
      </c>
      <c r="J33" t="str">
        <f>IF(A33="","",VLOOKUP(A33,BD!$A$3:$B$85,2,FALSE)*B33)</f>
        <v/>
      </c>
      <c r="K33" s="3">
        <f t="shared" si="6"/>
        <v>0</v>
      </c>
      <c r="L33" s="3">
        <f t="shared" si="1"/>
        <v>0</v>
      </c>
      <c r="N33" s="96"/>
      <c r="O33" s="96"/>
      <c r="P33"/>
      <c r="Q33" s="3" t="str">
        <f t="shared" si="7"/>
        <v/>
      </c>
      <c r="R33" s="3" t="str">
        <f t="shared" si="8"/>
        <v/>
      </c>
      <c r="S33" t="str">
        <f>IF(N33="","",VLOOKUP(N33,BD!$A$2:$E$85,5,FALSE)*P33)</f>
        <v/>
      </c>
      <c r="U33" s="3" t="str">
        <f>IF(A33="","",VLOOKUP(A33,BD!$A$3:$E$85,5,FALSE)*B33)</f>
        <v/>
      </c>
      <c r="X33" s="3"/>
    </row>
    <row r="34" spans="1:24" x14ac:dyDescent="0.25">
      <c r="A34" s="8"/>
      <c r="B34" s="9"/>
      <c r="C34" s="9"/>
      <c r="D34" s="20">
        <f t="shared" si="3"/>
        <v>0</v>
      </c>
      <c r="E34" s="43">
        <f t="shared" si="4"/>
        <v>0</v>
      </c>
      <c r="F34" s="44" t="str">
        <f>IF(A34="","",VLOOKUP(A34,BD!$A$3:$D$85,4,FALSE))</f>
        <v/>
      </c>
      <c r="G34" s="11">
        <f t="shared" si="0"/>
        <v>0</v>
      </c>
      <c r="H34" s="3" t="str">
        <f>IF(A34="","",VLOOKUP(A34,BD!$A$3:$H$85,8,FALSE))</f>
        <v/>
      </c>
      <c r="I34" s="3">
        <f t="shared" si="5"/>
        <v>0</v>
      </c>
      <c r="J34" t="str">
        <f>IF(A34="","",VLOOKUP(A34,BD!$A$3:$B$85,2,FALSE)*B34)</f>
        <v/>
      </c>
      <c r="K34" s="3">
        <f t="shared" si="6"/>
        <v>0</v>
      </c>
      <c r="L34" s="3">
        <f t="shared" si="1"/>
        <v>0</v>
      </c>
      <c r="N34" s="96"/>
      <c r="O34" s="96"/>
      <c r="P34"/>
      <c r="Q34" s="3" t="str">
        <f t="shared" si="7"/>
        <v/>
      </c>
      <c r="R34" s="3" t="str">
        <f t="shared" si="8"/>
        <v/>
      </c>
      <c r="S34" t="str">
        <f>IF(N34="","",VLOOKUP(N34,BD!$A$2:$E$85,5,FALSE)*P34)</f>
        <v/>
      </c>
      <c r="U34" s="3" t="str">
        <f>IF(A34="","",VLOOKUP(A34,BD!$A$3:$E$85,5,FALSE)*B34)</f>
        <v/>
      </c>
      <c r="X34" s="3"/>
    </row>
    <row r="35" spans="1:24" x14ac:dyDescent="0.25">
      <c r="A35" s="8"/>
      <c r="B35" s="9"/>
      <c r="C35" s="9"/>
      <c r="D35" s="20">
        <f t="shared" si="3"/>
        <v>0</v>
      </c>
      <c r="E35" s="43">
        <f t="shared" si="4"/>
        <v>0</v>
      </c>
      <c r="F35" s="44" t="str">
        <f>IF(A35="","",VLOOKUP(A35,BD!$A$3:$D$85,4,FALSE))</f>
        <v/>
      </c>
      <c r="G35" s="11">
        <f t="shared" si="0"/>
        <v>0</v>
      </c>
      <c r="H35" s="3" t="str">
        <f>IF(A35="","",VLOOKUP(A35,BD!$A$3:$H$85,8,FALSE))</f>
        <v/>
      </c>
      <c r="I35" s="3">
        <f t="shared" si="5"/>
        <v>0</v>
      </c>
      <c r="J35" t="str">
        <f>IF(A35="","",VLOOKUP(A35,BD!$A$3:$B$85,2,FALSE)*B35)</f>
        <v/>
      </c>
      <c r="K35" s="3">
        <f t="shared" si="6"/>
        <v>0</v>
      </c>
      <c r="L35" s="3">
        <f t="shared" si="1"/>
        <v>0</v>
      </c>
      <c r="N35" s="96"/>
      <c r="O35" s="96"/>
      <c r="P35"/>
      <c r="Q35" s="3" t="str">
        <f t="shared" si="7"/>
        <v/>
      </c>
      <c r="R35" s="3" t="str">
        <f t="shared" si="8"/>
        <v/>
      </c>
      <c r="S35" t="str">
        <f>IF(N35="","",VLOOKUP(N35,BD!$A$2:$E$85,5,FALSE)*P35)</f>
        <v/>
      </c>
      <c r="U35" s="3" t="str">
        <f>IF(A35="","",VLOOKUP(A35,BD!$A$3:$E$85,5,FALSE)*B35)</f>
        <v/>
      </c>
      <c r="X35" s="3"/>
    </row>
    <row r="36" spans="1:24" x14ac:dyDescent="0.25">
      <c r="A36" s="8"/>
      <c r="B36" s="9"/>
      <c r="C36" s="9"/>
      <c r="D36" s="20">
        <f t="shared" si="3"/>
        <v>0</v>
      </c>
      <c r="E36" s="43">
        <f t="shared" si="4"/>
        <v>0</v>
      </c>
      <c r="F36" s="44" t="str">
        <f>IF(A36="","",VLOOKUP(A36,BD!$A$3:$D$85,4,FALSE))</f>
        <v/>
      </c>
      <c r="G36" s="11">
        <f t="shared" si="0"/>
        <v>0</v>
      </c>
      <c r="H36" s="3" t="str">
        <f>IF(A36="","",VLOOKUP(A36,BD!$A$3:$H$85,8,FALSE))</f>
        <v/>
      </c>
      <c r="I36" s="3">
        <f t="shared" si="5"/>
        <v>0</v>
      </c>
      <c r="J36" t="str">
        <f>IF(A36="","",VLOOKUP(A36,BD!$A$3:$B$85,2,FALSE)*B36)</f>
        <v/>
      </c>
      <c r="K36" s="3">
        <f t="shared" si="6"/>
        <v>0</v>
      </c>
      <c r="L36" s="3">
        <f t="shared" si="1"/>
        <v>0</v>
      </c>
      <c r="N36" s="96"/>
      <c r="O36" s="96"/>
      <c r="P36"/>
      <c r="Q36" s="3" t="str">
        <f t="shared" si="7"/>
        <v/>
      </c>
      <c r="R36" s="3" t="str">
        <f t="shared" si="8"/>
        <v/>
      </c>
      <c r="S36" t="str">
        <f>IF(N36="","",VLOOKUP(N36,BD!$A$2:$E$85,5,FALSE)*P36)</f>
        <v/>
      </c>
      <c r="U36" s="3" t="str">
        <f>IF(A36="","",VLOOKUP(A36,BD!$A$3:$E$85,5,FALSE)*B36)</f>
        <v/>
      </c>
      <c r="X36" s="3"/>
    </row>
    <row r="37" spans="1:24" x14ac:dyDescent="0.25">
      <c r="A37" s="8"/>
      <c r="B37" s="9"/>
      <c r="C37" s="9"/>
      <c r="D37" s="20">
        <f t="shared" si="3"/>
        <v>0</v>
      </c>
      <c r="E37" s="43">
        <f t="shared" si="4"/>
        <v>0</v>
      </c>
      <c r="F37" s="44" t="str">
        <f>IF(A37="","",VLOOKUP(A37,BD!$A$3:$D$85,4,FALSE))</f>
        <v/>
      </c>
      <c r="G37" s="11">
        <f t="shared" si="0"/>
        <v>0</v>
      </c>
      <c r="H37" s="3" t="str">
        <f>IF(A37="","",VLOOKUP(A37,BD!$A$3:$H$85,8,FALSE))</f>
        <v/>
      </c>
      <c r="I37" s="3">
        <f t="shared" si="5"/>
        <v>0</v>
      </c>
      <c r="J37" t="str">
        <f>IF(A37="","",VLOOKUP(A37,BD!$A$3:$B$85,2,FALSE)*B37)</f>
        <v/>
      </c>
      <c r="K37" s="3">
        <f t="shared" si="6"/>
        <v>0</v>
      </c>
      <c r="L37" s="3">
        <f t="shared" si="1"/>
        <v>0</v>
      </c>
      <c r="N37" s="96"/>
      <c r="O37" s="96"/>
      <c r="P37"/>
      <c r="Q37" s="3" t="str">
        <f t="shared" si="7"/>
        <v/>
      </c>
      <c r="R37" s="3" t="str">
        <f t="shared" si="8"/>
        <v/>
      </c>
      <c r="S37" t="str">
        <f>IF(N37="","",VLOOKUP(N37,BD!$A$2:$E$85,5,FALSE)*P37)</f>
        <v/>
      </c>
      <c r="U37" s="3" t="str">
        <f>IF(A37="","",VLOOKUP(A37,BD!$A$3:$E$85,5,FALSE)*B37)</f>
        <v/>
      </c>
      <c r="X37" s="3"/>
    </row>
    <row r="38" spans="1:24" x14ac:dyDescent="0.25">
      <c r="A38" s="8"/>
      <c r="B38" s="9"/>
      <c r="C38" s="9"/>
      <c r="D38" s="20">
        <f t="shared" si="3"/>
        <v>0</v>
      </c>
      <c r="E38" s="43">
        <f t="shared" si="4"/>
        <v>0</v>
      </c>
      <c r="F38" s="44" t="str">
        <f>IF(A38="","",VLOOKUP(A38,BD!$A$3:$D$85,4,FALSE))</f>
        <v/>
      </c>
      <c r="G38" s="11">
        <f t="shared" si="0"/>
        <v>0</v>
      </c>
      <c r="H38" s="3" t="str">
        <f>IF(A38="","",VLOOKUP(A38,BD!$A$3:$H$85,8,FALSE))</f>
        <v/>
      </c>
      <c r="I38" s="3">
        <f t="shared" si="5"/>
        <v>0</v>
      </c>
      <c r="J38" t="str">
        <f>IF(A38="","",VLOOKUP(A38,BD!$A$3:$B$85,2,FALSE)*B38)</f>
        <v/>
      </c>
      <c r="K38" s="3">
        <f t="shared" si="6"/>
        <v>0</v>
      </c>
      <c r="L38" s="3">
        <f t="shared" si="1"/>
        <v>0</v>
      </c>
      <c r="N38" s="96"/>
      <c r="O38" s="96"/>
      <c r="P38"/>
      <c r="Q38" s="3" t="str">
        <f t="shared" si="7"/>
        <v/>
      </c>
      <c r="R38" s="3" t="str">
        <f t="shared" si="8"/>
        <v/>
      </c>
      <c r="S38" t="str">
        <f>IF(N38="","",VLOOKUP(N38,BD!$A$2:$E$85,5,FALSE)*P38)</f>
        <v/>
      </c>
      <c r="U38" s="3" t="str">
        <f>IF(A38="","",VLOOKUP(A38,BD!$A$3:$E$85,5,FALSE)*B38)</f>
        <v/>
      </c>
      <c r="X38" s="3"/>
    </row>
    <row r="39" spans="1:24" x14ac:dyDescent="0.25">
      <c r="A39" s="8"/>
      <c r="B39" s="9"/>
      <c r="C39" s="9"/>
      <c r="D39" s="20">
        <f t="shared" si="3"/>
        <v>0</v>
      </c>
      <c r="E39" s="43">
        <f t="shared" si="4"/>
        <v>0</v>
      </c>
      <c r="F39" s="44" t="str">
        <f>IF(A39="","",VLOOKUP(A39,BD!$A$3:$D$85,4,FALSE))</f>
        <v/>
      </c>
      <c r="G39" s="11">
        <f t="shared" si="0"/>
        <v>0</v>
      </c>
      <c r="H39" s="3" t="str">
        <f>IF(A39="","",VLOOKUP(A39,BD!$A$3:$H$85,8,FALSE))</f>
        <v/>
      </c>
      <c r="I39" s="3">
        <f t="shared" si="5"/>
        <v>0</v>
      </c>
      <c r="J39" t="str">
        <f>IF(A39="","",VLOOKUP(A39,BD!$A$3:$B$85,2,FALSE)*B39)</f>
        <v/>
      </c>
      <c r="K39" s="3">
        <f t="shared" si="6"/>
        <v>0</v>
      </c>
      <c r="L39" s="3">
        <f t="shared" si="1"/>
        <v>0</v>
      </c>
      <c r="O39"/>
      <c r="P39"/>
      <c r="Q39" s="3">
        <f>SUM(Q12:Q38)</f>
        <v>0</v>
      </c>
      <c r="R39" s="3">
        <f>SUM(R12:R38)</f>
        <v>0</v>
      </c>
      <c r="S39">
        <f>SUM(S12:S38)</f>
        <v>0</v>
      </c>
      <c r="U39" s="3" t="str">
        <f>IF(A39="","",VLOOKUP(A39,BD!$A$3:$E$85,5,FALSE)*B39)</f>
        <v/>
      </c>
      <c r="X39" s="3"/>
    </row>
    <row r="40" spans="1:24" x14ac:dyDescent="0.25">
      <c r="B40" s="14"/>
      <c r="E40" s="15"/>
      <c r="O40" s="3" t="s">
        <v>97</v>
      </c>
      <c r="P40" t="s">
        <v>52</v>
      </c>
      <c r="Q40" s="3" t="s">
        <v>99</v>
      </c>
      <c r="S40" s="32"/>
      <c r="U40" s="3"/>
    </row>
    <row r="41" spans="1:24" x14ac:dyDescent="0.25">
      <c r="B41" s="16"/>
      <c r="C41" s="3">
        <f>SUM(C2:C39)</f>
        <v>0</v>
      </c>
      <c r="E41" s="17"/>
      <c r="J41">
        <f>SUM(J2:J39)</f>
        <v>0</v>
      </c>
      <c r="K41" s="3">
        <f>SUM(K2:K39)</f>
        <v>0</v>
      </c>
      <c r="L41" s="3">
        <f>SUM(L2:L39)</f>
        <v>0</v>
      </c>
      <c r="N41" s="24" t="s">
        <v>98</v>
      </c>
      <c r="O41" s="3">
        <f>SUM(R39)</f>
        <v>0</v>
      </c>
      <c r="P41" s="3">
        <f>SUM(S39)</f>
        <v>0</v>
      </c>
      <c r="Q41" s="49">
        <f>SUM((U41+V20)-(P41+U64))</f>
        <v>0</v>
      </c>
      <c r="R41" s="22"/>
      <c r="S41" s="23">
        <f>SUM(O41+P41+Q41)</f>
        <v>0</v>
      </c>
      <c r="U41" s="3">
        <f>SUM(U2:U39)</f>
        <v>0</v>
      </c>
      <c r="X41" s="3"/>
    </row>
    <row r="42" spans="1:24" x14ac:dyDescent="0.25">
      <c r="B42" s="16"/>
      <c r="E42" s="17"/>
      <c r="P42"/>
      <c r="U42" s="3"/>
      <c r="W42" s="3"/>
    </row>
    <row r="43" spans="1:24" x14ac:dyDescent="0.25">
      <c r="B43" s="47"/>
      <c r="E43" s="48"/>
      <c r="N43" s="95" t="s">
        <v>103</v>
      </c>
      <c r="O43" s="95"/>
      <c r="P43"/>
      <c r="S43" s="3">
        <f>SUM(S9-S41)</f>
        <v>0</v>
      </c>
      <c r="U43" s="3"/>
      <c r="W43" s="3"/>
    </row>
    <row r="44" spans="1:24" x14ac:dyDescent="0.25">
      <c r="B44" s="47"/>
      <c r="E44" s="48"/>
      <c r="P44" s="49"/>
      <c r="Q44" s="96" t="s">
        <v>102</v>
      </c>
      <c r="R44" s="96"/>
      <c r="S44" s="26">
        <f>SUM(S64)</f>
        <v>0</v>
      </c>
      <c r="U44" s="3"/>
      <c r="W44" s="3"/>
    </row>
    <row r="45" spans="1:24" x14ac:dyDescent="0.25">
      <c r="B45" s="47"/>
      <c r="E45" s="48"/>
      <c r="N45" s="95" t="s">
        <v>104</v>
      </c>
      <c r="O45" s="95"/>
      <c r="P45" s="49"/>
      <c r="Q45" s="25"/>
      <c r="R45" s="25"/>
      <c r="S45" s="26">
        <f>SUM(S43-S44)</f>
        <v>0</v>
      </c>
      <c r="U45" s="3"/>
      <c r="W45" s="3"/>
    </row>
    <row r="46" spans="1:24" x14ac:dyDescent="0.25">
      <c r="B46" s="47"/>
      <c r="E46" s="48"/>
      <c r="N46" s="32"/>
      <c r="O46" s="32"/>
      <c r="P46" s="49"/>
      <c r="Q46" s="25"/>
      <c r="R46" s="25"/>
      <c r="S46" s="26"/>
      <c r="U46" s="3"/>
      <c r="W46" s="3"/>
    </row>
    <row r="47" spans="1:24" x14ac:dyDescent="0.25">
      <c r="A47" s="4"/>
      <c r="B47" s="18"/>
      <c r="C47" s="6"/>
      <c r="D47" s="6"/>
      <c r="E47" s="19"/>
      <c r="F47" s="4"/>
      <c r="G47" s="6"/>
      <c r="H47" s="6"/>
      <c r="I47" s="7"/>
      <c r="J47" s="24"/>
      <c r="K47" s="24"/>
      <c r="L47" s="24"/>
      <c r="M47" s="24"/>
      <c r="N47" s="94" t="s">
        <v>101</v>
      </c>
      <c r="O47" s="94"/>
      <c r="P47" s="94"/>
      <c r="Q47" s="94"/>
      <c r="R47" s="94"/>
      <c r="S47" s="94"/>
      <c r="U47" s="3" t="s">
        <v>52</v>
      </c>
    </row>
    <row r="48" spans="1:24" x14ac:dyDescent="0.25">
      <c r="A48" s="8"/>
      <c r="B48" s="9"/>
      <c r="C48" s="9"/>
      <c r="D48" s="20">
        <f>IFERROR((C48/B48),0)</f>
        <v>0</v>
      </c>
      <c r="E48" s="43">
        <f>IFERROR((C48/(B48*F48)),0)</f>
        <v>0</v>
      </c>
      <c r="F48" s="44" t="str">
        <f>IF(A48="","",VLOOKUP(A48,BD!$A$3:$D$85,4,FALSE))</f>
        <v/>
      </c>
      <c r="G48" s="11">
        <f>IFERROR((C48/J48),0)</f>
        <v>0</v>
      </c>
      <c r="H48" s="3" t="str">
        <f>IF(A48="","",VLOOKUP(A48,BD!$A$3:$H$85,8,FALSE))</f>
        <v/>
      </c>
      <c r="I48" s="3">
        <f>IFERROR((H48-G48),0)</f>
        <v>0</v>
      </c>
      <c r="J48" t="str">
        <f>IF(A48="","",VLOOKUP(A48,BD!$A$3:$B$85,2,FALSE)*B48)</f>
        <v/>
      </c>
      <c r="K48" s="3">
        <f>IFERROR((J48*H48),0)</f>
        <v>0</v>
      </c>
      <c r="L48" s="3">
        <f t="shared" ref="L48:L64" si="9">IFERROR((J48*I48),0)</f>
        <v>0</v>
      </c>
      <c r="N48" s="96"/>
      <c r="O48" s="96"/>
      <c r="P48">
        <v>7</v>
      </c>
      <c r="Q48" s="3" t="str">
        <f>IF(N48="","",VLOOKUP(N48,$A$2:$E$64,4,FALSE)*P48)</f>
        <v/>
      </c>
      <c r="U48" s="3" t="str">
        <f>IF(N48="","",VLOOKUP(N48,BD!$A$3:$E$85,5,FALSE)*P48)</f>
        <v/>
      </c>
      <c r="X48" s="3"/>
    </row>
    <row r="49" spans="1:24" x14ac:dyDescent="0.25">
      <c r="A49" s="8"/>
      <c r="B49" s="9"/>
      <c r="C49" s="9"/>
      <c r="D49" s="20"/>
      <c r="E49" s="43"/>
      <c r="F49" s="44"/>
      <c r="G49" s="11">
        <f>IFERROR((#REF!+#REF!+#REF!)/J49,0)</f>
        <v>0</v>
      </c>
      <c r="H49" s="3" t="str">
        <f>IF(A49="","",VLOOKUP(A49,BD!$A$3:$H$85,8,FALSE))</f>
        <v/>
      </c>
      <c r="I49" s="3">
        <f t="shared" ref="I49:I64" si="10">IFERROR((H49-G49),0)</f>
        <v>0</v>
      </c>
      <c r="J49" t="str">
        <f>IF(A49="","",VLOOKUP(A49,BD!$A$3:$B$85,2,FALSE)*B49)</f>
        <v/>
      </c>
      <c r="L49" s="3">
        <f t="shared" si="9"/>
        <v>0</v>
      </c>
      <c r="N49" s="96"/>
      <c r="O49" s="96"/>
      <c r="P49">
        <v>4</v>
      </c>
      <c r="Q49" s="3" t="str">
        <f t="shared" ref="Q49:Q59" si="11">IF(N49="","",VLOOKUP(N49,$A$2:$AB$64,4,FALSE)*P49)</f>
        <v/>
      </c>
      <c r="U49" s="3" t="str">
        <f>IF(N49="","",VLOOKUP(N49,BD!$A$3:$E$85,5,FALSE)*P49)</f>
        <v/>
      </c>
      <c r="X49" s="3"/>
    </row>
    <row r="50" spans="1:24" x14ac:dyDescent="0.25">
      <c r="A50" s="8"/>
      <c r="B50" s="9"/>
      <c r="C50" s="9"/>
      <c r="D50" s="20"/>
      <c r="E50" s="43"/>
      <c r="F50" s="44"/>
      <c r="G50" s="11">
        <f>IFERROR((#REF!+#REF!+#REF!)/J50,0)</f>
        <v>0</v>
      </c>
      <c r="H50" s="3" t="str">
        <f>IF(A50="","",VLOOKUP(A50,BD!$A$3:$H$85,8,FALSE))</f>
        <v/>
      </c>
      <c r="I50" s="3">
        <f t="shared" si="10"/>
        <v>0</v>
      </c>
      <c r="J50" t="str">
        <f>IF(A50="","",VLOOKUP(A50,BD!$A$3:$B$85,2,FALSE)*B50)</f>
        <v/>
      </c>
      <c r="L50" s="3">
        <f t="shared" si="9"/>
        <v>0</v>
      </c>
      <c r="N50" s="96"/>
      <c r="O50" s="96"/>
      <c r="P50">
        <v>1</v>
      </c>
      <c r="Q50" s="3" t="str">
        <f t="shared" si="11"/>
        <v/>
      </c>
      <c r="U50" s="3" t="str">
        <f>IF(N50="","",VLOOKUP(N50,BD!$A$3:$E$85,5,FALSE)*P50)</f>
        <v/>
      </c>
      <c r="X50" s="3"/>
    </row>
    <row r="51" spans="1:24" x14ac:dyDescent="0.25">
      <c r="A51" s="8"/>
      <c r="B51" s="9"/>
      <c r="C51" s="9"/>
      <c r="D51" s="20"/>
      <c r="E51" s="43"/>
      <c r="F51" s="44"/>
      <c r="G51" s="11">
        <f>IFERROR((#REF!+#REF!+#REF!)/J51,0)</f>
        <v>0</v>
      </c>
      <c r="H51" s="3" t="str">
        <f>IF(A51="","",VLOOKUP(A51,BD!$A$3:$H$85,8,FALSE))</f>
        <v/>
      </c>
      <c r="I51" s="3">
        <f t="shared" si="10"/>
        <v>0</v>
      </c>
      <c r="J51" t="str">
        <f>IF(A51="","",VLOOKUP(A51,BD!$A$3:$B$85,2,FALSE)*B51)</f>
        <v/>
      </c>
      <c r="L51" s="3">
        <f t="shared" si="9"/>
        <v>0</v>
      </c>
      <c r="N51" s="96"/>
      <c r="O51" s="96"/>
      <c r="P51">
        <v>1</v>
      </c>
      <c r="Q51" s="3" t="str">
        <f t="shared" si="11"/>
        <v/>
      </c>
      <c r="U51" s="3" t="str">
        <f>IF(N51="","",VLOOKUP(N51,BD!$A$3:$E$85,5,FALSE)*P51)</f>
        <v/>
      </c>
      <c r="X51" s="3"/>
    </row>
    <row r="52" spans="1:24" x14ac:dyDescent="0.25">
      <c r="A52" s="8"/>
      <c r="B52" s="9"/>
      <c r="C52" s="9"/>
      <c r="D52" s="20"/>
      <c r="E52" s="43"/>
      <c r="F52" s="44"/>
      <c r="G52" s="11">
        <f>IFERROR((#REF!+#REF!+#REF!)/J52,0)</f>
        <v>0</v>
      </c>
      <c r="H52" s="3" t="str">
        <f>IF(A52="","",VLOOKUP(A52,BD!$A$3:$H$85,8,FALSE))</f>
        <v/>
      </c>
      <c r="I52" s="3">
        <f t="shared" si="10"/>
        <v>0</v>
      </c>
      <c r="J52" t="str">
        <f>IF(A52="","",VLOOKUP(A52,BD!$A$3:$B$85,2,FALSE)*B52)</f>
        <v/>
      </c>
      <c r="L52" s="3">
        <f t="shared" si="9"/>
        <v>0</v>
      </c>
      <c r="N52" s="96"/>
      <c r="O52" s="96"/>
      <c r="P52">
        <v>1</v>
      </c>
      <c r="Q52" s="3" t="str">
        <f t="shared" si="11"/>
        <v/>
      </c>
      <c r="U52" s="3" t="str">
        <f>IF(N52="","",VLOOKUP(N52,BD!$A$3:$E$85,5,FALSE)*P52)</f>
        <v/>
      </c>
      <c r="X52" s="3"/>
    </row>
    <row r="53" spans="1:24" x14ac:dyDescent="0.25">
      <c r="A53" s="8"/>
      <c r="B53" s="9"/>
      <c r="C53" s="9"/>
      <c r="D53" s="20"/>
      <c r="E53" s="43"/>
      <c r="F53" s="44"/>
      <c r="G53" s="11">
        <f>IFERROR((#REF!+#REF!+#REF!)/J53,0)</f>
        <v>0</v>
      </c>
      <c r="H53" s="3" t="str">
        <f>IF(A53="","",VLOOKUP(A53,BD!$A$3:$H$85,8,FALSE))</f>
        <v/>
      </c>
      <c r="I53" s="3">
        <f t="shared" si="10"/>
        <v>0</v>
      </c>
      <c r="J53" t="str">
        <f>IF(A53="","",VLOOKUP(A53,BD!$A$3:$B$85,2,FALSE)*B53)</f>
        <v/>
      </c>
      <c r="L53" s="3">
        <f t="shared" si="9"/>
        <v>0</v>
      </c>
      <c r="N53" s="96"/>
      <c r="O53" s="96"/>
      <c r="P53">
        <v>1</v>
      </c>
      <c r="Q53" s="3" t="str">
        <f t="shared" si="11"/>
        <v/>
      </c>
      <c r="U53" s="3" t="str">
        <f>IF(N53="","",VLOOKUP(N53,BD!$A$3:$E$85,5,FALSE)*P53)</f>
        <v/>
      </c>
      <c r="X53" s="3"/>
    </row>
    <row r="54" spans="1:24" x14ac:dyDescent="0.25">
      <c r="A54" s="8"/>
      <c r="B54" s="9"/>
      <c r="C54" s="9"/>
      <c r="D54" s="20"/>
      <c r="E54" s="43"/>
      <c r="F54" s="44"/>
      <c r="G54" s="11">
        <f>IFERROR((#REF!+#REF!+#REF!)/J54,0)</f>
        <v>0</v>
      </c>
      <c r="H54" s="3" t="str">
        <f>IF(A54="","",VLOOKUP(A54,BD!$A$3:$H$85,8,FALSE))</f>
        <v/>
      </c>
      <c r="I54" s="3">
        <f t="shared" si="10"/>
        <v>0</v>
      </c>
      <c r="J54" t="str">
        <f>IF(A54="","",VLOOKUP(A54,BD!$A$3:$B$85,2,FALSE)*B54)</f>
        <v/>
      </c>
      <c r="L54" s="3">
        <f t="shared" si="9"/>
        <v>0</v>
      </c>
      <c r="N54" s="96"/>
      <c r="O54" s="96"/>
      <c r="P54">
        <v>1</v>
      </c>
      <c r="Q54" s="3" t="str">
        <f t="shared" si="11"/>
        <v/>
      </c>
      <c r="U54" s="3" t="str">
        <f>IF(N54="","",VLOOKUP(N54,BD!$A$3:$E$85,5,FALSE)*P54)</f>
        <v/>
      </c>
      <c r="X54" s="3"/>
    </row>
    <row r="55" spans="1:24" x14ac:dyDescent="0.25">
      <c r="A55" s="8"/>
      <c r="B55" s="9"/>
      <c r="C55" s="9"/>
      <c r="D55" s="20"/>
      <c r="E55" s="43"/>
      <c r="F55" s="44"/>
      <c r="G55" s="11">
        <f>IFERROR((#REF!+#REF!+#REF!)/J55,0)</f>
        <v>0</v>
      </c>
      <c r="H55" s="3" t="str">
        <f>IF(A55="","",VLOOKUP(A55,BD!$A$3:$H$85,8,FALSE))</f>
        <v/>
      </c>
      <c r="I55" s="3">
        <f t="shared" si="10"/>
        <v>0</v>
      </c>
      <c r="J55" t="str">
        <f>IF(A55="","",VLOOKUP(A55,BD!$A$3:$B$85,2,FALSE)*B55)</f>
        <v/>
      </c>
      <c r="L55" s="3">
        <f t="shared" si="9"/>
        <v>0</v>
      </c>
      <c r="N55" s="96"/>
      <c r="O55" s="96"/>
      <c r="P55">
        <v>1</v>
      </c>
      <c r="Q55" s="3" t="str">
        <f t="shared" si="11"/>
        <v/>
      </c>
      <c r="U55" s="3" t="str">
        <f>IF(N55="","",VLOOKUP(N55,BD!$A$3:$E$85,5,FALSE)*P55)</f>
        <v/>
      </c>
      <c r="X55" s="3"/>
    </row>
    <row r="56" spans="1:24" x14ac:dyDescent="0.25">
      <c r="A56" s="8"/>
      <c r="B56" s="9"/>
      <c r="C56" s="9"/>
      <c r="D56" s="20"/>
      <c r="E56" s="43"/>
      <c r="F56" s="44"/>
      <c r="G56" s="11">
        <f>IFERROR((#REF!+#REF!+#REF!)/J56,0)</f>
        <v>0</v>
      </c>
      <c r="H56" s="3" t="str">
        <f>IF(A56="","",VLOOKUP(A56,BD!$A$3:$H$85,8,FALSE))</f>
        <v/>
      </c>
      <c r="I56" s="3">
        <f t="shared" si="10"/>
        <v>0</v>
      </c>
      <c r="J56" t="str">
        <f>IF(A56="","",VLOOKUP(A56,BD!$A$3:$B$85,2,FALSE)*B56)</f>
        <v/>
      </c>
      <c r="L56" s="3">
        <f t="shared" si="9"/>
        <v>0</v>
      </c>
      <c r="N56" s="96"/>
      <c r="O56" s="96"/>
      <c r="P56">
        <v>1</v>
      </c>
      <c r="Q56" s="3" t="str">
        <f t="shared" si="11"/>
        <v/>
      </c>
      <c r="U56" s="3" t="str">
        <f>IF(N56="","",VLOOKUP(N56,BD!$A$3:$E$85,5,FALSE)*P56)</f>
        <v/>
      </c>
      <c r="X56" s="3"/>
    </row>
    <row r="57" spans="1:24" x14ac:dyDescent="0.25">
      <c r="A57" s="8"/>
      <c r="B57" s="9"/>
      <c r="C57" s="9"/>
      <c r="D57" s="20"/>
      <c r="E57" s="43"/>
      <c r="F57" s="44"/>
      <c r="G57" s="11">
        <f>IFERROR((#REF!+#REF!+#REF!)/J57,0)</f>
        <v>0</v>
      </c>
      <c r="H57" s="3" t="str">
        <f>IF(A57="","",VLOOKUP(A57,BD!$A$3:$H$85,8,FALSE))</f>
        <v/>
      </c>
      <c r="I57" s="3">
        <f t="shared" si="10"/>
        <v>0</v>
      </c>
      <c r="J57" t="str">
        <f>IF(A57="","",VLOOKUP(A57,BD!$A$3:$B$85,2,FALSE)*B57)</f>
        <v/>
      </c>
      <c r="L57" s="3">
        <f t="shared" si="9"/>
        <v>0</v>
      </c>
      <c r="N57" s="96"/>
      <c r="O57" s="96"/>
      <c r="P57">
        <v>1</v>
      </c>
      <c r="Q57" s="3" t="str">
        <f t="shared" si="11"/>
        <v/>
      </c>
      <c r="U57" s="3" t="str">
        <f>IF(N57="","",VLOOKUP(N57,BD!$A$3:$E$85,5,FALSE)*P57)</f>
        <v/>
      </c>
      <c r="X57" s="3"/>
    </row>
    <row r="58" spans="1:24" x14ac:dyDescent="0.25">
      <c r="A58" s="8"/>
      <c r="B58" s="9"/>
      <c r="C58" s="9"/>
      <c r="D58" s="20"/>
      <c r="E58" s="43"/>
      <c r="F58" s="44"/>
      <c r="G58" s="11">
        <f>IFERROR((#REF!+#REF!+#REF!)/J58,0)</f>
        <v>0</v>
      </c>
      <c r="H58" s="3" t="str">
        <f>IF(A58="","",VLOOKUP(A58,BD!$A$3:$H$85,8,FALSE))</f>
        <v/>
      </c>
      <c r="I58" s="3">
        <f t="shared" si="10"/>
        <v>0</v>
      </c>
      <c r="J58" t="str">
        <f>IF(A58="","",VLOOKUP(A58,BD!$A$3:$B$85,2,FALSE)*B58)</f>
        <v/>
      </c>
      <c r="L58" s="3">
        <f t="shared" si="9"/>
        <v>0</v>
      </c>
      <c r="N58" s="96"/>
      <c r="O58" s="96"/>
      <c r="P58">
        <v>1</v>
      </c>
      <c r="Q58" s="3" t="str">
        <f t="shared" si="11"/>
        <v/>
      </c>
      <c r="U58" s="3" t="str">
        <f>IF(N58="","",VLOOKUP(N58,BD!$A$3:$E$85,5,FALSE)*P58)</f>
        <v/>
      </c>
      <c r="X58" s="3"/>
    </row>
    <row r="59" spans="1:24" x14ac:dyDescent="0.25">
      <c r="A59" s="8"/>
      <c r="B59" s="9"/>
      <c r="C59" s="9"/>
      <c r="D59" s="20"/>
      <c r="E59" s="43"/>
      <c r="F59" s="44"/>
      <c r="G59" s="11">
        <f>IFERROR((#REF!+#REF!+#REF!)/J59,0)</f>
        <v>0</v>
      </c>
      <c r="H59" s="3" t="str">
        <f>IF(A59="","",VLOOKUP(A59,BD!$A$3:$H$85,8,FALSE))</f>
        <v/>
      </c>
      <c r="I59" s="3">
        <f t="shared" si="10"/>
        <v>0</v>
      </c>
      <c r="J59" t="str">
        <f>IF(A59="","",VLOOKUP(A59,BD!$A$3:$B$85,2,FALSE)*B59)</f>
        <v/>
      </c>
      <c r="L59" s="3">
        <f t="shared" si="9"/>
        <v>0</v>
      </c>
      <c r="N59" s="96"/>
      <c r="O59" s="96"/>
      <c r="P59">
        <v>1</v>
      </c>
      <c r="Q59" s="3" t="str">
        <f t="shared" si="11"/>
        <v/>
      </c>
      <c r="U59" s="3" t="str">
        <f>IF(N59="","",VLOOKUP(N59,BD!$A$3:$E$85,5,FALSE)*P59)</f>
        <v/>
      </c>
      <c r="X59" s="3"/>
    </row>
    <row r="60" spans="1:24" x14ac:dyDescent="0.25">
      <c r="A60" s="8"/>
      <c r="B60" s="9"/>
      <c r="C60" s="9"/>
      <c r="D60" s="20"/>
      <c r="E60" s="43"/>
      <c r="F60" s="44"/>
      <c r="G60" s="11">
        <f>IFERROR((#REF!+#REF!+#REF!)/J60,0)</f>
        <v>0</v>
      </c>
      <c r="H60" s="3" t="str">
        <f>IF(A60="","",VLOOKUP(A60,BD!$A$3:$H$85,8,FALSE))</f>
        <v/>
      </c>
      <c r="I60" s="3">
        <f t="shared" si="10"/>
        <v>0</v>
      </c>
      <c r="J60" t="str">
        <f>IF(A60="","",VLOOKUP(A60,BD!$A$3:$B$85,2,FALSE)*B60)</f>
        <v/>
      </c>
      <c r="L60" s="3">
        <f t="shared" si="9"/>
        <v>0</v>
      </c>
      <c r="O60"/>
      <c r="P60"/>
      <c r="Q60" s="3">
        <f>SUM(Q48:Q59)</f>
        <v>0</v>
      </c>
      <c r="R60" s="3">
        <f>SUM(R48:R59)</f>
        <v>0</v>
      </c>
      <c r="U60" s="3" t="str">
        <f>IF(A61="","",VLOOKUP(A61,BD!$A$3:$E$85,5,FALSE)*B61)</f>
        <v/>
      </c>
      <c r="X60" s="3"/>
    </row>
    <row r="61" spans="1:24" x14ac:dyDescent="0.25">
      <c r="A61" s="8"/>
      <c r="B61" s="9"/>
      <c r="C61" s="9"/>
      <c r="D61" s="20"/>
      <c r="E61" s="43"/>
      <c r="F61" s="44"/>
      <c r="G61" s="11">
        <f>IFERROR((#REF!+#REF!+#REF!)/J61,0)</f>
        <v>0</v>
      </c>
      <c r="H61" s="3" t="str">
        <f>IF(A61="","",VLOOKUP(A61,BD!$A$3:$H$85,8,FALSE))</f>
        <v/>
      </c>
      <c r="I61" s="3">
        <f t="shared" si="10"/>
        <v>0</v>
      </c>
      <c r="J61" t="str">
        <f>IF(A61="","",VLOOKUP(A61,BD!$A$3:$B$85,2,FALSE)*B61)</f>
        <v/>
      </c>
      <c r="L61" s="3">
        <f t="shared" si="9"/>
        <v>0</v>
      </c>
      <c r="O61" s="3" t="s">
        <v>97</v>
      </c>
      <c r="P61" s="3" t="s">
        <v>52</v>
      </c>
      <c r="R61" s="3"/>
      <c r="S61" s="3"/>
      <c r="U61" s="3" t="str">
        <f>IF(A62="","",VLOOKUP(A62,BD!$A$3:$E$85,5,FALSE)*B62)</f>
        <v/>
      </c>
      <c r="X61" s="3"/>
    </row>
    <row r="62" spans="1:24" x14ac:dyDescent="0.25">
      <c r="A62" s="8"/>
      <c r="B62" s="9"/>
      <c r="C62" s="9"/>
      <c r="D62" s="20"/>
      <c r="E62" s="43"/>
      <c r="F62" s="44"/>
      <c r="G62" s="11">
        <f>IFERROR((#REF!+#REF!+#REF!)/J62,0)</f>
        <v>0</v>
      </c>
      <c r="H62" s="3" t="str">
        <f>IF(A62="","",VLOOKUP(A62,BD!$A$3:$H$85,8,FALSE))</f>
        <v/>
      </c>
      <c r="I62" s="3">
        <f t="shared" si="10"/>
        <v>0</v>
      </c>
      <c r="J62" t="str">
        <f>IF(A62="","",VLOOKUP(A62,BD!$A$3:$B$85,2,FALSE)*B62)</f>
        <v/>
      </c>
      <c r="L62" s="3">
        <f t="shared" si="9"/>
        <v>0</v>
      </c>
      <c r="N62" t="s">
        <v>100</v>
      </c>
      <c r="O62" s="3">
        <f>SUM(Q60)</f>
        <v>0</v>
      </c>
      <c r="P62" s="3">
        <f>SUM(U64)</f>
        <v>0</v>
      </c>
      <c r="R62" s="22"/>
      <c r="S62" s="23">
        <f>SUM(O62:P62)</f>
        <v>0</v>
      </c>
      <c r="U62" s="3" t="str">
        <f>IF(A63="","",VLOOKUP(A63,BD!$A$3:$E$85,5,FALSE)*B63)</f>
        <v/>
      </c>
      <c r="X62" s="3"/>
    </row>
    <row r="63" spans="1:24" x14ac:dyDescent="0.25">
      <c r="A63" s="8"/>
      <c r="B63" s="9"/>
      <c r="C63" s="9"/>
      <c r="D63" s="20"/>
      <c r="E63" s="43"/>
      <c r="F63" s="44"/>
      <c r="G63" s="11">
        <f>IFERROR((#REF!+#REF!+#REF!)/J63,0)</f>
        <v>0</v>
      </c>
      <c r="H63" s="3" t="str">
        <f>IF(A63="","",VLOOKUP(A63,BD!$A$3:$H$85,8,FALSE))</f>
        <v/>
      </c>
      <c r="I63" s="3">
        <f t="shared" si="10"/>
        <v>0</v>
      </c>
      <c r="J63" t="str">
        <f>IF(A63="","",VLOOKUP(A63,BD!$A$3:$B$85,2,FALSE)*B63)</f>
        <v/>
      </c>
      <c r="L63" s="3">
        <f t="shared" si="9"/>
        <v>0</v>
      </c>
      <c r="S63" s="3">
        <f>SUM(O63)</f>
        <v>0</v>
      </c>
      <c r="U63" s="3" t="str">
        <f>IF(A64="","",VLOOKUP(A64,BD!$A$3:$E$85,5,FALSE)*B64)</f>
        <v/>
      </c>
      <c r="X63" s="3"/>
    </row>
    <row r="64" spans="1:24" x14ac:dyDescent="0.25">
      <c r="A64" s="8"/>
      <c r="B64" s="9"/>
      <c r="C64" s="9"/>
      <c r="D64" s="20"/>
      <c r="E64" s="43"/>
      <c r="F64" s="44"/>
      <c r="G64" s="11">
        <f>IFERROR((#REF!+#REF!+#REF!)/J64,0)</f>
        <v>0</v>
      </c>
      <c r="H64" s="3" t="str">
        <f>IF(A64="","",VLOOKUP(A64,BD!$A$3:$H$85,8,FALSE))</f>
        <v/>
      </c>
      <c r="I64" s="3">
        <f t="shared" si="10"/>
        <v>0</v>
      </c>
      <c r="J64" t="str">
        <f>IF(A64="","",VLOOKUP(A64,BD!$A$3:$B$85,2,FALSE)*B64)</f>
        <v/>
      </c>
      <c r="L64" s="3">
        <f t="shared" si="9"/>
        <v>0</v>
      </c>
      <c r="N64" t="s">
        <v>90</v>
      </c>
      <c r="S64" s="3">
        <f>SUM(S62:S63)</f>
        <v>0</v>
      </c>
      <c r="U64" s="3">
        <f>SUM(U47:U62)</f>
        <v>0</v>
      </c>
      <c r="X64" s="3"/>
    </row>
    <row r="65" spans="1:31" x14ac:dyDescent="0.25">
      <c r="A65" s="8"/>
      <c r="C65" s="20"/>
      <c r="D65" s="20"/>
      <c r="E65" s="20"/>
      <c r="F65" s="44"/>
      <c r="G65" s="11"/>
      <c r="X65" s="3"/>
      <c r="AA65" s="12"/>
    </row>
    <row r="66" spans="1:31" x14ac:dyDescent="0.25">
      <c r="A66" t="s">
        <v>7</v>
      </c>
      <c r="C66" s="3">
        <f>SUM(C48:C64)</f>
        <v>0</v>
      </c>
      <c r="J66">
        <f>SUM(J48:J64)</f>
        <v>0</v>
      </c>
      <c r="L66" s="3">
        <f>SUM(L48:L63)</f>
        <v>0</v>
      </c>
      <c r="O66"/>
      <c r="P66"/>
      <c r="Q66"/>
      <c r="X66" s="3"/>
    </row>
    <row r="68" spans="1:31" x14ac:dyDescent="0.25">
      <c r="AB68" s="113"/>
      <c r="AC68" s="113"/>
    </row>
    <row r="69" spans="1:31" x14ac:dyDescent="0.25">
      <c r="U69" s="3"/>
      <c r="V69" s="3"/>
      <c r="W69" s="3"/>
      <c r="AE69" s="46"/>
    </row>
    <row r="70" spans="1:31" x14ac:dyDescent="0.25">
      <c r="U70" s="3"/>
      <c r="V70" s="3"/>
      <c r="W70" s="3"/>
      <c r="AE70" s="46"/>
    </row>
    <row r="71" spans="1:31" x14ac:dyDescent="0.25">
      <c r="U71" s="3"/>
      <c r="V71" s="3"/>
      <c r="W71" s="3"/>
    </row>
    <row r="72" spans="1:31" x14ac:dyDescent="0.25">
      <c r="U72" s="3"/>
      <c r="V72" s="3"/>
      <c r="W72" s="3"/>
    </row>
    <row r="73" spans="1:31" x14ac:dyDescent="0.25">
      <c r="O73"/>
      <c r="P73"/>
      <c r="R73" s="3"/>
      <c r="U73" s="3"/>
      <c r="V73" s="3"/>
      <c r="W73" s="3"/>
    </row>
    <row r="74" spans="1:31" x14ac:dyDescent="0.25">
      <c r="O74"/>
      <c r="P74"/>
      <c r="R74" s="3"/>
      <c r="U74" s="3"/>
      <c r="V74" s="3"/>
      <c r="W74" s="3"/>
    </row>
    <row r="75" spans="1:31" x14ac:dyDescent="0.25">
      <c r="O75"/>
      <c r="P75"/>
      <c r="R75" s="3"/>
      <c r="U75" s="3"/>
      <c r="V75" s="3"/>
      <c r="W75" s="3"/>
    </row>
    <row r="76" spans="1:31" x14ac:dyDescent="0.25">
      <c r="O76"/>
      <c r="P76"/>
      <c r="R76" s="3"/>
      <c r="U76" s="3"/>
      <c r="V76" s="3"/>
      <c r="W76" s="3"/>
    </row>
    <row r="77" spans="1:31" x14ac:dyDescent="0.25">
      <c r="O77"/>
      <c r="P77"/>
      <c r="R77" s="3"/>
      <c r="U77" s="3"/>
      <c r="V77" s="3"/>
      <c r="W77" s="3"/>
    </row>
    <row r="78" spans="1:31" x14ac:dyDescent="0.25">
      <c r="O78"/>
      <c r="P78"/>
      <c r="R78" s="3"/>
      <c r="U78" s="3"/>
      <c r="V78" s="3"/>
      <c r="W78" s="3"/>
    </row>
    <row r="79" spans="1:31" x14ac:dyDescent="0.25">
      <c r="O79"/>
      <c r="P79"/>
      <c r="R79" s="3"/>
      <c r="U79" s="3"/>
      <c r="V79" s="3"/>
      <c r="W79" s="3"/>
    </row>
    <row r="80" spans="1:31" x14ac:dyDescent="0.25">
      <c r="O80"/>
      <c r="P80"/>
      <c r="R80" s="3"/>
      <c r="U80" s="3"/>
      <c r="V80" s="3"/>
      <c r="W80" s="3"/>
    </row>
    <row r="81" spans="15:31" x14ac:dyDescent="0.25">
      <c r="O81"/>
      <c r="P81"/>
      <c r="R81" s="3"/>
      <c r="U81" s="3"/>
      <c r="V81" s="3"/>
      <c r="W81" s="3"/>
      <c r="AD81" s="12"/>
      <c r="AE81" s="12"/>
    </row>
    <row r="82" spans="15:31" x14ac:dyDescent="0.25">
      <c r="P82"/>
    </row>
    <row r="83" spans="15:31" x14ac:dyDescent="0.25">
      <c r="P83" s="12"/>
      <c r="R83" s="3"/>
      <c r="S83" s="12"/>
      <c r="U83" s="26"/>
      <c r="V83" s="102"/>
      <c r="W83" s="96"/>
    </row>
    <row r="84" spans="15:31" x14ac:dyDescent="0.25">
      <c r="P84" s="12"/>
      <c r="R84" s="3"/>
    </row>
    <row r="86" spans="15:31" x14ac:dyDescent="0.25">
      <c r="R86" s="3"/>
      <c r="S86" s="3"/>
    </row>
    <row r="88" spans="15:31" x14ac:dyDescent="0.25">
      <c r="S88" s="45"/>
    </row>
    <row r="89" spans="15:31" x14ac:dyDescent="0.25">
      <c r="S89" s="3"/>
    </row>
    <row r="90" spans="15:31" x14ac:dyDescent="0.25">
      <c r="S90" s="3"/>
    </row>
    <row r="91" spans="15:31" x14ac:dyDescent="0.25">
      <c r="S91" s="3"/>
    </row>
    <row r="92" spans="15:31" x14ac:dyDescent="0.25">
      <c r="S92" s="3"/>
    </row>
    <row r="93" spans="15:31" x14ac:dyDescent="0.25">
      <c r="S93" s="3"/>
    </row>
    <row r="94" spans="15:31" x14ac:dyDescent="0.25">
      <c r="AB94" s="113"/>
      <c r="AC94" s="113"/>
    </row>
    <row r="95" spans="15:31" x14ac:dyDescent="0.25">
      <c r="U95" s="3"/>
      <c r="V95" s="3"/>
      <c r="W95" s="3"/>
      <c r="AE95" s="46"/>
    </row>
    <row r="96" spans="15:31" x14ac:dyDescent="0.25">
      <c r="U96" s="3"/>
      <c r="V96" s="3"/>
      <c r="W96" s="3"/>
      <c r="AE96" s="46"/>
    </row>
    <row r="97" spans="21:31" x14ac:dyDescent="0.25">
      <c r="U97" s="3"/>
      <c r="V97" s="3"/>
      <c r="W97" s="3"/>
    </row>
    <row r="98" spans="21:31" x14ac:dyDescent="0.25">
      <c r="U98" s="3"/>
      <c r="V98" s="3"/>
      <c r="W98" s="3"/>
    </row>
    <row r="99" spans="21:31" x14ac:dyDescent="0.25">
      <c r="U99" s="3"/>
      <c r="V99" s="3"/>
      <c r="W99" s="3"/>
    </row>
    <row r="100" spans="21:31" x14ac:dyDescent="0.25">
      <c r="U100" s="3"/>
      <c r="V100" s="3"/>
      <c r="W100" s="3"/>
    </row>
    <row r="101" spans="21:31" x14ac:dyDescent="0.25">
      <c r="U101" s="3"/>
      <c r="V101" s="3"/>
      <c r="W101" s="3"/>
    </row>
    <row r="102" spans="21:31" x14ac:dyDescent="0.25">
      <c r="U102" s="3"/>
      <c r="V102" s="3"/>
      <c r="W102" s="3"/>
    </row>
    <row r="103" spans="21:31" x14ac:dyDescent="0.25">
      <c r="U103" s="3"/>
      <c r="V103" s="3"/>
      <c r="W103" s="3"/>
    </row>
    <row r="104" spans="21:31" x14ac:dyDescent="0.25">
      <c r="U104" s="3"/>
      <c r="V104" s="3"/>
      <c r="W104" s="3"/>
    </row>
    <row r="105" spans="21:31" x14ac:dyDescent="0.25">
      <c r="U105" s="3"/>
      <c r="V105" s="3"/>
      <c r="W105" s="3"/>
    </row>
    <row r="106" spans="21:31" x14ac:dyDescent="0.25">
      <c r="U106" s="3"/>
      <c r="V106" s="3"/>
      <c r="W106" s="3"/>
    </row>
    <row r="107" spans="21:31" x14ac:dyDescent="0.25">
      <c r="U107" s="3"/>
      <c r="V107" s="3"/>
      <c r="W107" s="3"/>
      <c r="AD107" s="12"/>
      <c r="AE107" s="12"/>
    </row>
    <row r="109" spans="21:31" x14ac:dyDescent="0.25">
      <c r="U109" s="26"/>
      <c r="V109" s="102"/>
      <c r="W109" s="96"/>
    </row>
  </sheetData>
  <mergeCells count="52">
    <mergeCell ref="N12:O12"/>
    <mergeCell ref="N1:S1"/>
    <mergeCell ref="AD1:AE1"/>
    <mergeCell ref="AL1:AM1"/>
    <mergeCell ref="N5:S5"/>
    <mergeCell ref="N11:S11"/>
    <mergeCell ref="N24:O24"/>
    <mergeCell ref="N13:O13"/>
    <mergeCell ref="N14:O14"/>
    <mergeCell ref="N15:O15"/>
    <mergeCell ref="N16:O16"/>
    <mergeCell ref="N17:O17"/>
    <mergeCell ref="N18:O18"/>
    <mergeCell ref="N19:O19"/>
    <mergeCell ref="N20:O20"/>
    <mergeCell ref="N21:O21"/>
    <mergeCell ref="N22:O22"/>
    <mergeCell ref="N23:O23"/>
    <mergeCell ref="N36:O36"/>
    <mergeCell ref="N25:O25"/>
    <mergeCell ref="N26:O26"/>
    <mergeCell ref="N27:O27"/>
    <mergeCell ref="N28:O28"/>
    <mergeCell ref="N29:O29"/>
    <mergeCell ref="N30:O30"/>
    <mergeCell ref="N31:O31"/>
    <mergeCell ref="N32:O32"/>
    <mergeCell ref="N33:O33"/>
    <mergeCell ref="N34:O34"/>
    <mergeCell ref="N35:O35"/>
    <mergeCell ref="N53:O53"/>
    <mergeCell ref="N37:O37"/>
    <mergeCell ref="N38:O38"/>
    <mergeCell ref="N43:O43"/>
    <mergeCell ref="Q44:R44"/>
    <mergeCell ref="N45:O45"/>
    <mergeCell ref="N47:S47"/>
    <mergeCell ref="N48:O48"/>
    <mergeCell ref="N49:O49"/>
    <mergeCell ref="N50:O50"/>
    <mergeCell ref="N51:O51"/>
    <mergeCell ref="N52:O52"/>
    <mergeCell ref="AB68:AC68"/>
    <mergeCell ref="V83:W83"/>
    <mergeCell ref="AB94:AC94"/>
    <mergeCell ref="V109:W109"/>
    <mergeCell ref="N54:O54"/>
    <mergeCell ref="N55:O55"/>
    <mergeCell ref="N56:O56"/>
    <mergeCell ref="N57:O57"/>
    <mergeCell ref="N58:O58"/>
    <mergeCell ref="N59:O59"/>
  </mergeCells>
  <dataValidations count="1">
    <dataValidation type="list" allowBlank="1" showInputMessage="1" showErrorMessage="1" sqref="N12:N38 N73:O81 O38 N48:N59" xr:uid="{F97A2F0C-80D8-4C06-8863-EEDFC2A5BAB8}">
      <formula1>$A$2:$A$64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0369470-2395-4C00-AE5D-72897B4DAE51}">
          <x14:formula1>
            <xm:f>BD!$A$3:$A$85</xm:f>
          </x14:formula1>
          <xm:sqref>A2:A39 A48:A65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Commande 1</vt:lpstr>
      <vt:lpstr>Commande Colruyt</vt:lpstr>
      <vt:lpstr>Commande 2</vt:lpstr>
      <vt:lpstr>Vente</vt:lpstr>
      <vt:lpstr>Stock</vt:lpstr>
      <vt:lpstr>Projection commande Colruyt</vt:lpstr>
      <vt:lpstr>Projection commande Colruyt (2)</vt:lpstr>
      <vt:lpstr>BD</vt:lpstr>
      <vt:lpstr>Base Commande</vt:lpstr>
      <vt:lpstr>Base Commande Colruyt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.</dc:creator>
  <cp:lastModifiedBy>Vincent</cp:lastModifiedBy>
  <dcterms:created xsi:type="dcterms:W3CDTF">2016-09-14T12:13:51Z</dcterms:created>
  <dcterms:modified xsi:type="dcterms:W3CDTF">2023-06-21T11:57:12Z</dcterms:modified>
</cp:coreProperties>
</file>