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ate1904="1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B8462265-300B-4481-BA05-6081AB58EBED}" xr6:coauthVersionLast="47" xr6:coauthVersionMax="47" xr10:uidLastSave="{00000000-0000-0000-0000-000000000000}"/>
  <bookViews>
    <workbookView xWindow="-120" yWindow="-120" windowWidth="29040" windowHeight="15720" xr2:uid="{CB685B4B-98F2-4323-B861-8491C0336F53}"/>
  </bookViews>
  <sheets>
    <sheet name="decembre24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 a="1"/>
  <c r="S7" i="1" s="1"/>
  <c r="S8" i="1" a="1"/>
  <c r="S8" i="1" s="1"/>
  <c r="S16" i="1" a="1"/>
  <c r="S16" i="1"/>
  <c r="S17" i="1" a="1"/>
  <c r="S17" i="1"/>
  <c r="S25" i="1" a="1"/>
  <c r="S25" i="1"/>
  <c r="S26" i="1" a="1"/>
  <c r="S26" i="1" s="1"/>
  <c r="S30" i="1" a="1"/>
  <c r="S30" i="1"/>
  <c r="S32" i="1" a="1"/>
  <c r="S32" i="1"/>
  <c r="S33" i="1" a="1"/>
  <c r="S33" i="1"/>
  <c r="S34" i="1" a="1"/>
  <c r="S34" i="1"/>
  <c r="S35" i="1" a="1"/>
  <c r="S35" i="1"/>
  <c r="S36" i="1" a="1"/>
  <c r="S36" i="1" s="1"/>
  <c r="S37" i="1" a="1"/>
  <c r="S37" i="1"/>
  <c r="S38" i="1" a="1"/>
  <c r="S38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4" i="1"/>
  <c r="N38" i="1"/>
  <c r="M38" i="1"/>
  <c r="L38" i="1"/>
  <c r="K38" i="1"/>
  <c r="O38" i="1" s="1" a="1"/>
  <c r="O38" i="1" s="1"/>
  <c r="N37" i="1"/>
  <c r="M37" i="1"/>
  <c r="L37" i="1"/>
  <c r="K37" i="1"/>
  <c r="O37" i="1" s="1" a="1"/>
  <c r="O37" i="1" s="1"/>
  <c r="N36" i="1"/>
  <c r="M36" i="1"/>
  <c r="L36" i="1"/>
  <c r="K36" i="1"/>
  <c r="O36" i="1" s="1" a="1"/>
  <c r="O36" i="1" s="1"/>
  <c r="N35" i="1"/>
  <c r="M35" i="1"/>
  <c r="L35" i="1"/>
  <c r="K35" i="1"/>
  <c r="O35" i="1" s="1" a="1"/>
  <c r="O35" i="1" s="1"/>
  <c r="N34" i="1"/>
  <c r="M34" i="1"/>
  <c r="L34" i="1"/>
  <c r="K34" i="1"/>
  <c r="O34" i="1" s="1" a="1"/>
  <c r="O34" i="1" s="1"/>
  <c r="N33" i="1"/>
  <c r="M33" i="1"/>
  <c r="L33" i="1"/>
  <c r="K33" i="1"/>
  <c r="O33" i="1" s="1" a="1"/>
  <c r="O33" i="1" s="1"/>
  <c r="N32" i="1"/>
  <c r="M32" i="1"/>
  <c r="L32" i="1"/>
  <c r="K32" i="1"/>
  <c r="O32" i="1" s="1" a="1"/>
  <c r="O32" i="1" s="1"/>
  <c r="N31" i="1"/>
  <c r="M31" i="1"/>
  <c r="L31" i="1"/>
  <c r="K31" i="1"/>
  <c r="O31" i="1" s="1" a="1"/>
  <c r="O31" i="1" s="1"/>
  <c r="N30" i="1"/>
  <c r="M30" i="1"/>
  <c r="L30" i="1"/>
  <c r="K30" i="1"/>
  <c r="O30" i="1" s="1" a="1"/>
  <c r="O30" i="1" s="1"/>
  <c r="N29" i="1"/>
  <c r="M29" i="1"/>
  <c r="L29" i="1"/>
  <c r="K29" i="1"/>
  <c r="O29" i="1" s="1" a="1"/>
  <c r="O29" i="1" s="1"/>
  <c r="N28" i="1"/>
  <c r="M28" i="1"/>
  <c r="L28" i="1"/>
  <c r="K28" i="1"/>
  <c r="O28" i="1" s="1" a="1"/>
  <c r="O28" i="1" s="1"/>
  <c r="N27" i="1"/>
  <c r="M27" i="1"/>
  <c r="L27" i="1"/>
  <c r="K27" i="1"/>
  <c r="O27" i="1" s="1" a="1"/>
  <c r="O27" i="1" s="1"/>
  <c r="N26" i="1"/>
  <c r="M26" i="1"/>
  <c r="L26" i="1"/>
  <c r="K26" i="1"/>
  <c r="O26" i="1" s="1" a="1"/>
  <c r="O26" i="1" s="1"/>
  <c r="N25" i="1"/>
  <c r="M25" i="1"/>
  <c r="L25" i="1"/>
  <c r="K25" i="1"/>
  <c r="O25" i="1" s="1" a="1"/>
  <c r="O25" i="1" s="1"/>
  <c r="N24" i="1"/>
  <c r="M24" i="1"/>
  <c r="L24" i="1"/>
  <c r="K24" i="1"/>
  <c r="O24" i="1" s="1" a="1"/>
  <c r="O24" i="1" s="1"/>
  <c r="N23" i="1"/>
  <c r="M23" i="1"/>
  <c r="L23" i="1"/>
  <c r="K23" i="1"/>
  <c r="O23" i="1" s="1" a="1"/>
  <c r="O23" i="1" s="1"/>
  <c r="N22" i="1"/>
  <c r="M22" i="1"/>
  <c r="L22" i="1"/>
  <c r="K22" i="1"/>
  <c r="O22" i="1" s="1" a="1"/>
  <c r="O22" i="1" s="1"/>
  <c r="N21" i="1"/>
  <c r="M21" i="1"/>
  <c r="L21" i="1"/>
  <c r="K21" i="1"/>
  <c r="O21" i="1" s="1" a="1"/>
  <c r="O21" i="1" s="1"/>
  <c r="N20" i="1"/>
  <c r="M20" i="1"/>
  <c r="L20" i="1"/>
  <c r="K20" i="1"/>
  <c r="O20" i="1" s="1" a="1"/>
  <c r="O20" i="1" s="1"/>
  <c r="N19" i="1"/>
  <c r="M19" i="1"/>
  <c r="L19" i="1"/>
  <c r="K19" i="1"/>
  <c r="O19" i="1" s="1" a="1"/>
  <c r="O19" i="1" s="1"/>
  <c r="N18" i="1"/>
  <c r="M18" i="1"/>
  <c r="L18" i="1"/>
  <c r="K18" i="1"/>
  <c r="O18" i="1" s="1" a="1"/>
  <c r="O18" i="1" s="1"/>
  <c r="N17" i="1"/>
  <c r="M17" i="1"/>
  <c r="L17" i="1"/>
  <c r="K17" i="1"/>
  <c r="O17" i="1" s="1" a="1"/>
  <c r="O17" i="1" s="1"/>
  <c r="N16" i="1"/>
  <c r="M16" i="1"/>
  <c r="L16" i="1"/>
  <c r="K16" i="1"/>
  <c r="O16" i="1" s="1" a="1"/>
  <c r="O16" i="1" s="1"/>
  <c r="N15" i="1"/>
  <c r="M15" i="1"/>
  <c r="L15" i="1"/>
  <c r="K15" i="1"/>
  <c r="O15" i="1" s="1" a="1"/>
  <c r="O15" i="1" s="1"/>
  <c r="N14" i="1"/>
  <c r="M14" i="1"/>
  <c r="L14" i="1"/>
  <c r="K14" i="1"/>
  <c r="O14" i="1" s="1" a="1"/>
  <c r="O14" i="1" s="1"/>
  <c r="N13" i="1"/>
  <c r="M13" i="1"/>
  <c r="L13" i="1"/>
  <c r="K13" i="1"/>
  <c r="O13" i="1" s="1" a="1"/>
  <c r="O13" i="1" s="1"/>
  <c r="N12" i="1"/>
  <c r="M12" i="1"/>
  <c r="L12" i="1"/>
  <c r="K12" i="1"/>
  <c r="O12" i="1" s="1" a="1"/>
  <c r="O12" i="1" s="1"/>
  <c r="N11" i="1"/>
  <c r="M11" i="1"/>
  <c r="L11" i="1"/>
  <c r="K11" i="1"/>
  <c r="O11" i="1" s="1" a="1"/>
  <c r="O11" i="1" s="1"/>
  <c r="N10" i="1"/>
  <c r="M10" i="1"/>
  <c r="L10" i="1"/>
  <c r="K10" i="1"/>
  <c r="O10" i="1" s="1" a="1"/>
  <c r="O10" i="1" s="1"/>
  <c r="N9" i="1"/>
  <c r="M9" i="1"/>
  <c r="L9" i="1"/>
  <c r="K9" i="1"/>
  <c r="O9" i="1" s="1" a="1"/>
  <c r="O9" i="1" s="1"/>
  <c r="N8" i="1"/>
  <c r="M8" i="1"/>
  <c r="L8" i="1"/>
  <c r="K8" i="1"/>
  <c r="O8" i="1" s="1" a="1"/>
  <c r="O8" i="1" s="1"/>
  <c r="N7" i="1"/>
  <c r="M7" i="1"/>
  <c r="L7" i="1"/>
  <c r="K7" i="1"/>
  <c r="O7" i="1" s="1" a="1"/>
  <c r="O7" i="1" s="1"/>
  <c r="N6" i="1"/>
  <c r="M6" i="1"/>
  <c r="L6" i="1"/>
  <c r="K6" i="1"/>
  <c r="O6" i="1" s="1" a="1"/>
  <c r="O6" i="1" s="1"/>
  <c r="N5" i="1"/>
  <c r="M5" i="1"/>
  <c r="L5" i="1"/>
  <c r="K5" i="1"/>
  <c r="O5" i="1" s="1" a="1"/>
  <c r="O5" i="1" s="1"/>
  <c r="N4" i="1"/>
  <c r="M4" i="1"/>
  <c r="L4" i="1"/>
  <c r="K4" i="1"/>
  <c r="O4" i="1" s="1" a="1"/>
  <c r="O4" i="1" s="1"/>
  <c r="S5" i="1" a="1"/>
  <c r="S11" i="1" a="1"/>
  <c r="S23" i="1" a="1"/>
  <c r="S29" i="1" a="1"/>
  <c r="S6" i="1" a="1"/>
  <c r="S12" i="1" a="1"/>
  <c r="S18" i="1" a="1"/>
  <c r="S24" i="1" a="1"/>
  <c r="S13" i="1" a="1"/>
  <c r="S19" i="1" a="1"/>
  <c r="S31" i="1" a="1"/>
  <c r="S14" i="1" a="1"/>
  <c r="S20" i="1" a="1"/>
  <c r="S9" i="1" a="1"/>
  <c r="S15" i="1" a="1"/>
  <c r="S21" i="1" a="1"/>
  <c r="S27" i="1" a="1"/>
  <c r="S10" i="1" a="1"/>
  <c r="S22" i="1" a="1"/>
  <c r="S28" i="1" a="1"/>
  <c r="S4" i="1" a="1"/>
  <c r="S28" i="1" l="1"/>
  <c r="S22" i="1"/>
  <c r="S10" i="1"/>
  <c r="S27" i="1"/>
  <c r="S21" i="1"/>
  <c r="S15" i="1"/>
  <c r="S9" i="1"/>
  <c r="S20" i="1"/>
  <c r="S14" i="1"/>
  <c r="S31" i="1"/>
  <c r="S19" i="1"/>
  <c r="S13" i="1"/>
  <c r="S24" i="1"/>
  <c r="S18" i="1"/>
  <c r="S12" i="1"/>
  <c r="S6" i="1"/>
  <c r="S29" i="1"/>
  <c r="S23" i="1"/>
  <c r="S11" i="1"/>
  <c r="S5" i="1"/>
  <c r="S4" i="1"/>
  <c r="N39" i="1"/>
  <c r="M39" i="1" s="1"/>
  <c r="O39" i="1"/>
  <c r="U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<sst xmlns="http://schemas.openxmlformats.org/spreadsheetml/2006/main" count="18" uniqueCount="16">
  <si>
    <t>calcul heures repos et amplitude plus nombre de jours</t>
  </si>
  <si>
    <t xml:space="preserve">date </t>
  </si>
  <si>
    <t>heure début 
de journée</t>
  </si>
  <si>
    <t>heure début
de journée
si scolaire</t>
  </si>
  <si>
    <t xml:space="preserve">heure fin 
si scolaire </t>
  </si>
  <si>
    <t>heure reprise
si scolaire</t>
  </si>
  <si>
    <t>heure fin
si scolaire</t>
  </si>
  <si>
    <t xml:space="preserve">heure reprise
si scolaire </t>
  </si>
  <si>
    <t>heure fin
de journée</t>
  </si>
  <si>
    <t>total
amplitude</t>
  </si>
  <si>
    <t>total
repos</t>
  </si>
  <si>
    <t>type de
travail</t>
  </si>
  <si>
    <t>nbre d'heure
scolaire et 
nettoyage</t>
  </si>
  <si>
    <t>nbre de jours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</si>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</sst>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h:mm;@"/>
  </numFmts>
  <fonts count="2" x14ac:knownFonts="1">
    <font>
      <sz val="11"/>
      <color theme="1"/>
      <name val="Aptos Narrow"/>
      <family val="2"/>
      <scheme val="minor"/>
    </font>
    <font>
      <sz val="8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5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1" xfId="0" applyFill="1" applyBorder="1" applyAlignment="1">
      <alignment horizontal="center" vertical="center" wrapText="1"/>
    </xf>
    <xf numFmtId="22" fontId="0" fillId="0" borderId="1" xfId="0" applyNumberFormat="1" applyBorder="1"/>
    <xf numFmtId="0" fontId="0" fillId="0" borderId="1" xfId="0" applyBorder="1"/>
    <xf numFmtId="164" fontId="1" fillId="0" borderId="1" xfId="0" applyNumberFormat="1" applyFont="1" applyBorder="1"/>
  </cellXfs>
  <cellStyles count="1">
    <cellStyle name="Normal" xfId="0" builtinId="0"/>
  </cellStyles>
  <dxfs count="6"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CC4A-E08F-40FD-9C22-159C21797FBF}">
  <dimension ref="A1:U39"/>
  <sheetViews>
    <sheetView tabSelected="1" zoomScale="75" zoomScaleNormal="75" workbookViewId="0">
      <selection activeCell="Q4" sqref="Q4"/>
    </sheetView>
  </sheetViews>
  <sheetFormatPr baseColWidth="10" defaultRowHeight="15" x14ac:dyDescent="0.25"/>
  <cols>
    <col min="2" max="11" width="11.5703125" style="11"/>
    <col min="13" max="13" width="14.85546875" bestFit="1" customWidth="1"/>
    <col min="15" max="15" width="11.5703125" style="11"/>
    <col min="17" max="17" width="20.7109375" customWidth="1"/>
    <col min="18" max="18" width="20.140625" customWidth="1"/>
    <col min="20" max="21" width="11.5703125" style="14"/>
  </cols>
  <sheetData>
    <row r="1" spans="1:2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"/>
      <c r="M1" s="1"/>
      <c r="N1" s="1"/>
      <c r="O1" s="2"/>
    </row>
    <row r="3" spans="1:21" ht="60" x14ac:dyDescent="0.25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6</v>
      </c>
      <c r="I3" s="4" t="s">
        <v>5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Q3" s="15" t="s">
        <v>14</v>
      </c>
      <c r="R3" s="15" t="s">
        <v>15</v>
      </c>
      <c r="S3" s="17"/>
    </row>
    <row r="4" spans="1:21" x14ac:dyDescent="0.25">
      <c r="A4" s="5">
        <v>45617</v>
      </c>
      <c r="B4" s="6">
        <v>0.22916666666666666</v>
      </c>
      <c r="C4" s="6"/>
      <c r="D4" s="6"/>
      <c r="E4" s="6"/>
      <c r="F4" s="6"/>
      <c r="G4" s="6"/>
      <c r="H4" s="6"/>
      <c r="I4" s="6"/>
      <c r="J4" s="6">
        <v>0.625</v>
      </c>
      <c r="K4" s="7">
        <f>IF(ISBLANK(B4),"",MOD(J4-B4,1))</f>
        <v>0.39583333333333337</v>
      </c>
      <c r="L4" s="8" t="e">
        <f t="shared" ref="L4:L38" si="0">IF(ISBLANK(B4),MOD(C4-J3,1),MOD(B4-J3,1))</f>
        <v>#VALUE!</v>
      </c>
      <c r="M4" s="3" t="str">
        <f>_xlfn.IFS(HOUR(B4),"tourisme",HOUR(C4),"scolaire",COUNTBLANK(A4:C4),"repos")</f>
        <v>tourisme</v>
      </c>
      <c r="N4" s="6" t="str">
        <f>IF(ISBLANK(C4),"",(D4-C4)+(F4-E4)+(H4-G4)+(J4-I4))</f>
        <v/>
      </c>
      <c r="O4" s="9" cm="1">
        <f t="array" ref="O4">_xlfn.IFS(K4="","",K4&lt;="7:00"*1,0.5,K4&gt;"7:00"*1,1)</f>
        <v>1</v>
      </c>
      <c r="Q4" s="16">
        <f>IF(AND($B4="",$C4=""),"",$A4+$B4+$C4)</f>
        <v>45617.229166666664</v>
      </c>
      <c r="R4" s="16">
        <f>IF(AND($B4="",$C4=""),"",$A4+$J4)</f>
        <v>45617.625</v>
      </c>
      <c r="S4" s="18" t="str" cm="1">
        <f t="array" aca="1" ref="S4" ca="1">IFERROR(IF(AND($Q4="",$R4=""),"",$Q4-INDIRECT("R"&amp;MAX(($M$1:$M3&lt;&gt;"Repos")*ROW($M$1:$M3)))),"")</f>
        <v/>
      </c>
      <c r="U4" s="10" t="str">
        <f>IF(AND(SUMIF($M$4:$M$38,"Repos",$L$4:$L$38)&gt;24,SUMIF($M$4:$M$38,"Repos",$L$4:$L$38)&lt;45),"Alerte",TEXT(SUMIF($M$4:$M$38,"Repos",$L$4:$L$38)-45/24,"[hh]:mm"))</f>
        <v>15:55</v>
      </c>
    </row>
    <row r="5" spans="1:21" x14ac:dyDescent="0.25">
      <c r="A5" s="5">
        <v>45618</v>
      </c>
      <c r="B5" s="6"/>
      <c r="C5" s="6">
        <v>0.25694444444444442</v>
      </c>
      <c r="D5" s="6"/>
      <c r="E5" s="6"/>
      <c r="F5" s="6"/>
      <c r="G5" s="6"/>
      <c r="H5" s="6"/>
      <c r="I5" s="6"/>
      <c r="J5" s="6">
        <v>0.375</v>
      </c>
      <c r="K5" s="7" t="str">
        <f t="shared" ref="K5:K38" si="1">IF(ISBLANK(B5),"",MOD(J5-B5,1))</f>
        <v/>
      </c>
      <c r="L5" s="8">
        <f t="shared" si="0"/>
        <v>0.63194444444444442</v>
      </c>
      <c r="M5" s="3" t="str">
        <f t="shared" ref="M5:M38" si="2">_xlfn.IFS(HOUR(B5),"tourisme",HOUR(C5),"scolaire",COUNTBLANK(A5:C5),"repos")</f>
        <v>scolaire</v>
      </c>
      <c r="N5" s="6">
        <f t="shared" ref="N5:N38" si="3">IF(ISBLANK(C5),"",(D5-C5)+(F5-E5)+(H5-G5)+(J5-I5))</f>
        <v>0.11805555555555558</v>
      </c>
      <c r="O5" s="9" t="str" cm="1">
        <f t="array" ref="O5">_xlfn.IFS(K5="","",K5&lt;="7:00"*1,0.5,K5&gt;"7:00"*1,1)</f>
        <v/>
      </c>
      <c r="Q5" s="16">
        <f t="shared" ref="Q5:Q38" si="4">IF(AND($B5="",$C5=""),"",$A5+$B5+$C5)</f>
        <v>45618.256944444445</v>
      </c>
      <c r="R5" s="16">
        <f t="shared" ref="R5:R38" si="5">IF(AND($B5="",$C5=""),"",$A5+$J5)</f>
        <v>45618.375</v>
      </c>
      <c r="S5" s="18" cm="1">
        <f t="array" aca="1" ref="S5" ca="1">IFERROR(IF(AND($Q5="",$R5=""),"",$Q5-INDIRECT("R"&amp;MAX(($M$1:$M4&lt;&gt;"Repos")*ROW($M$1:$M4)))),"")</f>
        <v>0.63194444444525288</v>
      </c>
    </row>
    <row r="6" spans="1:21" x14ac:dyDescent="0.25">
      <c r="A6" s="5">
        <v>45618</v>
      </c>
      <c r="B6" s="6">
        <v>0.4375</v>
      </c>
      <c r="C6" s="6"/>
      <c r="D6" s="6"/>
      <c r="E6" s="6"/>
      <c r="F6" s="6"/>
      <c r="G6" s="6"/>
      <c r="H6" s="6"/>
      <c r="I6" s="6"/>
      <c r="J6" s="6">
        <v>0.8125</v>
      </c>
      <c r="K6" s="7">
        <f t="shared" si="1"/>
        <v>0.375</v>
      </c>
      <c r="L6" s="8">
        <f t="shared" si="0"/>
        <v>6.25E-2</v>
      </c>
      <c r="M6" s="3" t="str">
        <f t="shared" si="2"/>
        <v>tourisme</v>
      </c>
      <c r="N6" s="6" t="str">
        <f t="shared" si="3"/>
        <v/>
      </c>
      <c r="O6" s="9" cm="1">
        <f t="array" ref="O6">_xlfn.IFS(K6="","",K6&lt;="7:00"*1,0.5,K6&gt;"7:00"*1,1)</f>
        <v>1</v>
      </c>
      <c r="Q6" s="16">
        <f t="shared" si="4"/>
        <v>45618.4375</v>
      </c>
      <c r="R6" s="16">
        <f t="shared" si="5"/>
        <v>45618.8125</v>
      </c>
      <c r="S6" s="18" cm="1">
        <f t="array" aca="1" ref="S6" ca="1">IFERROR(IF(AND($Q6="",$R6=""),"",$Q6-INDIRECT("R"&amp;MAX(($M$1:$M5&lt;&gt;"Repos")*ROW($M$1:$M5)))),"")</f>
        <v>6.25E-2</v>
      </c>
    </row>
    <row r="7" spans="1:21" x14ac:dyDescent="0.25">
      <c r="A7" s="5">
        <v>45619</v>
      </c>
      <c r="B7" s="6"/>
      <c r="C7" s="6"/>
      <c r="D7" s="6"/>
      <c r="E7" s="6"/>
      <c r="F7" s="6"/>
      <c r="G7" s="6"/>
      <c r="H7" s="6"/>
      <c r="I7" s="6"/>
      <c r="J7" s="6"/>
      <c r="K7" s="7" t="str">
        <f t="shared" si="1"/>
        <v/>
      </c>
      <c r="L7" s="8">
        <f t="shared" si="0"/>
        <v>0.1875</v>
      </c>
      <c r="M7" s="3" t="str">
        <f t="shared" si="2"/>
        <v>repos</v>
      </c>
      <c r="N7" s="6" t="str">
        <f t="shared" si="3"/>
        <v/>
      </c>
      <c r="O7" s="9" t="str" cm="1">
        <f t="array" ref="O7">_xlfn.IFS(K7="","",K7&lt;="7:00"*1,0.5,K7&gt;"7:00"*1,1)</f>
        <v/>
      </c>
      <c r="Q7" s="16" t="str">
        <f t="shared" si="4"/>
        <v/>
      </c>
      <c r="R7" s="16" t="str">
        <f t="shared" si="5"/>
        <v/>
      </c>
      <c r="S7" s="18" t="str" cm="1">
        <f t="array" aca="1" ref="S7" ca="1">IFERROR(IF(AND($Q7="",$R7=""),"",$Q7-INDIRECT("R"&amp;MAX(($M$1:$M6&lt;&gt;"Repos")*ROW($M$1:$M6)))),"")</f>
        <v/>
      </c>
    </row>
    <row r="8" spans="1:21" x14ac:dyDescent="0.25">
      <c r="A8" s="5">
        <v>45620</v>
      </c>
      <c r="B8" s="6"/>
      <c r="C8" s="6"/>
      <c r="D8" s="6"/>
      <c r="E8" s="6"/>
      <c r="F8" s="6"/>
      <c r="G8" s="6"/>
      <c r="H8" s="6"/>
      <c r="I8" s="6"/>
      <c r="J8" s="6"/>
      <c r="K8" s="7" t="str">
        <f t="shared" si="1"/>
        <v/>
      </c>
      <c r="L8" s="8">
        <f t="shared" si="0"/>
        <v>0</v>
      </c>
      <c r="M8" s="3" t="str">
        <f t="shared" si="2"/>
        <v>repos</v>
      </c>
      <c r="N8" s="6" t="str">
        <f t="shared" si="3"/>
        <v/>
      </c>
      <c r="O8" s="9" t="str" cm="1">
        <f t="array" ref="O8">_xlfn.IFS(K8="","",K8&lt;="7:00"*1,0.5,K8&gt;"7:00"*1,1)</f>
        <v/>
      </c>
      <c r="Q8" s="16" t="str">
        <f t="shared" si="4"/>
        <v/>
      </c>
      <c r="R8" s="16" t="str">
        <f t="shared" si="5"/>
        <v/>
      </c>
      <c r="S8" s="18" t="str" cm="1">
        <f t="array" aca="1" ref="S8" ca="1">IFERROR(IF(AND($Q8="",$R8=""),"",$Q8-INDIRECT("R"&amp;MAX(($M$1:$M7&lt;&gt;"Repos")*ROW($M$1:$M7)))),"")</f>
        <v/>
      </c>
    </row>
    <row r="9" spans="1:21" x14ac:dyDescent="0.25">
      <c r="A9" s="5">
        <v>45621</v>
      </c>
      <c r="B9" s="6">
        <v>0.29166666666666669</v>
      </c>
      <c r="C9" s="6"/>
      <c r="D9" s="6"/>
      <c r="E9" s="6"/>
      <c r="F9" s="6"/>
      <c r="G9" s="6"/>
      <c r="H9" s="6"/>
      <c r="I9" s="6"/>
      <c r="J9" s="6">
        <v>0.8125</v>
      </c>
      <c r="K9" s="7">
        <f t="shared" si="1"/>
        <v>0.52083333333333326</v>
      </c>
      <c r="L9" s="8">
        <f t="shared" si="0"/>
        <v>0.29166666666666669</v>
      </c>
      <c r="M9" s="3" t="str">
        <f t="shared" si="2"/>
        <v>tourisme</v>
      </c>
      <c r="N9" s="6" t="str">
        <f t="shared" si="3"/>
        <v/>
      </c>
      <c r="O9" s="9" cm="1">
        <f t="array" ref="O9">_xlfn.IFS(K9="","",K9&lt;="7:00"*1,0.5,K9&gt;"7:00"*1,1)</f>
        <v>1</v>
      </c>
      <c r="Q9" s="16">
        <f t="shared" si="4"/>
        <v>45621.291666666664</v>
      </c>
      <c r="R9" s="16">
        <f t="shared" si="5"/>
        <v>45621.8125</v>
      </c>
      <c r="S9" s="18" cm="1">
        <f t="array" aca="1" ref="S9" ca="1">IFERROR(IF(AND($Q9="",$R9=""),"",$Q9-INDIRECT("R"&amp;MAX(($M$1:$M8&lt;&gt;"Repos")*ROW($M$1:$M8)))),"")</f>
        <v>2.4791666666642413</v>
      </c>
    </row>
    <row r="10" spans="1:21" x14ac:dyDescent="0.25">
      <c r="A10" s="5">
        <v>45622</v>
      </c>
      <c r="B10" s="6">
        <v>0.22916666666666666</v>
      </c>
      <c r="C10" s="6"/>
      <c r="D10" s="6"/>
      <c r="E10" s="6"/>
      <c r="F10" s="6"/>
      <c r="G10" s="6"/>
      <c r="H10" s="6"/>
      <c r="I10" s="6"/>
      <c r="J10" s="6">
        <v>0.68055555555555558</v>
      </c>
      <c r="K10" s="7">
        <f t="shared" si="1"/>
        <v>0.45138888888888895</v>
      </c>
      <c r="L10" s="8">
        <f t="shared" si="0"/>
        <v>0.41666666666666663</v>
      </c>
      <c r="M10" s="3" t="str">
        <f t="shared" si="2"/>
        <v>tourisme</v>
      </c>
      <c r="N10" s="6" t="str">
        <f t="shared" si="3"/>
        <v/>
      </c>
      <c r="O10" s="9" cm="1">
        <f t="array" ref="O10">_xlfn.IFS(K10="","",K10&lt;="7:00"*1,0.5,K10&gt;"7:00"*1,1)</f>
        <v>1</v>
      </c>
      <c r="Q10" s="16">
        <f t="shared" si="4"/>
        <v>45622.229166666664</v>
      </c>
      <c r="R10" s="16">
        <f t="shared" si="5"/>
        <v>45622.680555555555</v>
      </c>
      <c r="S10" s="18" cm="1">
        <f t="array" aca="1" ref="S10" ca="1">IFERROR(IF(AND($Q10="",$R10=""),"",$Q10-INDIRECT("R"&amp;MAX(($M$1:$M9&lt;&gt;"Repos")*ROW($M$1:$M9)))),"")</f>
        <v>0.41666666666424135</v>
      </c>
    </row>
    <row r="11" spans="1:21" x14ac:dyDescent="0.25">
      <c r="A11" s="5">
        <v>45622</v>
      </c>
      <c r="B11" s="6"/>
      <c r="C11" s="6">
        <v>0.68055555555555558</v>
      </c>
      <c r="D11" s="6"/>
      <c r="E11" s="6"/>
      <c r="F11" s="6"/>
      <c r="G11" s="6"/>
      <c r="H11" s="6"/>
      <c r="I11" s="6"/>
      <c r="J11" s="6">
        <v>0.76041666666666663</v>
      </c>
      <c r="K11" s="7" t="str">
        <f t="shared" si="1"/>
        <v/>
      </c>
      <c r="L11" s="8">
        <f t="shared" si="0"/>
        <v>0</v>
      </c>
      <c r="M11" s="3" t="str">
        <f t="shared" si="2"/>
        <v>scolaire</v>
      </c>
      <c r="N11" s="6">
        <f t="shared" si="3"/>
        <v>7.9861111111111049E-2</v>
      </c>
      <c r="O11" s="9" t="str" cm="1">
        <f t="array" ref="O11">_xlfn.IFS(K11="","",K11&lt;="7:00"*1,0.5,K11&gt;"7:00"*1,1)</f>
        <v/>
      </c>
      <c r="Q11" s="16">
        <f t="shared" si="4"/>
        <v>45622.680555555555</v>
      </c>
      <c r="R11" s="16">
        <f t="shared" si="5"/>
        <v>45622.760416666664</v>
      </c>
      <c r="S11" s="18" cm="1">
        <f t="array" aca="1" ref="S11" ca="1">IFERROR(IF(AND($Q11="",$R11=""),"",$Q11-INDIRECT("R"&amp;MAX(($M$1:$M10&lt;&gt;"Repos")*ROW($M$1:$M10)))),"")</f>
        <v>0</v>
      </c>
    </row>
    <row r="12" spans="1:21" x14ac:dyDescent="0.25">
      <c r="A12" s="5">
        <v>45623</v>
      </c>
      <c r="B12" s="6">
        <v>0.625</v>
      </c>
      <c r="C12" s="6"/>
      <c r="D12" s="6"/>
      <c r="E12" s="6"/>
      <c r="F12" s="6"/>
      <c r="G12" s="6"/>
      <c r="H12" s="6"/>
      <c r="I12" s="6"/>
      <c r="J12" s="6">
        <v>0.13541666666666666</v>
      </c>
      <c r="K12" s="7">
        <f t="shared" si="1"/>
        <v>0.51041666666666663</v>
      </c>
      <c r="L12" s="8">
        <f t="shared" si="0"/>
        <v>0.86458333333333337</v>
      </c>
      <c r="M12" s="3" t="str">
        <f t="shared" si="2"/>
        <v>tourisme</v>
      </c>
      <c r="N12" s="6" t="str">
        <f t="shared" si="3"/>
        <v/>
      </c>
      <c r="O12" s="9" cm="1">
        <f t="array" ref="O12">_xlfn.IFS(K12="","",K12&lt;="7:00"*1,0.5,K12&gt;"7:00"*1,1)</f>
        <v>1</v>
      </c>
      <c r="Q12" s="16">
        <f t="shared" si="4"/>
        <v>45623.625</v>
      </c>
      <c r="R12" s="16">
        <f t="shared" si="5"/>
        <v>45623.135416666664</v>
      </c>
      <c r="S12" s="18" cm="1">
        <f t="array" aca="1" ref="S12" ca="1">IFERROR(IF(AND($Q12="",$R12=""),"",$Q12-INDIRECT("R"&amp;MAX(($M$1:$M11&lt;&gt;"Repos")*ROW($M$1:$M11)))),"")</f>
        <v>0.86458333333575865</v>
      </c>
    </row>
    <row r="13" spans="1:21" x14ac:dyDescent="0.25">
      <c r="A13" s="5">
        <v>45624</v>
      </c>
      <c r="B13" s="6"/>
      <c r="C13" s="6">
        <v>0.59375</v>
      </c>
      <c r="D13" s="6"/>
      <c r="E13" s="6"/>
      <c r="F13" s="6"/>
      <c r="G13" s="6"/>
      <c r="H13" s="6"/>
      <c r="I13" s="6"/>
      <c r="J13" s="6">
        <v>0.76388888888888884</v>
      </c>
      <c r="K13" s="7" t="str">
        <f t="shared" si="1"/>
        <v/>
      </c>
      <c r="L13" s="8">
        <f t="shared" si="0"/>
        <v>0.45833333333333337</v>
      </c>
      <c r="M13" s="3" t="str">
        <f t="shared" si="2"/>
        <v>scolaire</v>
      </c>
      <c r="N13" s="6">
        <f t="shared" si="3"/>
        <v>0.17013888888888884</v>
      </c>
      <c r="O13" s="9" t="str" cm="1">
        <f t="array" ref="O13">_xlfn.IFS(K13="","",K13&lt;="7:00"*1,0.5,K13&gt;"7:00"*1,1)</f>
        <v/>
      </c>
      <c r="Q13" s="16">
        <f t="shared" si="4"/>
        <v>45624.59375</v>
      </c>
      <c r="R13" s="16">
        <f t="shared" si="5"/>
        <v>45624.763888888891</v>
      </c>
      <c r="S13" s="18" cm="1">
        <f t="array" aca="1" ref="S13" ca="1">IFERROR(IF(AND($Q13="",$R13=""),"",$Q13-INDIRECT("R"&amp;MAX(($M$1:$M12&lt;&gt;"Repos")*ROW($M$1:$M12)))),"")</f>
        <v>1.4583333333357587</v>
      </c>
    </row>
    <row r="14" spans="1:21" x14ac:dyDescent="0.25">
      <c r="A14" s="5">
        <v>45625</v>
      </c>
      <c r="B14" s="6">
        <v>0.22916666666666666</v>
      </c>
      <c r="C14" s="6"/>
      <c r="D14" s="6"/>
      <c r="E14" s="6"/>
      <c r="F14" s="6"/>
      <c r="G14" s="6"/>
      <c r="H14" s="6"/>
      <c r="I14" s="6"/>
      <c r="J14" s="6">
        <v>0.68055555555555558</v>
      </c>
      <c r="K14" s="7">
        <f t="shared" si="1"/>
        <v>0.45138888888888895</v>
      </c>
      <c r="L14" s="8">
        <f t="shared" si="0"/>
        <v>0.46527777777777779</v>
      </c>
      <c r="M14" s="3" t="str">
        <f t="shared" si="2"/>
        <v>tourisme</v>
      </c>
      <c r="N14" s="6" t="str">
        <f t="shared" si="3"/>
        <v/>
      </c>
      <c r="O14" s="9" cm="1">
        <f t="array" ref="O14">_xlfn.IFS(K14="","",K14&lt;="7:00"*1,0.5,K14&gt;"7:00"*1,1)</f>
        <v>1</v>
      </c>
      <c r="Q14" s="16">
        <f t="shared" si="4"/>
        <v>45625.229166666664</v>
      </c>
      <c r="R14" s="16">
        <f t="shared" si="5"/>
        <v>45625.680555555555</v>
      </c>
      <c r="S14" s="18" cm="1">
        <f t="array" aca="1" ref="S14" ca="1">IFERROR(IF(AND($Q14="",$R14=""),"",$Q14-INDIRECT("R"&amp;MAX(($M$1:$M13&lt;&gt;"Repos")*ROW($M$1:$M13)))),"")</f>
        <v>0.46527777777373558</v>
      </c>
    </row>
    <row r="15" spans="1:21" x14ac:dyDescent="0.25">
      <c r="A15" s="5">
        <v>45625</v>
      </c>
      <c r="B15" s="6"/>
      <c r="C15" s="6">
        <v>0.68055555555555558</v>
      </c>
      <c r="D15" s="6"/>
      <c r="E15" s="6"/>
      <c r="F15" s="6"/>
      <c r="G15" s="6"/>
      <c r="H15" s="6"/>
      <c r="I15" s="6"/>
      <c r="J15" s="6">
        <v>0.76388888888888884</v>
      </c>
      <c r="K15" s="7" t="str">
        <f t="shared" si="1"/>
        <v/>
      </c>
      <c r="L15" s="8">
        <f t="shared" si="0"/>
        <v>0</v>
      </c>
      <c r="M15" s="3" t="str">
        <f t="shared" si="2"/>
        <v>scolaire</v>
      </c>
      <c r="N15" s="6">
        <f t="shared" si="3"/>
        <v>8.3333333333333259E-2</v>
      </c>
      <c r="O15" s="9" t="str" cm="1">
        <f t="array" ref="O15">_xlfn.IFS(K15="","",K15&lt;="7:00"*1,0.5,K15&gt;"7:00"*1,1)</f>
        <v/>
      </c>
      <c r="Q15" s="16">
        <f t="shared" si="4"/>
        <v>45625.680555555555</v>
      </c>
      <c r="R15" s="16">
        <f t="shared" si="5"/>
        <v>45625.763888888891</v>
      </c>
      <c r="S15" s="18" cm="1">
        <f t="array" aca="1" ref="S15" ca="1">IFERROR(IF(AND($Q15="",$R15=""),"",$Q15-INDIRECT("R"&amp;MAX(($M$1:$M14&lt;&gt;"Repos")*ROW($M$1:$M14)))),"")</f>
        <v>0</v>
      </c>
    </row>
    <row r="16" spans="1:21" x14ac:dyDescent="0.25">
      <c r="A16" s="5">
        <v>45626</v>
      </c>
      <c r="B16" s="6"/>
      <c r="C16" s="6"/>
      <c r="D16" s="6"/>
      <c r="E16" s="6"/>
      <c r="F16" s="6"/>
      <c r="G16" s="6"/>
      <c r="H16" s="6"/>
      <c r="I16" s="6"/>
      <c r="J16" s="6"/>
      <c r="K16" s="7" t="str">
        <f t="shared" si="1"/>
        <v/>
      </c>
      <c r="L16" s="8">
        <f t="shared" si="0"/>
        <v>0.23611111111111116</v>
      </c>
      <c r="M16" s="3" t="str">
        <f t="shared" si="2"/>
        <v>repos</v>
      </c>
      <c r="N16" s="6" t="str">
        <f t="shared" si="3"/>
        <v/>
      </c>
      <c r="O16" s="9" t="str" cm="1">
        <f t="array" ref="O16">_xlfn.IFS(K16="","",K16&lt;="7:00"*1,0.5,K16&gt;"7:00"*1,1)</f>
        <v/>
      </c>
      <c r="Q16" s="16" t="str">
        <f t="shared" si="4"/>
        <v/>
      </c>
      <c r="R16" s="16" t="str">
        <f t="shared" si="5"/>
        <v/>
      </c>
      <c r="S16" s="18" t="str" cm="1">
        <f t="array" aca="1" ref="S16" ca="1">IFERROR(IF(AND($Q16="",$R16=""),"",$Q16-INDIRECT("R"&amp;MAX(($M$1:$M15&lt;&gt;"Repos")*ROW($M$1:$M15)))),"")</f>
        <v/>
      </c>
    </row>
    <row r="17" spans="1:19" x14ac:dyDescent="0.25">
      <c r="A17" s="5">
        <v>45627</v>
      </c>
      <c r="B17" s="6"/>
      <c r="C17" s="6"/>
      <c r="D17" s="6"/>
      <c r="E17" s="6"/>
      <c r="F17" s="6"/>
      <c r="G17" s="6"/>
      <c r="H17" s="6"/>
      <c r="I17" s="6"/>
      <c r="J17" s="6"/>
      <c r="K17" s="7" t="str">
        <f t="shared" si="1"/>
        <v/>
      </c>
      <c r="L17" s="8">
        <f t="shared" si="0"/>
        <v>0</v>
      </c>
      <c r="M17" s="3" t="str">
        <f t="shared" si="2"/>
        <v>repos</v>
      </c>
      <c r="N17" s="6" t="str">
        <f t="shared" si="3"/>
        <v/>
      </c>
      <c r="O17" s="9" t="str" cm="1">
        <f t="array" ref="O17">_xlfn.IFS(K17="","",K17&lt;="7:00"*1,0.5,K17&gt;"7:00"*1,1)</f>
        <v/>
      </c>
      <c r="Q17" s="16" t="str">
        <f t="shared" si="4"/>
        <v/>
      </c>
      <c r="R17" s="16" t="str">
        <f t="shared" si="5"/>
        <v/>
      </c>
      <c r="S17" s="18" t="str" cm="1">
        <f t="array" aca="1" ref="S17" ca="1">IFERROR(IF(AND($Q17="",$R17=""),"",$Q17-INDIRECT("R"&amp;MAX(($M$1:$M16&lt;&gt;"Repos")*ROW($M$1:$M16)))),"")</f>
        <v/>
      </c>
    </row>
    <row r="18" spans="1:19" x14ac:dyDescent="0.25">
      <c r="A18" s="5">
        <v>45628</v>
      </c>
      <c r="B18" s="6"/>
      <c r="C18" s="6">
        <v>0.24305555555555555</v>
      </c>
      <c r="D18" s="6"/>
      <c r="E18" s="6"/>
      <c r="F18" s="6"/>
      <c r="G18" s="6"/>
      <c r="H18" s="6"/>
      <c r="I18" s="6"/>
      <c r="J18" s="6">
        <v>0.35416666666666669</v>
      </c>
      <c r="K18" s="7" t="str">
        <f t="shared" si="1"/>
        <v/>
      </c>
      <c r="L18" s="8">
        <f t="shared" si="0"/>
        <v>0.24305555555555555</v>
      </c>
      <c r="M18" s="3" t="str">
        <f t="shared" si="2"/>
        <v>scolaire</v>
      </c>
      <c r="N18" s="6">
        <f t="shared" si="3"/>
        <v>0.11111111111111113</v>
      </c>
      <c r="O18" s="9" t="str" cm="1">
        <f t="array" ref="O18">_xlfn.IFS(K18="","",K18&lt;="7:00"*1,0.5,K18&gt;"7:00"*1,1)</f>
        <v/>
      </c>
      <c r="Q18" s="16">
        <f t="shared" si="4"/>
        <v>45628.243055555555</v>
      </c>
      <c r="R18" s="16">
        <f t="shared" si="5"/>
        <v>45628.354166666664</v>
      </c>
      <c r="S18" s="18" cm="1">
        <f t="array" aca="1" ref="S18" ca="1">IFERROR(IF(AND($Q18="",$R18=""),"",$Q18-INDIRECT("R"&amp;MAX(($M$1:$M17&lt;&gt;"Repos")*ROW($M$1:$M17)))),"")</f>
        <v>2.4791666666642413</v>
      </c>
    </row>
    <row r="19" spans="1:19" x14ac:dyDescent="0.25">
      <c r="A19" s="5">
        <v>45628</v>
      </c>
      <c r="B19" s="6">
        <v>0.35416666666666669</v>
      </c>
      <c r="C19" s="6"/>
      <c r="D19" s="6"/>
      <c r="E19" s="6"/>
      <c r="F19" s="6"/>
      <c r="G19" s="6"/>
      <c r="H19" s="6"/>
      <c r="I19" s="6"/>
      <c r="J19" s="6">
        <v>0.59375</v>
      </c>
      <c r="K19" s="7">
        <f t="shared" si="1"/>
        <v>0.23958333333333331</v>
      </c>
      <c r="L19" s="8">
        <f t="shared" si="0"/>
        <v>0</v>
      </c>
      <c r="M19" s="3" t="str">
        <f t="shared" si="2"/>
        <v>tourisme</v>
      </c>
      <c r="N19" s="6" t="str">
        <f t="shared" si="3"/>
        <v/>
      </c>
      <c r="O19" s="9" cm="1">
        <f t="array" ref="O19">_xlfn.IFS(K19="","",K19&lt;="7:00"*1,0.5,K19&gt;"7:00"*1,1)</f>
        <v>0.5</v>
      </c>
      <c r="Q19" s="16">
        <f t="shared" si="4"/>
        <v>45628.354166666664</v>
      </c>
      <c r="R19" s="16">
        <f t="shared" si="5"/>
        <v>45628.59375</v>
      </c>
      <c r="S19" s="18" cm="1">
        <f t="array" aca="1" ref="S19" ca="1">IFERROR(IF(AND($Q19="",$R19=""),"",$Q19-INDIRECT("R"&amp;MAX(($M$1:$M18&lt;&gt;"Repos")*ROW($M$1:$M18)))),"")</f>
        <v>0</v>
      </c>
    </row>
    <row r="20" spans="1:19" x14ac:dyDescent="0.25">
      <c r="A20" s="5">
        <v>45629</v>
      </c>
      <c r="B20" s="6">
        <v>0.22916666666666666</v>
      </c>
      <c r="C20" s="6"/>
      <c r="D20" s="6"/>
      <c r="E20" s="6"/>
      <c r="F20" s="6"/>
      <c r="G20" s="6"/>
      <c r="H20" s="6"/>
      <c r="I20" s="6"/>
      <c r="J20" s="6">
        <v>0.67708333333333337</v>
      </c>
      <c r="K20" s="7">
        <f t="shared" si="1"/>
        <v>0.44791666666666674</v>
      </c>
      <c r="L20" s="8">
        <f t="shared" si="0"/>
        <v>0.63541666666666663</v>
      </c>
      <c r="M20" s="3" t="str">
        <f t="shared" si="2"/>
        <v>tourisme</v>
      </c>
      <c r="N20" s="6" t="str">
        <f t="shared" si="3"/>
        <v/>
      </c>
      <c r="O20" s="9" cm="1">
        <f t="array" ref="O20">_xlfn.IFS(K20="","",K20&lt;="7:00"*1,0.5,K20&gt;"7:00"*1,1)</f>
        <v>1</v>
      </c>
      <c r="Q20" s="16">
        <f t="shared" si="4"/>
        <v>45629.229166666664</v>
      </c>
      <c r="R20" s="16">
        <f t="shared" si="5"/>
        <v>45629.677083333336</v>
      </c>
      <c r="S20" s="18" cm="1">
        <f t="array" aca="1" ref="S20" ca="1">IFERROR(IF(AND($Q20="",$R20=""),"",$Q20-INDIRECT("R"&amp;MAX(($M$1:$M19&lt;&gt;"Repos")*ROW($M$1:$M19)))),"")</f>
        <v>0.63541666666424135</v>
      </c>
    </row>
    <row r="21" spans="1:19" x14ac:dyDescent="0.25">
      <c r="A21" s="5">
        <v>45628</v>
      </c>
      <c r="B21" s="6"/>
      <c r="C21" s="6">
        <v>0.67708333333333337</v>
      </c>
      <c r="D21" s="6"/>
      <c r="E21" s="6"/>
      <c r="F21" s="6"/>
      <c r="G21" s="6"/>
      <c r="H21" s="6"/>
      <c r="I21" s="6"/>
      <c r="J21" s="6">
        <v>0.76388888888888884</v>
      </c>
      <c r="K21" s="7" t="str">
        <f t="shared" si="1"/>
        <v/>
      </c>
      <c r="L21" s="8">
        <f t="shared" si="0"/>
        <v>0</v>
      </c>
      <c r="M21" s="3" t="str">
        <f t="shared" si="2"/>
        <v>scolaire</v>
      </c>
      <c r="N21" s="6">
        <f t="shared" si="3"/>
        <v>8.6805555555555469E-2</v>
      </c>
      <c r="O21" s="9" t="str" cm="1">
        <f t="array" ref="O21">_xlfn.IFS(K21="","",K21&lt;="7:00"*1,0.5,K21&gt;"7:00"*1,1)</f>
        <v/>
      </c>
      <c r="Q21" s="16">
        <f t="shared" si="4"/>
        <v>45628.677083333336</v>
      </c>
      <c r="R21" s="16">
        <f t="shared" si="5"/>
        <v>45628.763888888891</v>
      </c>
      <c r="S21" s="18" cm="1">
        <f t="array" aca="1" ref="S21" ca="1">IFERROR(IF(AND($Q21="",$R21=""),"",$Q21-INDIRECT("R"&amp;MAX(($M$1:$M20&lt;&gt;"Repos")*ROW($M$1:$M20)))),"")</f>
        <v>-1</v>
      </c>
    </row>
    <row r="22" spans="1:19" x14ac:dyDescent="0.25">
      <c r="A22" s="5">
        <v>45630</v>
      </c>
      <c r="B22" s="6"/>
      <c r="C22" s="6">
        <v>0.25</v>
      </c>
      <c r="D22" s="6">
        <v>0.3888888888888889</v>
      </c>
      <c r="E22" s="6">
        <v>0.47916666666666669</v>
      </c>
      <c r="F22" s="6"/>
      <c r="G22" s="6"/>
      <c r="H22" s="6"/>
      <c r="I22" s="6"/>
      <c r="J22" s="6">
        <v>0.625</v>
      </c>
      <c r="K22" s="7" t="str">
        <f t="shared" si="1"/>
        <v/>
      </c>
      <c r="L22" s="8">
        <f t="shared" si="0"/>
        <v>0.48611111111111116</v>
      </c>
      <c r="M22" s="3" t="str">
        <f t="shared" si="2"/>
        <v>scolaire</v>
      </c>
      <c r="N22" s="6">
        <f t="shared" si="3"/>
        <v>0.28472222222222221</v>
      </c>
      <c r="O22" s="9" t="str" cm="1">
        <f t="array" ref="O22">_xlfn.IFS(K22="","",K22&lt;="7:00"*1,0.5,K22&gt;"7:00"*1,1)</f>
        <v/>
      </c>
      <c r="Q22" s="16">
        <f t="shared" si="4"/>
        <v>45630.25</v>
      </c>
      <c r="R22" s="16">
        <f t="shared" si="5"/>
        <v>45630.625</v>
      </c>
      <c r="S22" s="18" cm="1">
        <f t="array" aca="1" ref="S22" ca="1">IFERROR(IF(AND($Q22="",$R22=""),"",$Q22-INDIRECT("R"&amp;MAX(($M$1:$M21&lt;&gt;"Repos")*ROW($M$1:$M21)))),"")</f>
        <v>1.4861111111094942</v>
      </c>
    </row>
    <row r="23" spans="1:19" x14ac:dyDescent="0.25">
      <c r="A23" s="5">
        <v>45631</v>
      </c>
      <c r="B23" s="6"/>
      <c r="C23" s="6">
        <v>0.25</v>
      </c>
      <c r="D23" s="6">
        <v>0.36805555555555558</v>
      </c>
      <c r="E23" s="6">
        <v>0.40277777777777779</v>
      </c>
      <c r="F23" s="6">
        <v>0.43055555555555558</v>
      </c>
      <c r="G23" s="6">
        <v>0.49305555555555558</v>
      </c>
      <c r="H23" s="6">
        <v>0.59722222222222221</v>
      </c>
      <c r="I23" s="6">
        <v>0.63888888888888884</v>
      </c>
      <c r="J23" s="6">
        <v>0.79166666666666663</v>
      </c>
      <c r="K23" s="7" t="str">
        <f t="shared" si="1"/>
        <v/>
      </c>
      <c r="L23" s="8">
        <f t="shared" si="0"/>
        <v>0.625</v>
      </c>
      <c r="M23" s="3" t="str">
        <f t="shared" si="2"/>
        <v>scolaire</v>
      </c>
      <c r="N23" s="6">
        <f t="shared" si="3"/>
        <v>0.40277777777777779</v>
      </c>
      <c r="O23" s="9" t="str" cm="1">
        <f t="array" ref="O23">_xlfn.IFS(K23="","",K23&lt;="7:00"*1,0.5,K23&gt;"7:00"*1,1)</f>
        <v/>
      </c>
      <c r="Q23" s="16">
        <f t="shared" si="4"/>
        <v>45631.25</v>
      </c>
      <c r="R23" s="16">
        <f t="shared" si="5"/>
        <v>45631.791666666664</v>
      </c>
      <c r="S23" s="18" cm="1">
        <f t="array" aca="1" ref="S23" ca="1">IFERROR(IF(AND($Q23="",$R23=""),"",$Q23-INDIRECT("R"&amp;MAX(($M$1:$M22&lt;&gt;"Repos")*ROW($M$1:$M22)))),"")</f>
        <v>0.625</v>
      </c>
    </row>
    <row r="24" spans="1:19" x14ac:dyDescent="0.25">
      <c r="A24" s="5">
        <v>45632</v>
      </c>
      <c r="B24" s="6">
        <v>0.69791666666666663</v>
      </c>
      <c r="C24" s="6"/>
      <c r="D24" s="6"/>
      <c r="E24" s="6"/>
      <c r="F24" s="6"/>
      <c r="G24" s="6"/>
      <c r="H24" s="6"/>
      <c r="I24" s="6"/>
      <c r="J24" s="6">
        <v>0.1875</v>
      </c>
      <c r="K24" s="7">
        <f t="shared" si="1"/>
        <v>0.48958333333333337</v>
      </c>
      <c r="L24" s="8">
        <f t="shared" si="0"/>
        <v>0.90625</v>
      </c>
      <c r="M24" s="3" t="str">
        <f t="shared" si="2"/>
        <v>tourisme</v>
      </c>
      <c r="N24" s="6" t="str">
        <f t="shared" si="3"/>
        <v/>
      </c>
      <c r="O24" s="9" cm="1">
        <f t="array" ref="O24">_xlfn.IFS(K24="","",K24&lt;="7:00"*1,0.5,K24&gt;"7:00"*1,1)</f>
        <v>1</v>
      </c>
      <c r="Q24" s="16">
        <f t="shared" si="4"/>
        <v>45632.697916666664</v>
      </c>
      <c r="R24" s="16">
        <f t="shared" si="5"/>
        <v>45632.1875</v>
      </c>
      <c r="S24" s="18" cm="1">
        <f t="array" aca="1" ref="S24" ca="1">IFERROR(IF(AND($Q24="",$R24=""),"",$Q24-INDIRECT("R"&amp;MAX(($M$1:$M23&lt;&gt;"Repos")*ROW($M$1:$M23)))),"")</f>
        <v>0.90625</v>
      </c>
    </row>
    <row r="25" spans="1:19" x14ac:dyDescent="0.25">
      <c r="A25" s="5">
        <v>45633</v>
      </c>
      <c r="B25" s="6"/>
      <c r="C25" s="6"/>
      <c r="D25" s="6"/>
      <c r="E25" s="6"/>
      <c r="F25" s="6"/>
      <c r="G25" s="6"/>
      <c r="H25" s="6"/>
      <c r="I25" s="6"/>
      <c r="J25" s="6"/>
      <c r="K25" s="7" t="str">
        <f t="shared" si="1"/>
        <v/>
      </c>
      <c r="L25" s="8">
        <f t="shared" si="0"/>
        <v>0.8125</v>
      </c>
      <c r="M25" s="3" t="str">
        <f t="shared" si="2"/>
        <v>repos</v>
      </c>
      <c r="N25" s="6" t="str">
        <f t="shared" si="3"/>
        <v/>
      </c>
      <c r="O25" s="9" t="str" cm="1">
        <f t="array" ref="O25">_xlfn.IFS(K25="","",K25&lt;="7:00"*1,0.5,K25&gt;"7:00"*1,1)</f>
        <v/>
      </c>
      <c r="Q25" s="16" t="str">
        <f t="shared" si="4"/>
        <v/>
      </c>
      <c r="R25" s="16" t="str">
        <f t="shared" si="5"/>
        <v/>
      </c>
      <c r="S25" s="18" t="str" cm="1">
        <f t="array" aca="1" ref="S25" ca="1">IFERROR(IF(AND($Q25="",$R25=""),"",$Q25-INDIRECT("R"&amp;MAX(($M$1:$M24&lt;&gt;"Repos")*ROW($M$1:$M24)))),"")</f>
        <v/>
      </c>
    </row>
    <row r="26" spans="1:19" x14ac:dyDescent="0.25">
      <c r="A26" s="5">
        <v>45634</v>
      </c>
      <c r="B26" s="6"/>
      <c r="C26" s="6"/>
      <c r="D26" s="6"/>
      <c r="E26" s="6"/>
      <c r="F26" s="6"/>
      <c r="G26" s="6"/>
      <c r="H26" s="6"/>
      <c r="I26" s="6"/>
      <c r="J26" s="6"/>
      <c r="K26" s="7" t="str">
        <f t="shared" si="1"/>
        <v/>
      </c>
      <c r="L26" s="8">
        <f t="shared" si="0"/>
        <v>0</v>
      </c>
      <c r="M26" s="3" t="str">
        <f t="shared" si="2"/>
        <v>repos</v>
      </c>
      <c r="N26" s="6" t="str">
        <f t="shared" si="3"/>
        <v/>
      </c>
      <c r="O26" s="9" t="str" cm="1">
        <f t="array" ref="O26">_xlfn.IFS(K26="","",K26&lt;="7:00"*1,0.5,K26&gt;"7:00"*1,1)</f>
        <v/>
      </c>
      <c r="Q26" s="16" t="str">
        <f t="shared" si="4"/>
        <v/>
      </c>
      <c r="R26" s="16" t="str">
        <f t="shared" si="5"/>
        <v/>
      </c>
      <c r="S26" s="18" t="str" cm="1">
        <f t="array" aca="1" ref="S26" ca="1">IFERROR(IF(AND($Q26="",$R26=""),"",$Q26-INDIRECT("R"&amp;MAX(($M$1:$M25&lt;&gt;"Repos")*ROW($M$1:$M25)))),"")</f>
        <v/>
      </c>
    </row>
    <row r="27" spans="1:19" x14ac:dyDescent="0.25">
      <c r="A27" s="5">
        <v>45635</v>
      </c>
      <c r="B27" s="6"/>
      <c r="C27" s="6">
        <v>0.25</v>
      </c>
      <c r="D27" s="6">
        <v>0.375</v>
      </c>
      <c r="E27" s="6">
        <v>0.49305555555555558</v>
      </c>
      <c r="F27" s="6">
        <v>0.59375</v>
      </c>
      <c r="G27" s="6"/>
      <c r="H27" s="6"/>
      <c r="I27" s="6">
        <v>0.65277777777777779</v>
      </c>
      <c r="J27" s="6">
        <v>0.77083333333333337</v>
      </c>
      <c r="K27" s="7" t="str">
        <f t="shared" si="1"/>
        <v/>
      </c>
      <c r="L27" s="8">
        <f t="shared" si="0"/>
        <v>0.25</v>
      </c>
      <c r="M27" s="3" t="str">
        <f t="shared" si="2"/>
        <v>scolaire</v>
      </c>
      <c r="N27" s="6">
        <f t="shared" si="3"/>
        <v>0.34375</v>
      </c>
      <c r="O27" s="9" t="str" cm="1">
        <f t="array" ref="O27">_xlfn.IFS(K27="","",K27&lt;="7:00"*1,0.5,K27&gt;"7:00"*1,1)</f>
        <v/>
      </c>
      <c r="Q27" s="16">
        <f t="shared" si="4"/>
        <v>45635.25</v>
      </c>
      <c r="R27" s="16">
        <f t="shared" si="5"/>
        <v>45635.770833333336</v>
      </c>
      <c r="S27" s="18" cm="1">
        <f t="array" aca="1" ref="S27" ca="1">IFERROR(IF(AND($Q27="",$R27=""),"",$Q27-INDIRECT("R"&amp;MAX(($M$1:$M26&lt;&gt;"Repos")*ROW($M$1:$M26)))),"")</f>
        <v>3.0625</v>
      </c>
    </row>
    <row r="28" spans="1:19" x14ac:dyDescent="0.25">
      <c r="A28" s="5">
        <v>45636</v>
      </c>
      <c r="B28" s="6">
        <v>0.36458333333333331</v>
      </c>
      <c r="C28" s="6"/>
      <c r="D28" s="6"/>
      <c r="E28" s="6"/>
      <c r="F28" s="6"/>
      <c r="G28" s="6"/>
      <c r="H28" s="6"/>
      <c r="I28" s="6"/>
      <c r="J28" s="6">
        <v>0.85416666666666663</v>
      </c>
      <c r="K28" s="7">
        <f t="shared" si="1"/>
        <v>0.48958333333333331</v>
      </c>
      <c r="L28" s="8">
        <f t="shared" si="0"/>
        <v>0.59375</v>
      </c>
      <c r="M28" s="3" t="str">
        <f t="shared" si="2"/>
        <v>tourisme</v>
      </c>
      <c r="N28" s="6" t="str">
        <f t="shared" si="3"/>
        <v/>
      </c>
      <c r="O28" s="9" cm="1">
        <f t="array" ref="O28">_xlfn.IFS(K28="","",K28&lt;="7:00"*1,0.5,K28&gt;"7:00"*1,1)</f>
        <v>1</v>
      </c>
      <c r="Q28" s="16">
        <f t="shared" si="4"/>
        <v>45636.364583333336</v>
      </c>
      <c r="R28" s="16">
        <f t="shared" si="5"/>
        <v>45636.854166666664</v>
      </c>
      <c r="S28" s="18" cm="1">
        <f t="array" aca="1" ref="S28" ca="1">IFERROR(IF(AND($Q28="",$R28=""),"",$Q28-INDIRECT("R"&amp;MAX(($M$1:$M27&lt;&gt;"Repos")*ROW($M$1:$M27)))),"")</f>
        <v>0.59375</v>
      </c>
    </row>
    <row r="29" spans="1:19" x14ac:dyDescent="0.25">
      <c r="A29" s="5">
        <v>45637</v>
      </c>
      <c r="B29" s="6"/>
      <c r="C29" s="6">
        <v>0.25</v>
      </c>
      <c r="D29" s="6">
        <v>0.33333333333333331</v>
      </c>
      <c r="E29" s="6">
        <v>0.49305555555555558</v>
      </c>
      <c r="F29" s="6">
        <v>0.625</v>
      </c>
      <c r="G29" s="6">
        <v>0.625</v>
      </c>
      <c r="H29" s="6"/>
      <c r="I29" s="6"/>
      <c r="J29" s="6">
        <v>0.66666666666666663</v>
      </c>
      <c r="K29" s="7" t="str">
        <f t="shared" si="1"/>
        <v/>
      </c>
      <c r="L29" s="8">
        <f t="shared" si="0"/>
        <v>0.39583333333333337</v>
      </c>
      <c r="M29" s="3" t="str">
        <f t="shared" si="2"/>
        <v>scolaire</v>
      </c>
      <c r="N29" s="6">
        <f t="shared" si="3"/>
        <v>0.25694444444444436</v>
      </c>
      <c r="O29" s="9" t="str" cm="1">
        <f t="array" ref="O29">_xlfn.IFS(K29="","",K29&lt;="7:00"*1,0.5,K29&gt;"7:00"*1,1)</f>
        <v/>
      </c>
      <c r="Q29" s="16">
        <f t="shared" si="4"/>
        <v>45637.25</v>
      </c>
      <c r="R29" s="16">
        <f t="shared" si="5"/>
        <v>45637.666666666664</v>
      </c>
      <c r="S29" s="18" cm="1">
        <f t="array" aca="1" ref="S29" ca="1">IFERROR(IF(AND($Q29="",$R29=""),"",$Q29-INDIRECT("R"&amp;MAX(($M$1:$M28&lt;&gt;"Repos")*ROW($M$1:$M28)))),"")</f>
        <v>0.39583333333575865</v>
      </c>
    </row>
    <row r="30" spans="1:19" x14ac:dyDescent="0.25">
      <c r="A30" s="5">
        <v>45638</v>
      </c>
      <c r="B30" s="6"/>
      <c r="C30" s="6"/>
      <c r="D30" s="6"/>
      <c r="E30" s="6"/>
      <c r="F30" s="6"/>
      <c r="G30" s="6"/>
      <c r="H30" s="6"/>
      <c r="I30" s="6"/>
      <c r="J30" s="6"/>
      <c r="K30" s="7" t="str">
        <f t="shared" si="1"/>
        <v/>
      </c>
      <c r="L30" s="8">
        <f t="shared" si="0"/>
        <v>0.33333333333333337</v>
      </c>
      <c r="M30" s="3" t="str">
        <f t="shared" si="2"/>
        <v>repos</v>
      </c>
      <c r="N30" s="6" t="str">
        <f t="shared" si="3"/>
        <v/>
      </c>
      <c r="O30" s="9" t="str" cm="1">
        <f t="array" ref="O30">_xlfn.IFS(K30="","",K30&lt;="7:00"*1,0.5,K30&gt;"7:00"*1,1)</f>
        <v/>
      </c>
      <c r="Q30" s="16" t="str">
        <f t="shared" si="4"/>
        <v/>
      </c>
      <c r="R30" s="16" t="str">
        <f t="shared" si="5"/>
        <v/>
      </c>
      <c r="S30" s="18" t="str" cm="1">
        <f t="array" aca="1" ref="S30" ca="1">IFERROR(IF(AND($Q30="",$R30=""),"",$Q30-INDIRECT("R"&amp;MAX(($M$1:$M29&lt;&gt;"Repos")*ROW($M$1:$M29)))),"")</f>
        <v/>
      </c>
    </row>
    <row r="31" spans="1:19" x14ac:dyDescent="0.25">
      <c r="A31" s="5">
        <v>45639</v>
      </c>
      <c r="B31" s="6">
        <v>0.54166666666666663</v>
      </c>
      <c r="C31" s="6"/>
      <c r="D31" s="6"/>
      <c r="E31" s="6"/>
      <c r="F31" s="6"/>
      <c r="G31" s="6"/>
      <c r="H31" s="6"/>
      <c r="I31" s="6"/>
      <c r="J31" s="6">
        <v>3.125E-2</v>
      </c>
      <c r="K31" s="7">
        <f t="shared" si="1"/>
        <v>0.48958333333333337</v>
      </c>
      <c r="L31" s="8">
        <f t="shared" si="0"/>
        <v>0.54166666666666663</v>
      </c>
      <c r="M31" s="3" t="str">
        <f t="shared" si="2"/>
        <v>tourisme</v>
      </c>
      <c r="N31" s="6" t="str">
        <f t="shared" si="3"/>
        <v/>
      </c>
      <c r="O31" s="9" cm="1">
        <f t="array" ref="O31">_xlfn.IFS(K31="","",K31&lt;="7:00"*1,0.5,K31&gt;"7:00"*1,1)</f>
        <v>1</v>
      </c>
      <c r="Q31" s="16">
        <f t="shared" si="4"/>
        <v>45639.541666666664</v>
      </c>
      <c r="R31" s="16">
        <f t="shared" si="5"/>
        <v>45639.03125</v>
      </c>
      <c r="S31" s="18" cm="1">
        <f t="array" aca="1" ref="S31" ca="1">IFERROR(IF(AND($Q31="",$R31=""),"",$Q31-INDIRECT("R"&amp;MAX(($M$1:$M30&lt;&gt;"Repos")*ROW($M$1:$M30)))),"")</f>
        <v>1.875</v>
      </c>
    </row>
    <row r="32" spans="1:19" x14ac:dyDescent="0.25">
      <c r="A32" s="5">
        <v>45640</v>
      </c>
      <c r="B32" s="6"/>
      <c r="C32" s="6"/>
      <c r="D32" s="6"/>
      <c r="E32" s="6"/>
      <c r="F32" s="6"/>
      <c r="G32" s="6"/>
      <c r="H32" s="6"/>
      <c r="I32" s="6"/>
      <c r="J32" s="6"/>
      <c r="K32" s="7" t="str">
        <f t="shared" si="1"/>
        <v/>
      </c>
      <c r="L32" s="8">
        <f t="shared" si="0"/>
        <v>0.96875</v>
      </c>
      <c r="M32" s="3" t="str">
        <f t="shared" si="2"/>
        <v>repos</v>
      </c>
      <c r="N32" s="6" t="str">
        <f t="shared" si="3"/>
        <v/>
      </c>
      <c r="O32" s="9" t="str" cm="1">
        <f t="array" ref="O32">_xlfn.IFS(K32="","",K32&lt;="7:00"*1,0.5,K32&gt;"7:00"*1,1)</f>
        <v/>
      </c>
      <c r="Q32" s="16" t="str">
        <f t="shared" si="4"/>
        <v/>
      </c>
      <c r="R32" s="16" t="str">
        <f t="shared" si="5"/>
        <v/>
      </c>
      <c r="S32" s="18" t="str" cm="1">
        <f t="array" aca="1" ref="S32" ca="1">IFERROR(IF(AND($Q32="",$R32=""),"",$Q32-INDIRECT("R"&amp;MAX(($M$1:$M31&lt;&gt;"Repos")*ROW($M$1:$M31)))),"")</f>
        <v/>
      </c>
    </row>
    <row r="33" spans="1:19" x14ac:dyDescent="0.25">
      <c r="A33" s="5">
        <v>45641</v>
      </c>
      <c r="B33" s="6"/>
      <c r="C33" s="6"/>
      <c r="D33" s="6"/>
      <c r="E33" s="6"/>
      <c r="F33" s="6"/>
      <c r="G33" s="6"/>
      <c r="H33" s="6"/>
      <c r="I33" s="6"/>
      <c r="J33" s="6"/>
      <c r="K33" s="7" t="str">
        <f t="shared" si="1"/>
        <v/>
      </c>
      <c r="L33" s="8">
        <f t="shared" si="0"/>
        <v>0</v>
      </c>
      <c r="M33" s="3" t="str">
        <f t="shared" si="2"/>
        <v>repos</v>
      </c>
      <c r="N33" s="6" t="str">
        <f t="shared" si="3"/>
        <v/>
      </c>
      <c r="O33" s="9" t="str" cm="1">
        <f t="array" ref="O33">_xlfn.IFS(K33="","",K33&lt;="7:00"*1,0.5,K33&gt;"7:00"*1,1)</f>
        <v/>
      </c>
      <c r="Q33" s="16" t="str">
        <f t="shared" si="4"/>
        <v/>
      </c>
      <c r="R33" s="16" t="str">
        <f t="shared" si="5"/>
        <v/>
      </c>
      <c r="S33" s="18" t="str" cm="1">
        <f t="array" aca="1" ref="S33" ca="1">IFERROR(IF(AND($Q33="",$R33=""),"",$Q33-INDIRECT("R"&amp;MAX(($M$1:$M32&lt;&gt;"Repos")*ROW($M$1:$M32)))),"")</f>
        <v/>
      </c>
    </row>
    <row r="34" spans="1:19" x14ac:dyDescent="0.25">
      <c r="A34" s="5">
        <v>45642</v>
      </c>
      <c r="B34" s="6"/>
      <c r="C34" s="6"/>
      <c r="D34" s="6"/>
      <c r="E34" s="6"/>
      <c r="F34" s="6"/>
      <c r="G34" s="6"/>
      <c r="H34" s="6"/>
      <c r="I34" s="6"/>
      <c r="J34" s="6"/>
      <c r="K34" s="7" t="str">
        <f t="shared" si="1"/>
        <v/>
      </c>
      <c r="L34" s="8">
        <f t="shared" si="0"/>
        <v>0</v>
      </c>
      <c r="M34" s="3" t="str">
        <f t="shared" si="2"/>
        <v>repos</v>
      </c>
      <c r="N34" s="6" t="str">
        <f t="shared" si="3"/>
        <v/>
      </c>
      <c r="O34" s="9" t="str" cm="1">
        <f t="array" ref="O34">_xlfn.IFS(K34="","",K34&lt;="7:00"*1,0.5,K34&gt;"7:00"*1,1)</f>
        <v/>
      </c>
      <c r="Q34" s="16" t="str">
        <f t="shared" si="4"/>
        <v/>
      </c>
      <c r="R34" s="16" t="str">
        <f t="shared" si="5"/>
        <v/>
      </c>
      <c r="S34" s="18" t="str" cm="1">
        <f t="array" aca="1" ref="S34" ca="1">IFERROR(IF(AND($Q34="",$R34=""),"",$Q34-INDIRECT("R"&amp;MAX(($M$1:$M33&lt;&gt;"Repos")*ROW($M$1:$M33)))),"")</f>
        <v/>
      </c>
    </row>
    <row r="35" spans="1:19" x14ac:dyDescent="0.25">
      <c r="A35" s="5">
        <v>45643</v>
      </c>
      <c r="B35" s="6"/>
      <c r="C35" s="6"/>
      <c r="D35" s="6"/>
      <c r="E35" s="6"/>
      <c r="F35" s="6"/>
      <c r="G35" s="6"/>
      <c r="H35" s="6"/>
      <c r="I35" s="6"/>
      <c r="J35" s="6"/>
      <c r="K35" s="7" t="str">
        <f t="shared" si="1"/>
        <v/>
      </c>
      <c r="L35" s="8">
        <f t="shared" si="0"/>
        <v>0</v>
      </c>
      <c r="M35" s="3" t="str">
        <f t="shared" si="2"/>
        <v>repos</v>
      </c>
      <c r="N35" s="6" t="str">
        <f t="shared" si="3"/>
        <v/>
      </c>
      <c r="O35" s="9" t="str" cm="1">
        <f t="array" ref="O35">_xlfn.IFS(K35="","",K35&lt;="7:00"*1,0.5,K35&gt;"7:00"*1,1)</f>
        <v/>
      </c>
      <c r="Q35" s="16" t="str">
        <f t="shared" si="4"/>
        <v/>
      </c>
      <c r="R35" s="16" t="str">
        <f t="shared" si="5"/>
        <v/>
      </c>
      <c r="S35" s="18" t="str" cm="1">
        <f t="array" aca="1" ref="S35" ca="1">IFERROR(IF(AND($Q35="",$R35=""),"",$Q35-INDIRECT("R"&amp;MAX(($M$1:$M34&lt;&gt;"Repos")*ROW($M$1:$M34)))),"")</f>
        <v/>
      </c>
    </row>
    <row r="36" spans="1:19" x14ac:dyDescent="0.25">
      <c r="A36" s="5">
        <v>45644</v>
      </c>
      <c r="B36" s="6"/>
      <c r="C36" s="6"/>
      <c r="D36" s="6"/>
      <c r="E36" s="6"/>
      <c r="F36" s="6"/>
      <c r="G36" s="6"/>
      <c r="H36" s="6"/>
      <c r="I36" s="6"/>
      <c r="J36" s="6"/>
      <c r="K36" s="7" t="str">
        <f t="shared" si="1"/>
        <v/>
      </c>
      <c r="L36" s="8">
        <f t="shared" si="0"/>
        <v>0</v>
      </c>
      <c r="M36" s="3" t="str">
        <f t="shared" si="2"/>
        <v>repos</v>
      </c>
      <c r="N36" s="6" t="str">
        <f t="shared" si="3"/>
        <v/>
      </c>
      <c r="O36" s="9" t="str" cm="1">
        <f t="array" ref="O36">_xlfn.IFS(K36="","",K36&lt;="7:00"*1,0.5,K36&gt;"7:00"*1,1)</f>
        <v/>
      </c>
      <c r="Q36" s="16" t="str">
        <f t="shared" si="4"/>
        <v/>
      </c>
      <c r="R36" s="16" t="str">
        <f t="shared" si="5"/>
        <v/>
      </c>
      <c r="S36" s="18" t="str" cm="1">
        <f t="array" aca="1" ref="S36" ca="1">IFERROR(IF(AND($Q36="",$R36=""),"",$Q36-INDIRECT("R"&amp;MAX(($M$1:$M35&lt;&gt;"Repos")*ROW($M$1:$M35)))),"")</f>
        <v/>
      </c>
    </row>
    <row r="37" spans="1:19" x14ac:dyDescent="0.25">
      <c r="A37" s="5">
        <v>45645</v>
      </c>
      <c r="B37" s="6"/>
      <c r="C37" s="6"/>
      <c r="D37" s="6"/>
      <c r="E37" s="6"/>
      <c r="F37" s="6"/>
      <c r="G37" s="6"/>
      <c r="H37" s="6"/>
      <c r="I37" s="6"/>
      <c r="J37" s="6"/>
      <c r="K37" s="7" t="str">
        <f t="shared" si="1"/>
        <v/>
      </c>
      <c r="L37" s="8">
        <f t="shared" si="0"/>
        <v>0</v>
      </c>
      <c r="M37" s="3" t="str">
        <f t="shared" si="2"/>
        <v>repos</v>
      </c>
      <c r="N37" s="6" t="str">
        <f t="shared" si="3"/>
        <v/>
      </c>
      <c r="O37" s="9" t="str" cm="1">
        <f t="array" ref="O37">_xlfn.IFS(K37="","",K37&lt;="7:00"*1,0.5,K37&gt;"7:00"*1,1)</f>
        <v/>
      </c>
      <c r="Q37" s="16" t="str">
        <f t="shared" si="4"/>
        <v/>
      </c>
      <c r="R37" s="16" t="str">
        <f t="shared" si="5"/>
        <v/>
      </c>
      <c r="S37" s="18" t="str" cm="1">
        <f t="array" aca="1" ref="S37" ca="1">IFERROR(IF(AND($Q37="",$R37=""),"",$Q37-INDIRECT("R"&amp;MAX(($M$1:$M36&lt;&gt;"Repos")*ROW($M$1:$M36)))),"")</f>
        <v/>
      </c>
    </row>
    <row r="38" spans="1:19" x14ac:dyDescent="0.25">
      <c r="A38" s="5">
        <v>45646</v>
      </c>
      <c r="B38" s="6"/>
      <c r="C38" s="6"/>
      <c r="D38" s="6"/>
      <c r="E38" s="6"/>
      <c r="F38" s="6"/>
      <c r="G38" s="6"/>
      <c r="H38" s="6"/>
      <c r="I38" s="6"/>
      <c r="J38" s="6"/>
      <c r="K38" s="7" t="str">
        <f t="shared" si="1"/>
        <v/>
      </c>
      <c r="L38" s="8">
        <f t="shared" si="0"/>
        <v>0</v>
      </c>
      <c r="M38" s="3" t="str">
        <f t="shared" si="2"/>
        <v>repos</v>
      </c>
      <c r="N38" s="6" t="str">
        <f t="shared" si="3"/>
        <v/>
      </c>
      <c r="O38" s="9" t="str" cm="1">
        <f t="array" ref="O38">_xlfn.IFS(K38="","",K38&lt;="7:00"*1,0.5,K38&gt;"7:00"*1,1)</f>
        <v/>
      </c>
      <c r="Q38" s="16" t="str">
        <f t="shared" si="4"/>
        <v/>
      </c>
      <c r="R38" s="16" t="str">
        <f t="shared" si="5"/>
        <v/>
      </c>
      <c r="S38" s="18" t="str" cm="1">
        <f t="array" aca="1" ref="S38" ca="1">IFERROR(IF(AND($Q38="",$R38=""),"",$Q38-INDIRECT("R"&amp;MAX(($M$1:$M37&lt;&gt;"Repos")*ROW($M$1:$M37)))),"")</f>
        <v/>
      </c>
    </row>
    <row r="39" spans="1:19" x14ac:dyDescent="0.25">
      <c r="M39">
        <f>N39/"1:00"</f>
        <v>46.5</v>
      </c>
      <c r="N39" s="12">
        <f>SUM(N4:N38)</f>
        <v>1.9374999999999998</v>
      </c>
      <c r="O39" s="13">
        <f>SUM(O4:O38)</f>
        <v>10.5</v>
      </c>
    </row>
  </sheetData>
  <conditionalFormatting sqref="M1:M3 M39:M1048576">
    <cfRule type="containsText" dxfId="5" priority="5" operator="containsText" text="repos&#10;travail">
      <formula>NOT(ISERROR(SEARCH("repos
travail",M1)))</formula>
    </cfRule>
  </conditionalFormatting>
  <conditionalFormatting sqref="M3">
    <cfRule type="containsText" dxfId="4" priority="6" operator="containsText" text="scolaire">
      <formula>NOT(ISERROR(SEARCH("scolaire",M3)))</formula>
    </cfRule>
  </conditionalFormatting>
  <conditionalFormatting sqref="M4:M38">
    <cfRule type="containsText" dxfId="3" priority="1" operator="containsText" text="tourisme">
      <formula>NOT(ISERROR(SEARCH("tourisme",M4)))</formula>
    </cfRule>
    <cfRule type="containsText" dxfId="2" priority="2" operator="containsText" text="repos">
      <formula>NOT(ISERROR(SEARCH("repos",M4)))</formula>
    </cfRule>
    <cfRule type="containsText" dxfId="1" priority="3" operator="containsText" text="scolaire">
      <formula>NOT(ISERROR(SEARCH("scolaire",M4)))</formula>
    </cfRule>
    <cfRule type="containsText" dxfId="0" priority="4" operator="containsText" text="repos">
      <formula>NOT(ISERROR(SEARCH("repos",M4)))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decembre24.1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L'HOMMELET</dc:creator>
  <cp:lastModifiedBy>francis henniaux</cp:lastModifiedBy>
  <dcterms:created xsi:type="dcterms:W3CDTF">2024-12-14T19:11:59Z</dcterms:created>
  <dcterms:modified xsi:type="dcterms:W3CDTF">2024-12-15T15:15:27Z</dcterms:modified>
</cp:coreProperties>
</file>