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uments\Francis\Problemes Internet\Excel Pratique\"/>
    </mc:Choice>
  </mc:AlternateContent>
  <xr:revisionPtr revIDLastSave="0" documentId="13_ncr:1_{650B00F1-056A-4A27-9420-B34F1228D70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M1 A" sheetId="30" r:id="rId1"/>
    <sheet name="M2 A" sheetId="31" r:id="rId2"/>
    <sheet name="M3 A" sheetId="32" r:id="rId3"/>
    <sheet name="M4 A" sheetId="33" r:id="rId4"/>
    <sheet name="RENTA A" sheetId="34" r:id="rId5"/>
    <sheet name="RENTA B" sheetId="21" r:id="rId6"/>
    <sheet name="RENTA MATCHS" sheetId="6" r:id="rId7"/>
    <sheet name="TEST AUTRE" sheetId="28" r:id="rId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B63" i="30" l="1"/>
  <c r="AB72" i="30"/>
  <c r="Y63" i="30" s="1"/>
  <c r="AA72" i="30"/>
  <c r="X63" i="30" s="1"/>
  <c r="Z72" i="30"/>
  <c r="Y72" i="30"/>
  <c r="X72" i="30"/>
  <c r="AB52" i="30"/>
  <c r="AB43" i="30" s="1"/>
  <c r="AA52" i="30"/>
  <c r="Z52" i="30"/>
  <c r="Y52" i="30"/>
  <c r="Y43" i="30" s="1"/>
  <c r="X52" i="30"/>
  <c r="X43" i="30" s="1"/>
  <c r="AA6" i="34"/>
  <c r="AB72" i="34"/>
  <c r="AB63" i="34" s="1"/>
  <c r="Y72" i="34"/>
  <c r="X72" i="34"/>
  <c r="AH70" i="34"/>
  <c r="AE70" i="34"/>
  <c r="AF70" i="34" s="1"/>
  <c r="AG70" i="34" s="1"/>
  <c r="AH69" i="34"/>
  <c r="AI69" i="34" s="1"/>
  <c r="AJ69" i="34" s="1"/>
  <c r="AE69" i="34"/>
  <c r="AF69" i="34" s="1"/>
  <c r="AH68" i="34"/>
  <c r="AE68" i="34"/>
  <c r="AH67" i="34"/>
  <c r="AI67" i="34" s="1"/>
  <c r="AE67" i="34"/>
  <c r="AH66" i="34"/>
  <c r="AF66" i="34"/>
  <c r="AG66" i="34" s="1"/>
  <c r="AE66" i="34"/>
  <c r="AH65" i="34"/>
  <c r="AI65" i="34" s="1"/>
  <c r="AJ65" i="34" s="1"/>
  <c r="AE65" i="34"/>
  <c r="Y63" i="34"/>
  <c r="X63" i="34"/>
  <c r="AB52" i="34"/>
  <c r="AB43" i="34" s="1"/>
  <c r="Y52" i="34"/>
  <c r="X52" i="34"/>
  <c r="X43" i="34" s="1"/>
  <c r="AH50" i="34"/>
  <c r="AE50" i="34"/>
  <c r="AF50" i="34" s="1"/>
  <c r="AG50" i="34" s="1"/>
  <c r="AH49" i="34"/>
  <c r="AE49" i="34"/>
  <c r="AF49" i="34" s="1"/>
  <c r="AG49" i="34" s="1"/>
  <c r="AH48" i="34"/>
  <c r="AI48" i="34" s="1"/>
  <c r="AJ48" i="34" s="1"/>
  <c r="AE48" i="34"/>
  <c r="AF48" i="34" s="1"/>
  <c r="AH47" i="34"/>
  <c r="AE47" i="34"/>
  <c r="AH46" i="34"/>
  <c r="AE46" i="34"/>
  <c r="AF46" i="34" s="1"/>
  <c r="AG46" i="34" s="1"/>
  <c r="AH45" i="34"/>
  <c r="AF45" i="34"/>
  <c r="AG45" i="34" s="1"/>
  <c r="AE45" i="34"/>
  <c r="Y43" i="34"/>
  <c r="AF31" i="34"/>
  <c r="AE31" i="34"/>
  <c r="AD31" i="34" s="1"/>
  <c r="AC31" i="34"/>
  <c r="AA31" i="34"/>
  <c r="AF30" i="34"/>
  <c r="AE30" i="34"/>
  <c r="AC30" i="34"/>
  <c r="AA30" i="34"/>
  <c r="AF29" i="34"/>
  <c r="AE29" i="34"/>
  <c r="AC29" i="34"/>
  <c r="AA29" i="34"/>
  <c r="AF28" i="34"/>
  <c r="AE28" i="34"/>
  <c r="AC28" i="34"/>
  <c r="AA28" i="34"/>
  <c r="AF27" i="34"/>
  <c r="AE27" i="34"/>
  <c r="AD27" i="34" s="1"/>
  <c r="AC27" i="34"/>
  <c r="AA27" i="34"/>
  <c r="AF26" i="34"/>
  <c r="AE26" i="34"/>
  <c r="AC26" i="34"/>
  <c r="AA26" i="34"/>
  <c r="AF25" i="34"/>
  <c r="AE25" i="34"/>
  <c r="AC25" i="34"/>
  <c r="AA25" i="34"/>
  <c r="AF24" i="34"/>
  <c r="AE24" i="34"/>
  <c r="AD24" i="34"/>
  <c r="AC24" i="34"/>
  <c r="AA24" i="34"/>
  <c r="AF23" i="34"/>
  <c r="AE23" i="34"/>
  <c r="AD23" i="34"/>
  <c r="AC23" i="34"/>
  <c r="AA23" i="34"/>
  <c r="AF22" i="34"/>
  <c r="AE22" i="34"/>
  <c r="AC22" i="34"/>
  <c r="AA22" i="34"/>
  <c r="AF21" i="34"/>
  <c r="AE21" i="34"/>
  <c r="AD21" i="34" s="1"/>
  <c r="AC21" i="34"/>
  <c r="AA21" i="34"/>
  <c r="AF20" i="34"/>
  <c r="AE20" i="34"/>
  <c r="AC20" i="34"/>
  <c r="AA20" i="34"/>
  <c r="AF19" i="34"/>
  <c r="AE19" i="34"/>
  <c r="AD19" i="34" s="1"/>
  <c r="AC19" i="34"/>
  <c r="AA19" i="34"/>
  <c r="AF18" i="34"/>
  <c r="AE18" i="34"/>
  <c r="AC18" i="34"/>
  <c r="AA18" i="34"/>
  <c r="AF17" i="34"/>
  <c r="AE17" i="34"/>
  <c r="AC17" i="34"/>
  <c r="AA17" i="34"/>
  <c r="AF16" i="34"/>
  <c r="AE16" i="34"/>
  <c r="AC16" i="34"/>
  <c r="AA16" i="34"/>
  <c r="AF15" i="34"/>
  <c r="AE15" i="34"/>
  <c r="AD15" i="34" s="1"/>
  <c r="AC15" i="34"/>
  <c r="AA15" i="34"/>
  <c r="AF14" i="34"/>
  <c r="AE14" i="34"/>
  <c r="AC14" i="34"/>
  <c r="AA14" i="34"/>
  <c r="AF13" i="34"/>
  <c r="AE13" i="34"/>
  <c r="AC13" i="34"/>
  <c r="AA13" i="34"/>
  <c r="AF12" i="34"/>
  <c r="AE12" i="34"/>
  <c r="AC12" i="34"/>
  <c r="AA12" i="34"/>
  <c r="AF11" i="34"/>
  <c r="AE11" i="34"/>
  <c r="AD11" i="34" s="1"/>
  <c r="AC11" i="34"/>
  <c r="AA11" i="34"/>
  <c r="AF10" i="34"/>
  <c r="AE10" i="34"/>
  <c r="AC10" i="34"/>
  <c r="AA10" i="34"/>
  <c r="AF9" i="34"/>
  <c r="AE9" i="34"/>
  <c r="AC9" i="34"/>
  <c r="AA9" i="34"/>
  <c r="AF8" i="34"/>
  <c r="AE8" i="34"/>
  <c r="AD8" i="34" s="1"/>
  <c r="AC8" i="34"/>
  <c r="AA8" i="34"/>
  <c r="AF7" i="34"/>
  <c r="AE7" i="34"/>
  <c r="AC7" i="34"/>
  <c r="AD7" i="34" s="1"/>
  <c r="AA7" i="34"/>
  <c r="AF6" i="34"/>
  <c r="AE6" i="34"/>
  <c r="AC6" i="34"/>
  <c r="AB72" i="33"/>
  <c r="Y72" i="33"/>
  <c r="X72" i="33"/>
  <c r="AH70" i="33"/>
  <c r="AE70" i="33"/>
  <c r="AF70" i="33" s="1"/>
  <c r="AG70" i="33" s="1"/>
  <c r="AI69" i="33"/>
  <c r="AJ69" i="33" s="1"/>
  <c r="AH69" i="33"/>
  <c r="AE69" i="33"/>
  <c r="AF69" i="33" s="1"/>
  <c r="AH68" i="33"/>
  <c r="AE68" i="33"/>
  <c r="AH67" i="33"/>
  <c r="AI67" i="33" s="1"/>
  <c r="AE67" i="33"/>
  <c r="AH66" i="33"/>
  <c r="AE66" i="33"/>
  <c r="AF66" i="33" s="1"/>
  <c r="AG66" i="33" s="1"/>
  <c r="AH65" i="33"/>
  <c r="AI65" i="33" s="1"/>
  <c r="AJ65" i="33" s="1"/>
  <c r="AE65" i="33"/>
  <c r="AB63" i="33"/>
  <c r="Y63" i="33"/>
  <c r="X63" i="33"/>
  <c r="AB52" i="33"/>
  <c r="AB43" i="33" s="1"/>
  <c r="Y52" i="33"/>
  <c r="X52" i="33"/>
  <c r="X43" i="33" s="1"/>
  <c r="AH50" i="33"/>
  <c r="AE50" i="33"/>
  <c r="AF50" i="33" s="1"/>
  <c r="AG50" i="33" s="1"/>
  <c r="AH49" i="33"/>
  <c r="AE49" i="33"/>
  <c r="AF49" i="33" s="1"/>
  <c r="AG49" i="33" s="1"/>
  <c r="AH48" i="33"/>
  <c r="AI48" i="33" s="1"/>
  <c r="AJ48" i="33" s="1"/>
  <c r="AE48" i="33"/>
  <c r="AF48" i="33" s="1"/>
  <c r="AH47" i="33"/>
  <c r="AI47" i="33" s="1"/>
  <c r="AJ47" i="33" s="1"/>
  <c r="AE47" i="33"/>
  <c r="AH46" i="33"/>
  <c r="AE46" i="33"/>
  <c r="AF46" i="33" s="1"/>
  <c r="AG46" i="33" s="1"/>
  <c r="AH45" i="33"/>
  <c r="AE45" i="33"/>
  <c r="AF45" i="33" s="1"/>
  <c r="AG45" i="33" s="1"/>
  <c r="Y43" i="33"/>
  <c r="AF31" i="33"/>
  <c r="AE31" i="33"/>
  <c r="AC31" i="33"/>
  <c r="AA31" i="33"/>
  <c r="AF30" i="33"/>
  <c r="AE30" i="33"/>
  <c r="AC30" i="33"/>
  <c r="AA30" i="33"/>
  <c r="AF29" i="33"/>
  <c r="AE29" i="33"/>
  <c r="AC29" i="33"/>
  <c r="AA29" i="33"/>
  <c r="AF28" i="33"/>
  <c r="AE28" i="33"/>
  <c r="AC28" i="33"/>
  <c r="AA28" i="33"/>
  <c r="AF27" i="33"/>
  <c r="AE27" i="33"/>
  <c r="AC27" i="33"/>
  <c r="AA27" i="33"/>
  <c r="AF26" i="33"/>
  <c r="AE26" i="33"/>
  <c r="AD26" i="33" s="1"/>
  <c r="AC26" i="33"/>
  <c r="AA26" i="33"/>
  <c r="AF25" i="33"/>
  <c r="AE25" i="33"/>
  <c r="AC25" i="33"/>
  <c r="AA25" i="33"/>
  <c r="AF24" i="33"/>
  <c r="AE24" i="33"/>
  <c r="AD24" i="33" s="1"/>
  <c r="AC24" i="33"/>
  <c r="AA24" i="33"/>
  <c r="AF23" i="33"/>
  <c r="AE23" i="33"/>
  <c r="AC23" i="33"/>
  <c r="AA23" i="33"/>
  <c r="AF22" i="33"/>
  <c r="AE22" i="33"/>
  <c r="AC22" i="33"/>
  <c r="AA22" i="33"/>
  <c r="AF21" i="33"/>
  <c r="AE21" i="33"/>
  <c r="AC21" i="33"/>
  <c r="AA21" i="33"/>
  <c r="AF20" i="33"/>
  <c r="AE20" i="33"/>
  <c r="AD20" i="33"/>
  <c r="AC20" i="33"/>
  <c r="AA20" i="33"/>
  <c r="AF19" i="33"/>
  <c r="AE19" i="33"/>
  <c r="AD19" i="33"/>
  <c r="AC19" i="33"/>
  <c r="AA19" i="33"/>
  <c r="AF18" i="33"/>
  <c r="AE18" i="33"/>
  <c r="AC18" i="33"/>
  <c r="AA18" i="33"/>
  <c r="AF17" i="33"/>
  <c r="AE17" i="33"/>
  <c r="AD17" i="33" s="1"/>
  <c r="AC17" i="33"/>
  <c r="AA17" i="33"/>
  <c r="AF16" i="33"/>
  <c r="AD16" i="33" s="1"/>
  <c r="AE16" i="33"/>
  <c r="AC16" i="33"/>
  <c r="AA16" i="33"/>
  <c r="AF15" i="33"/>
  <c r="AE15" i="33"/>
  <c r="AC15" i="33"/>
  <c r="AA15" i="33"/>
  <c r="AF14" i="33"/>
  <c r="AE14" i="33"/>
  <c r="AC14" i="33"/>
  <c r="AA14" i="33"/>
  <c r="AF13" i="33"/>
  <c r="AE13" i="33"/>
  <c r="AC13" i="33"/>
  <c r="AA13" i="33"/>
  <c r="AF12" i="33"/>
  <c r="AE12" i="33"/>
  <c r="AC12" i="33"/>
  <c r="AA12" i="33"/>
  <c r="AF11" i="33"/>
  <c r="AE11" i="33"/>
  <c r="AC11" i="33"/>
  <c r="AA11" i="33"/>
  <c r="AF10" i="33"/>
  <c r="AE10" i="33"/>
  <c r="AC10" i="33"/>
  <c r="AA10" i="33"/>
  <c r="AF9" i="33"/>
  <c r="AE9" i="33"/>
  <c r="AC9" i="33"/>
  <c r="AA9" i="33"/>
  <c r="AF8" i="33"/>
  <c r="AE8" i="33"/>
  <c r="AD8" i="33" s="1"/>
  <c r="AC8" i="33"/>
  <c r="AA8" i="33"/>
  <c r="AF7" i="33"/>
  <c r="AE7" i="33"/>
  <c r="AC7" i="33"/>
  <c r="AA7" i="33"/>
  <c r="AF6" i="33"/>
  <c r="AE6" i="33"/>
  <c r="AC6" i="33"/>
  <c r="AA6" i="33"/>
  <c r="AB72" i="32"/>
  <c r="AB63" i="32" s="1"/>
  <c r="Y72" i="32"/>
  <c r="X72" i="32"/>
  <c r="AH70" i="32"/>
  <c r="AE70" i="32"/>
  <c r="AF70" i="32" s="1"/>
  <c r="AG70" i="32" s="1"/>
  <c r="AH69" i="32"/>
  <c r="AI69" i="32" s="1"/>
  <c r="AJ69" i="32" s="1"/>
  <c r="AE69" i="32"/>
  <c r="AF69" i="32" s="1"/>
  <c r="AH68" i="32"/>
  <c r="AI68" i="32" s="1"/>
  <c r="AJ68" i="32" s="1"/>
  <c r="AE68" i="32"/>
  <c r="AH67" i="32"/>
  <c r="AE67" i="32"/>
  <c r="AF67" i="32" s="1"/>
  <c r="AG67" i="32" s="1"/>
  <c r="AH66" i="32"/>
  <c r="AE66" i="32"/>
  <c r="AF66" i="32" s="1"/>
  <c r="AG66" i="32" s="1"/>
  <c r="AH65" i="32"/>
  <c r="AI65" i="32" s="1"/>
  <c r="AJ65" i="32" s="1"/>
  <c r="AE65" i="32"/>
  <c r="AF65" i="32" s="1"/>
  <c r="Y63" i="32"/>
  <c r="X63" i="32"/>
  <c r="AB52" i="32"/>
  <c r="AB43" i="32" s="1"/>
  <c r="Y52" i="32"/>
  <c r="Y43" i="32" s="1"/>
  <c r="X52" i="32"/>
  <c r="X43" i="32" s="1"/>
  <c r="AH50" i="32"/>
  <c r="AE50" i="32"/>
  <c r="AF50" i="32" s="1"/>
  <c r="AG50" i="32" s="1"/>
  <c r="AH49" i="32"/>
  <c r="AE49" i="32"/>
  <c r="AF49" i="32" s="1"/>
  <c r="AG49" i="32" s="1"/>
  <c r="AH48" i="32"/>
  <c r="AI48" i="32" s="1"/>
  <c r="AJ48" i="32" s="1"/>
  <c r="AE48" i="32"/>
  <c r="AH47" i="32"/>
  <c r="AI47" i="32" s="1"/>
  <c r="AJ47" i="32" s="1"/>
  <c r="AE47" i="32"/>
  <c r="AH46" i="32"/>
  <c r="AI46" i="32" s="1"/>
  <c r="AE46" i="32"/>
  <c r="AF46" i="32" s="1"/>
  <c r="AG46" i="32" s="1"/>
  <c r="AH45" i="32"/>
  <c r="AE45" i="32"/>
  <c r="AF45" i="32" s="1"/>
  <c r="AG45" i="32" s="1"/>
  <c r="AF31" i="32"/>
  <c r="AE31" i="32"/>
  <c r="AC31" i="32"/>
  <c r="AA31" i="32"/>
  <c r="AF30" i="32"/>
  <c r="AE30" i="32"/>
  <c r="AD30" i="32" s="1"/>
  <c r="AC30" i="32"/>
  <c r="AA30" i="32"/>
  <c r="AF29" i="32"/>
  <c r="AE29" i="32"/>
  <c r="AC29" i="32"/>
  <c r="AA29" i="32"/>
  <c r="AF28" i="32"/>
  <c r="AE28" i="32"/>
  <c r="AD28" i="32" s="1"/>
  <c r="AC28" i="32"/>
  <c r="AA28" i="32"/>
  <c r="AF27" i="32"/>
  <c r="AE27" i="32"/>
  <c r="AC27" i="32"/>
  <c r="AA27" i="32"/>
  <c r="AF26" i="32"/>
  <c r="AE26" i="32"/>
  <c r="AC26" i="32"/>
  <c r="AA26" i="32"/>
  <c r="AF25" i="32"/>
  <c r="AE25" i="32"/>
  <c r="AC25" i="32"/>
  <c r="AA25" i="32"/>
  <c r="AF24" i="32"/>
  <c r="AE24" i="32"/>
  <c r="AD24" i="32"/>
  <c r="AC24" i="32"/>
  <c r="AA24" i="32"/>
  <c r="AF23" i="32"/>
  <c r="AE23" i="32"/>
  <c r="AD23" i="32"/>
  <c r="AC23" i="32"/>
  <c r="AA23" i="32"/>
  <c r="AF22" i="32"/>
  <c r="AE22" i="32"/>
  <c r="AC22" i="32"/>
  <c r="AA22" i="32"/>
  <c r="AF21" i="32"/>
  <c r="AE21" i="32"/>
  <c r="AD21" i="32" s="1"/>
  <c r="AC21" i="32"/>
  <c r="AA21" i="32"/>
  <c r="AF20" i="32"/>
  <c r="AD20" i="32" s="1"/>
  <c r="AE20" i="32"/>
  <c r="AC20" i="32"/>
  <c r="AA20" i="32"/>
  <c r="AF19" i="32"/>
  <c r="AE19" i="32"/>
  <c r="AC19" i="32"/>
  <c r="AA19" i="32"/>
  <c r="AF18" i="32"/>
  <c r="AE18" i="32"/>
  <c r="AC18" i="32"/>
  <c r="AA18" i="32"/>
  <c r="AF17" i="32"/>
  <c r="AE17" i="32"/>
  <c r="AC17" i="32"/>
  <c r="AA17" i="32"/>
  <c r="AF16" i="32"/>
  <c r="AE16" i="32"/>
  <c r="AD16" i="32" s="1"/>
  <c r="AC16" i="32"/>
  <c r="AA16" i="32"/>
  <c r="AF15" i="32"/>
  <c r="AE15" i="32"/>
  <c r="AC15" i="32"/>
  <c r="AA15" i="32"/>
  <c r="AF14" i="32"/>
  <c r="AE14" i="32"/>
  <c r="AD14" i="32" s="1"/>
  <c r="AC14" i="32"/>
  <c r="AA14" i="32"/>
  <c r="AF13" i="32"/>
  <c r="AE13" i="32"/>
  <c r="AC13" i="32"/>
  <c r="AA13" i="32"/>
  <c r="AF12" i="32"/>
  <c r="AE12" i="32"/>
  <c r="AD12" i="32" s="1"/>
  <c r="AC12" i="32"/>
  <c r="AA12" i="32"/>
  <c r="AF11" i="32"/>
  <c r="AE11" i="32"/>
  <c r="AC11" i="32"/>
  <c r="AA11" i="32"/>
  <c r="AF10" i="32"/>
  <c r="AE10" i="32"/>
  <c r="AC10" i="32"/>
  <c r="AA10" i="32"/>
  <c r="AF9" i="32"/>
  <c r="AE9" i="32"/>
  <c r="AC9" i="32"/>
  <c r="AA9" i="32"/>
  <c r="AF8" i="32"/>
  <c r="AE8" i="32"/>
  <c r="AD8" i="32" s="1"/>
  <c r="AC8" i="32"/>
  <c r="AA8" i="32"/>
  <c r="AF7" i="32"/>
  <c r="AE7" i="32"/>
  <c r="AC7" i="32"/>
  <c r="AD7" i="32" s="1"/>
  <c r="AA7" i="32"/>
  <c r="AF6" i="32"/>
  <c r="AE6" i="32"/>
  <c r="AC6" i="32"/>
  <c r="AA6" i="32"/>
  <c r="AB72" i="31"/>
  <c r="Y72" i="31"/>
  <c r="X72" i="31"/>
  <c r="AH70" i="31"/>
  <c r="AE70" i="31"/>
  <c r="AF70" i="31" s="1"/>
  <c r="AG70" i="31" s="1"/>
  <c r="AH69" i="31"/>
  <c r="AI69" i="31" s="1"/>
  <c r="AJ69" i="31" s="1"/>
  <c r="AE69" i="31"/>
  <c r="AH68" i="31"/>
  <c r="AE68" i="31"/>
  <c r="AH67" i="31"/>
  <c r="AE67" i="31"/>
  <c r="AH66" i="31"/>
  <c r="AE66" i="31"/>
  <c r="AF66" i="31" s="1"/>
  <c r="AG66" i="31" s="1"/>
  <c r="AH65" i="31"/>
  <c r="AI65" i="31" s="1"/>
  <c r="AJ65" i="31" s="1"/>
  <c r="AE65" i="31"/>
  <c r="AB63" i="31"/>
  <c r="Y63" i="31"/>
  <c r="X63" i="31"/>
  <c r="AB52" i="31"/>
  <c r="AB43" i="31" s="1"/>
  <c r="Y52" i="31"/>
  <c r="Y43" i="31" s="1"/>
  <c r="X52" i="31"/>
  <c r="X43" i="31" s="1"/>
  <c r="AH50" i="31"/>
  <c r="AE50" i="31"/>
  <c r="AF50" i="31" s="1"/>
  <c r="AH49" i="31"/>
  <c r="AE49" i="31"/>
  <c r="AF49" i="31" s="1"/>
  <c r="AG49" i="31" s="1"/>
  <c r="AH48" i="31"/>
  <c r="AE48" i="31"/>
  <c r="AH47" i="31"/>
  <c r="AI47" i="31" s="1"/>
  <c r="AJ47" i="31" s="1"/>
  <c r="AE47" i="31"/>
  <c r="AH46" i="31"/>
  <c r="AE46" i="31"/>
  <c r="AF46" i="31" s="1"/>
  <c r="AG46" i="31" s="1"/>
  <c r="AH45" i="31"/>
  <c r="AE45" i="31"/>
  <c r="AF45" i="31" s="1"/>
  <c r="AG45" i="31" s="1"/>
  <c r="AF31" i="31"/>
  <c r="AE31" i="31"/>
  <c r="AD31" i="31" s="1"/>
  <c r="AC31" i="31"/>
  <c r="AA31" i="31"/>
  <c r="AF30" i="31"/>
  <c r="AE30" i="31"/>
  <c r="AC30" i="31"/>
  <c r="AA30" i="31"/>
  <c r="AF29" i="31"/>
  <c r="AE29" i="31"/>
  <c r="AC29" i="31"/>
  <c r="AA29" i="31"/>
  <c r="AF28" i="31"/>
  <c r="AE28" i="31"/>
  <c r="AC28" i="31"/>
  <c r="AA28" i="31"/>
  <c r="AF27" i="31"/>
  <c r="AE27" i="31"/>
  <c r="AC27" i="31"/>
  <c r="AA27" i="31"/>
  <c r="AF26" i="31"/>
  <c r="AE26" i="31"/>
  <c r="AD26" i="31" s="1"/>
  <c r="AC26" i="31"/>
  <c r="AA26" i="31"/>
  <c r="AF25" i="31"/>
  <c r="AE25" i="31"/>
  <c r="AC25" i="31"/>
  <c r="AA25" i="31"/>
  <c r="AF24" i="31"/>
  <c r="AE24" i="31"/>
  <c r="AD24" i="31" s="1"/>
  <c r="AC24" i="31"/>
  <c r="AA24" i="31"/>
  <c r="AF23" i="31"/>
  <c r="AE23" i="31"/>
  <c r="AC23" i="31"/>
  <c r="AA23" i="31"/>
  <c r="AF22" i="31"/>
  <c r="AE22" i="31"/>
  <c r="AC22" i="31"/>
  <c r="AA22" i="31"/>
  <c r="AF21" i="31"/>
  <c r="AE21" i="31"/>
  <c r="AC21" i="31"/>
  <c r="AA21" i="31"/>
  <c r="AF20" i="31"/>
  <c r="AE20" i="31"/>
  <c r="AD20" i="31" s="1"/>
  <c r="AC20" i="31"/>
  <c r="AA20" i="31"/>
  <c r="AF19" i="31"/>
  <c r="AE19" i="31"/>
  <c r="AC19" i="31"/>
  <c r="AA19" i="31"/>
  <c r="AF18" i="31"/>
  <c r="AE18" i="31"/>
  <c r="AC18" i="31"/>
  <c r="AA18" i="31"/>
  <c r="AF17" i="31"/>
  <c r="AE17" i="31"/>
  <c r="AC17" i="31"/>
  <c r="AA17" i="31"/>
  <c r="AF16" i="31"/>
  <c r="AE16" i="31"/>
  <c r="AD16" i="31" s="1"/>
  <c r="AC16" i="31"/>
  <c r="AA16" i="31"/>
  <c r="AF15" i="31"/>
  <c r="AE15" i="31"/>
  <c r="AC15" i="31"/>
  <c r="AA15" i="31"/>
  <c r="AF14" i="31"/>
  <c r="AE14" i="31"/>
  <c r="AC14" i="31"/>
  <c r="AA14" i="31"/>
  <c r="AF13" i="31"/>
  <c r="AE13" i="31"/>
  <c r="AC13" i="31"/>
  <c r="AA13" i="31"/>
  <c r="AF12" i="31"/>
  <c r="AE12" i="31"/>
  <c r="AC12" i="31"/>
  <c r="AA12" i="31"/>
  <c r="AF11" i="31"/>
  <c r="AE11" i="31"/>
  <c r="AC11" i="31"/>
  <c r="AA11" i="31"/>
  <c r="AF10" i="31"/>
  <c r="AE10" i="31"/>
  <c r="AC10" i="31"/>
  <c r="AD10" i="31" s="1"/>
  <c r="AA10" i="31"/>
  <c r="AF9" i="31"/>
  <c r="AE9" i="31"/>
  <c r="AC9" i="31"/>
  <c r="AA9" i="31"/>
  <c r="AF8" i="31"/>
  <c r="AE8" i="31"/>
  <c r="AD8" i="31"/>
  <c r="AC8" i="31"/>
  <c r="AA8" i="31"/>
  <c r="AF7" i="31"/>
  <c r="AE7" i="31"/>
  <c r="AC7" i="31"/>
  <c r="AA7" i="31"/>
  <c r="AF6" i="31"/>
  <c r="AE6" i="31"/>
  <c r="AD6" i="31" s="1"/>
  <c r="AC6" i="31"/>
  <c r="AA6" i="31"/>
  <c r="AF31" i="30"/>
  <c r="AF30" i="30"/>
  <c r="AF29" i="30"/>
  <c r="AF28" i="30"/>
  <c r="AF27" i="30"/>
  <c r="AF26" i="30"/>
  <c r="AF25" i="30"/>
  <c r="AF24" i="30"/>
  <c r="AF23" i="30"/>
  <c r="AF22" i="30"/>
  <c r="AF21" i="30"/>
  <c r="AF20" i="30"/>
  <c r="AF19" i="30"/>
  <c r="AF18" i="30"/>
  <c r="AF17" i="30"/>
  <c r="AF16" i="30"/>
  <c r="AF15" i="30"/>
  <c r="AF14" i="30"/>
  <c r="AF13" i="30"/>
  <c r="AF12" i="30"/>
  <c r="AF11" i="30"/>
  <c r="AF9" i="30"/>
  <c r="AF8" i="30"/>
  <c r="AF6" i="30"/>
  <c r="AF10" i="30"/>
  <c r="AE31" i="30"/>
  <c r="AE30" i="30"/>
  <c r="AE29" i="30"/>
  <c r="AE28" i="30"/>
  <c r="AE27" i="30"/>
  <c r="AE26" i="30"/>
  <c r="AE25" i="30"/>
  <c r="AE24" i="30"/>
  <c r="AE23" i="30"/>
  <c r="AE22" i="30"/>
  <c r="AE21" i="30"/>
  <c r="AE20" i="30"/>
  <c r="AE19" i="30"/>
  <c r="AE18" i="30"/>
  <c r="AE17" i="30"/>
  <c r="AE16" i="30"/>
  <c r="AE15" i="30"/>
  <c r="AE14" i="30"/>
  <c r="AE13" i="30"/>
  <c r="AE12" i="30"/>
  <c r="AE11" i="30"/>
  <c r="AE9" i="30"/>
  <c r="AE8" i="30"/>
  <c r="AE6" i="30"/>
  <c r="AE10" i="30"/>
  <c r="AC31" i="30"/>
  <c r="AC30" i="30"/>
  <c r="AC29" i="30"/>
  <c r="AC28" i="30"/>
  <c r="AC27" i="30"/>
  <c r="AC26" i="30"/>
  <c r="AC25" i="30"/>
  <c r="AC24" i="30"/>
  <c r="AC23" i="30"/>
  <c r="AC22" i="30"/>
  <c r="AC21" i="30"/>
  <c r="AC20" i="30"/>
  <c r="AC19" i="30"/>
  <c r="AC18" i="30"/>
  <c r="AC17" i="30"/>
  <c r="AC16" i="30"/>
  <c r="AC15" i="30"/>
  <c r="AC14" i="30"/>
  <c r="AC13" i="30"/>
  <c r="AC12" i="30"/>
  <c r="AC11" i="30"/>
  <c r="AC10" i="30"/>
  <c r="AC9" i="30"/>
  <c r="AC6" i="30"/>
  <c r="AC7" i="30"/>
  <c r="AC8" i="30"/>
  <c r="AJ47" i="34" l="1"/>
  <c r="AC35" i="32"/>
  <c r="AD27" i="31"/>
  <c r="AD29" i="31"/>
  <c r="AD6" i="32"/>
  <c r="AD10" i="32"/>
  <c r="AD27" i="32"/>
  <c r="AD31" i="32"/>
  <c r="AD23" i="33"/>
  <c r="AD27" i="33"/>
  <c r="AD31" i="33"/>
  <c r="AD6" i="34"/>
  <c r="AD10" i="34"/>
  <c r="AD25" i="34"/>
  <c r="AD12" i="33"/>
  <c r="AD12" i="34"/>
  <c r="AD14" i="34"/>
  <c r="AD16" i="34"/>
  <c r="AD18" i="34"/>
  <c r="AD20" i="34"/>
  <c r="AI47" i="34"/>
  <c r="AI68" i="34"/>
  <c r="AJ68" i="34" s="1"/>
  <c r="AD11" i="32"/>
  <c r="AD15" i="32"/>
  <c r="AD19" i="32"/>
  <c r="AD11" i="33"/>
  <c r="AD15" i="33"/>
  <c r="AD28" i="33"/>
  <c r="AD9" i="34"/>
  <c r="AD28" i="34"/>
  <c r="AD30" i="34"/>
  <c r="AD12" i="31"/>
  <c r="AD14" i="31"/>
  <c r="AD17" i="34"/>
  <c r="AD26" i="34"/>
  <c r="AD18" i="31"/>
  <c r="AD9" i="32"/>
  <c r="AD18" i="32"/>
  <c r="AD25" i="32"/>
  <c r="AD7" i="33"/>
  <c r="AD14" i="33"/>
  <c r="AD21" i="33"/>
  <c r="AD30" i="33"/>
  <c r="AD28" i="31"/>
  <c r="AD30" i="31"/>
  <c r="AC33" i="32"/>
  <c r="AD33" i="32" s="1"/>
  <c r="AD13" i="32"/>
  <c r="AD22" i="32"/>
  <c r="AD29" i="32"/>
  <c r="AD9" i="33"/>
  <c r="AD18" i="33"/>
  <c r="AD25" i="33"/>
  <c r="AI68" i="33"/>
  <c r="AJ68" i="33" s="1"/>
  <c r="AC35" i="33"/>
  <c r="AB24" i="33" s="1"/>
  <c r="AC35" i="31"/>
  <c r="AB12" i="31" s="1"/>
  <c r="AD17" i="31"/>
  <c r="AD19" i="31"/>
  <c r="AD17" i="32"/>
  <c r="AD26" i="32"/>
  <c r="AC33" i="33"/>
  <c r="AH37" i="33" s="1"/>
  <c r="AD13" i="33"/>
  <c r="AD22" i="33"/>
  <c r="AD29" i="33"/>
  <c r="AD21" i="31"/>
  <c r="AD23" i="31"/>
  <c r="AD25" i="31"/>
  <c r="AD6" i="33"/>
  <c r="AD10" i="33"/>
  <c r="AC33" i="34"/>
  <c r="AD33" i="34" s="1"/>
  <c r="AD13" i="34"/>
  <c r="AD22" i="34"/>
  <c r="AD29" i="34"/>
  <c r="AC35" i="34"/>
  <c r="AE33" i="34"/>
  <c r="AH35" i="34"/>
  <c r="AB19" i="34"/>
  <c r="AB28" i="34"/>
  <c r="AB24" i="34"/>
  <c r="AB20" i="34"/>
  <c r="AB16" i="34"/>
  <c r="AB12" i="34"/>
  <c r="AB8" i="34"/>
  <c r="AB26" i="34"/>
  <c r="AB22" i="34"/>
  <c r="AB6" i="34"/>
  <c r="AF33" i="34"/>
  <c r="AB31" i="34"/>
  <c r="AB27" i="34"/>
  <c r="AB7" i="34"/>
  <c r="AB30" i="34"/>
  <c r="AB14" i="34"/>
  <c r="AB11" i="34"/>
  <c r="AB29" i="34"/>
  <c r="AB25" i="34"/>
  <c r="AB21" i="34"/>
  <c r="AB17" i="34"/>
  <c r="AB13" i="34"/>
  <c r="AB9" i="34"/>
  <c r="AB18" i="34"/>
  <c r="AB10" i="34"/>
  <c r="AB23" i="34"/>
  <c r="AB15" i="34"/>
  <c r="AI46" i="34"/>
  <c r="AJ46" i="34" s="1"/>
  <c r="AI50" i="34"/>
  <c r="AJ50" i="34" s="1"/>
  <c r="AF65" i="34"/>
  <c r="AG65" i="34" s="1"/>
  <c r="AI45" i="34"/>
  <c r="AJ45" i="34" s="1"/>
  <c r="AG48" i="34"/>
  <c r="AI49" i="34"/>
  <c r="AJ49" i="34" s="1"/>
  <c r="AI66" i="34"/>
  <c r="AJ66" i="34" s="1"/>
  <c r="AG69" i="34"/>
  <c r="AI70" i="34"/>
  <c r="AJ70" i="34" s="1"/>
  <c r="AF47" i="34"/>
  <c r="AG47" i="34" s="1"/>
  <c r="AF68" i="34"/>
  <c r="AG68" i="34" s="1"/>
  <c r="AJ67" i="34"/>
  <c r="AF67" i="34"/>
  <c r="AG67" i="34" s="1"/>
  <c r="AB19" i="33"/>
  <c r="AB28" i="33"/>
  <c r="AB22" i="33"/>
  <c r="AB10" i="33"/>
  <c r="AB7" i="33"/>
  <c r="AB29" i="33"/>
  <c r="AB26" i="33"/>
  <c r="AB14" i="33"/>
  <c r="AI46" i="33"/>
  <c r="AJ46" i="33" s="1"/>
  <c r="AI50" i="33"/>
  <c r="AJ50" i="33" s="1"/>
  <c r="AF65" i="33"/>
  <c r="AG65" i="33" s="1"/>
  <c r="AJ67" i="33"/>
  <c r="AI45" i="33"/>
  <c r="AJ45" i="33" s="1"/>
  <c r="AG48" i="33"/>
  <c r="AI49" i="33"/>
  <c r="AJ49" i="33" s="1"/>
  <c r="AI66" i="33"/>
  <c r="AJ66" i="33" s="1"/>
  <c r="AG69" i="33"/>
  <c r="AI70" i="33"/>
  <c r="AJ70" i="33" s="1"/>
  <c r="AF47" i="33"/>
  <c r="AG47" i="33" s="1"/>
  <c r="AF68" i="33"/>
  <c r="AG68" i="33" s="1"/>
  <c r="AF67" i="33"/>
  <c r="AG67" i="33" s="1"/>
  <c r="AE33" i="32"/>
  <c r="AB10" i="32"/>
  <c r="AB27" i="32"/>
  <c r="AB23" i="32"/>
  <c r="AB28" i="32"/>
  <c r="AB24" i="32"/>
  <c r="AB20" i="32"/>
  <c r="AB16" i="32"/>
  <c r="AB12" i="32"/>
  <c r="AB8" i="32"/>
  <c r="AB30" i="32"/>
  <c r="AB26" i="32"/>
  <c r="AB14" i="32"/>
  <c r="AH35" i="32"/>
  <c r="AB18" i="32"/>
  <c r="AB6" i="32"/>
  <c r="AF33" i="32"/>
  <c r="AB31" i="32"/>
  <c r="AB19" i="32"/>
  <c r="AB15" i="32"/>
  <c r="AB11" i="32"/>
  <c r="AB29" i="32"/>
  <c r="AB25" i="32"/>
  <c r="AB21" i="32"/>
  <c r="AB17" i="32"/>
  <c r="AB13" i="32"/>
  <c r="AB9" i="32"/>
  <c r="AB22" i="32"/>
  <c r="AB7" i="32"/>
  <c r="AI67" i="32"/>
  <c r="AJ67" i="32" s="1"/>
  <c r="AJ46" i="32"/>
  <c r="AF48" i="32"/>
  <c r="AG48" i="32" s="1"/>
  <c r="AI45" i="32"/>
  <c r="AJ45" i="32" s="1"/>
  <c r="AI49" i="32"/>
  <c r="AJ49" i="32" s="1"/>
  <c r="AG65" i="32"/>
  <c r="AI66" i="32"/>
  <c r="AJ66" i="32" s="1"/>
  <c r="AG69" i="32"/>
  <c r="AI70" i="32"/>
  <c r="AJ70" i="32" s="1"/>
  <c r="AF47" i="32"/>
  <c r="AG47" i="32" s="1"/>
  <c r="AF68" i="32"/>
  <c r="AG68" i="32" s="1"/>
  <c r="AI50" i="32"/>
  <c r="AJ50" i="32" s="1"/>
  <c r="AC33" i="31"/>
  <c r="AI48" i="31"/>
  <c r="AJ48" i="31" s="1"/>
  <c r="AG50" i="31"/>
  <c r="AD7" i="31"/>
  <c r="AD22" i="31"/>
  <c r="AI68" i="31"/>
  <c r="AJ68" i="31" s="1"/>
  <c r="AD9" i="31"/>
  <c r="AD11" i="31"/>
  <c r="AD13" i="31"/>
  <c r="AD15" i="31"/>
  <c r="AB16" i="31"/>
  <c r="AB9" i="31"/>
  <c r="AB10" i="31"/>
  <c r="AI46" i="31"/>
  <c r="AJ46" i="31" s="1"/>
  <c r="AI50" i="31"/>
  <c r="AJ50" i="31" s="1"/>
  <c r="AI67" i="31"/>
  <c r="AJ67" i="31" s="1"/>
  <c r="AF48" i="31"/>
  <c r="AG48" i="31" s="1"/>
  <c r="AF65" i="31"/>
  <c r="AG65" i="31" s="1"/>
  <c r="AF69" i="31"/>
  <c r="AG69" i="31" s="1"/>
  <c r="AI45" i="31"/>
  <c r="AJ45" i="31" s="1"/>
  <c r="AI49" i="31"/>
  <c r="AJ49" i="31" s="1"/>
  <c r="AI66" i="31"/>
  <c r="AJ66" i="31" s="1"/>
  <c r="AI70" i="31"/>
  <c r="AJ70" i="31" s="1"/>
  <c r="AF47" i="31"/>
  <c r="AG47" i="31" s="1"/>
  <c r="AF68" i="31"/>
  <c r="AG68" i="31" s="1"/>
  <c r="AF67" i="31"/>
  <c r="AG67" i="31" s="1"/>
  <c r="AC33" i="30"/>
  <c r="AH70" i="30"/>
  <c r="AI70" i="30" s="1"/>
  <c r="AE70" i="30"/>
  <c r="AF70" i="30" s="1"/>
  <c r="AH69" i="30"/>
  <c r="AI69" i="30" s="1"/>
  <c r="AE69" i="30"/>
  <c r="AF69" i="30" s="1"/>
  <c r="AH68" i="30"/>
  <c r="AI68" i="30" s="1"/>
  <c r="AE68" i="30"/>
  <c r="AF68" i="30" s="1"/>
  <c r="AH67" i="30"/>
  <c r="AI67" i="30" s="1"/>
  <c r="AE67" i="30"/>
  <c r="AF67" i="30" s="1"/>
  <c r="AH66" i="30"/>
  <c r="AI66" i="30" s="1"/>
  <c r="AE66" i="30"/>
  <c r="AH65" i="30"/>
  <c r="AE65" i="30"/>
  <c r="AH50" i="30"/>
  <c r="AH49" i="30"/>
  <c r="AI49" i="30" s="1"/>
  <c r="AJ49" i="30" s="1"/>
  <c r="AH48" i="30"/>
  <c r="AI48" i="30" s="1"/>
  <c r="AH47" i="30"/>
  <c r="AI47" i="30" s="1"/>
  <c r="AJ47" i="30" s="1"/>
  <c r="AH46" i="30"/>
  <c r="AI46" i="30" s="1"/>
  <c r="AJ46" i="30" s="1"/>
  <c r="AH45" i="30"/>
  <c r="AI45" i="30" s="1"/>
  <c r="AE45" i="30"/>
  <c r="AF45" i="30" s="1"/>
  <c r="AG45" i="30" s="1"/>
  <c r="AE50" i="30"/>
  <c r="AE49" i="30"/>
  <c r="AF49" i="30" s="1"/>
  <c r="AE48" i="30"/>
  <c r="AF48" i="30" s="1"/>
  <c r="AG48" i="30" s="1"/>
  <c r="AE47" i="30"/>
  <c r="AF47" i="30" s="1"/>
  <c r="AG47" i="30" s="1"/>
  <c r="AE46" i="30"/>
  <c r="AF46" i="30" s="1"/>
  <c r="AG46" i="30" s="1"/>
  <c r="AB15" i="31" l="1"/>
  <c r="AB18" i="31"/>
  <c r="AB17" i="31"/>
  <c r="AB24" i="31"/>
  <c r="AH37" i="32"/>
  <c r="AB30" i="33"/>
  <c r="AB23" i="33"/>
  <c r="AH35" i="33"/>
  <c r="AB27" i="33"/>
  <c r="AB11" i="31"/>
  <c r="AB14" i="31"/>
  <c r="AB13" i="31"/>
  <c r="AB20" i="31"/>
  <c r="AB19" i="31"/>
  <c r="AB22" i="31"/>
  <c r="AB21" i="31"/>
  <c r="AB28" i="31"/>
  <c r="AB9" i="33"/>
  <c r="AB31" i="33"/>
  <c r="AB8" i="33"/>
  <c r="AE33" i="33"/>
  <c r="AB23" i="31"/>
  <c r="AB26" i="31"/>
  <c r="AB25" i="31"/>
  <c r="AB13" i="33"/>
  <c r="AF33" i="33"/>
  <c r="AB12" i="33"/>
  <c r="AB27" i="31"/>
  <c r="AB30" i="31"/>
  <c r="AB29" i="31"/>
  <c r="AB17" i="33"/>
  <c r="AB6" i="33"/>
  <c r="AB16" i="33"/>
  <c r="AB31" i="31"/>
  <c r="AH35" i="31"/>
  <c r="AB8" i="31"/>
  <c r="AD33" i="33"/>
  <c r="AB21" i="33"/>
  <c r="AB18" i="33"/>
  <c r="AB20" i="33"/>
  <c r="AB6" i="31"/>
  <c r="AB7" i="31"/>
  <c r="AB11" i="33"/>
  <c r="AB25" i="33"/>
  <c r="AB15" i="33"/>
  <c r="AI50" i="30"/>
  <c r="AJ50" i="30" s="1"/>
  <c r="AH37" i="34"/>
  <c r="AD33" i="31"/>
  <c r="AH37" i="31"/>
  <c r="AF33" i="31"/>
  <c r="AE33" i="31"/>
  <c r="AG49" i="30"/>
  <c r="AF65" i="30"/>
  <c r="AG65" i="30" s="1"/>
  <c r="AI65" i="30"/>
  <c r="AJ65" i="30" s="1"/>
  <c r="AJ48" i="30"/>
  <c r="AF66" i="30"/>
  <c r="AG66" i="30" s="1"/>
  <c r="AJ69" i="30"/>
  <c r="AG68" i="30"/>
  <c r="AG67" i="30"/>
  <c r="AJ67" i="30"/>
  <c r="AG70" i="30"/>
  <c r="AG69" i="30"/>
  <c r="AJ68" i="30"/>
  <c r="AJ66" i="30"/>
  <c r="AJ70" i="30"/>
  <c r="AJ45" i="30"/>
  <c r="AF50" i="30"/>
  <c r="AG50" i="30" s="1"/>
  <c r="AA26" i="30" l="1"/>
  <c r="AA10" i="30"/>
  <c r="AA25" i="30"/>
  <c r="AA6" i="30"/>
  <c r="AA7" i="30"/>
  <c r="AA8" i="30"/>
  <c r="AA9" i="30"/>
  <c r="AA11" i="30"/>
  <c r="AA12" i="30"/>
  <c r="AA13" i="30"/>
  <c r="AA14" i="30"/>
  <c r="AA15" i="30"/>
  <c r="AA16" i="30"/>
  <c r="AA17" i="30"/>
  <c r="AA18" i="30"/>
  <c r="AA19" i="30"/>
  <c r="AA20" i="30"/>
  <c r="AA21" i="30"/>
  <c r="AA22" i="30"/>
  <c r="AA23" i="30"/>
  <c r="AA24" i="30"/>
  <c r="AA27" i="30"/>
  <c r="AA28" i="30"/>
  <c r="AA29" i="30"/>
  <c r="AA30" i="30"/>
  <c r="AA31" i="30"/>
  <c r="AE7" i="30"/>
  <c r="AF37" i="30" s="1"/>
  <c r="AF7" i="30"/>
  <c r="AF15" i="28"/>
  <c r="AF15" i="21" s="1"/>
  <c r="AF26" i="28"/>
  <c r="AF26" i="21" s="1"/>
  <c r="AF6" i="28"/>
  <c r="AF7" i="28"/>
  <c r="AF8" i="28"/>
  <c r="AF8" i="21" s="1"/>
  <c r="AF9" i="28"/>
  <c r="AF9" i="21" s="1"/>
  <c r="AF10" i="28"/>
  <c r="AF10" i="21" s="1"/>
  <c r="AF11" i="28"/>
  <c r="AF12" i="28"/>
  <c r="AF12" i="21" s="1"/>
  <c r="AF13" i="28"/>
  <c r="AF14" i="28"/>
  <c r="AF16" i="28"/>
  <c r="AF16" i="21" s="1"/>
  <c r="AF17" i="28"/>
  <c r="AF17" i="21" s="1"/>
  <c r="AF18" i="28"/>
  <c r="AD18" i="30"/>
  <c r="AF19" i="28"/>
  <c r="AF20" i="28"/>
  <c r="AD20" i="30"/>
  <c r="AF21" i="28"/>
  <c r="AF21" i="21" s="1"/>
  <c r="AF22" i="28"/>
  <c r="AD22" i="30"/>
  <c r="AF23" i="28"/>
  <c r="AF23" i="21"/>
  <c r="AF24" i="28"/>
  <c r="AF24" i="21" s="1"/>
  <c r="AF25" i="28"/>
  <c r="AD26" i="30"/>
  <c r="AF27" i="28"/>
  <c r="AF27" i="21" s="1"/>
  <c r="AF28" i="28"/>
  <c r="AF28" i="21" s="1"/>
  <c r="AF29" i="28"/>
  <c r="AF29" i="21" s="1"/>
  <c r="AF30" i="28"/>
  <c r="AH6" i="28"/>
  <c r="AH6" i="21" s="1"/>
  <c r="AH7" i="28"/>
  <c r="AH8" i="28"/>
  <c r="AH8" i="21" s="1"/>
  <c r="AH9" i="28"/>
  <c r="AH9" i="21" s="1"/>
  <c r="AH10" i="28"/>
  <c r="AH10" i="21" s="1"/>
  <c r="AH11" i="28"/>
  <c r="AH12" i="28"/>
  <c r="AH13" i="28"/>
  <c r="AH13" i="21" s="1"/>
  <c r="AH14" i="28"/>
  <c r="AH14" i="21" s="1"/>
  <c r="AH15" i="28"/>
  <c r="AH15" i="21" s="1"/>
  <c r="AH16" i="28"/>
  <c r="AH16" i="21" s="1"/>
  <c r="AH17" i="28"/>
  <c r="AH17" i="21" s="1"/>
  <c r="AH18" i="28"/>
  <c r="AH18" i="21" s="1"/>
  <c r="AH19" i="28"/>
  <c r="AH20" i="28"/>
  <c r="AH20" i="21" s="1"/>
  <c r="AH21" i="28"/>
  <c r="AH21" i="21" s="1"/>
  <c r="AH22" i="28"/>
  <c r="AH22" i="21" s="1"/>
  <c r="AH23" i="28"/>
  <c r="AH24" i="28"/>
  <c r="AH24" i="21" s="1"/>
  <c r="AH25" i="28"/>
  <c r="AH25" i="21"/>
  <c r="AH26" i="28"/>
  <c r="AD27" i="30"/>
  <c r="AH27" i="28"/>
  <c r="AH27" i="21" s="1"/>
  <c r="AH28" i="28"/>
  <c r="AD29" i="30"/>
  <c r="AH29" i="28"/>
  <c r="AH29" i="21"/>
  <c r="AH30" i="28"/>
  <c r="AH30" i="21" s="1"/>
  <c r="AJ6" i="28"/>
  <c r="AJ7" i="28"/>
  <c r="AJ8" i="28"/>
  <c r="AJ9" i="28"/>
  <c r="AJ10" i="28"/>
  <c r="AJ11" i="28"/>
  <c r="AJ12" i="28"/>
  <c r="AJ13" i="28"/>
  <c r="AJ14" i="28"/>
  <c r="AJ15" i="28"/>
  <c r="AJ16" i="28"/>
  <c r="AJ17" i="28"/>
  <c r="AJ18" i="28"/>
  <c r="AJ19" i="28"/>
  <c r="AJ20" i="28"/>
  <c r="AJ21" i="28"/>
  <c r="AJ22" i="28"/>
  <c r="AJ23" i="28"/>
  <c r="AJ24" i="28"/>
  <c r="AJ25" i="28"/>
  <c r="AJ26" i="28"/>
  <c r="AJ27" i="28"/>
  <c r="AJ28" i="28"/>
  <c r="AJ29" i="28"/>
  <c r="AJ30" i="28"/>
  <c r="AL6" i="28"/>
  <c r="AL7" i="28"/>
  <c r="AL8" i="28"/>
  <c r="AL9" i="28"/>
  <c r="AE9" i="28" s="1"/>
  <c r="AL10" i="28"/>
  <c r="AM10" i="28" s="1"/>
  <c r="AL11" i="28"/>
  <c r="AL12" i="28"/>
  <c r="AL13" i="28"/>
  <c r="AL14" i="28"/>
  <c r="AL15" i="28"/>
  <c r="AL16" i="28"/>
  <c r="AL17" i="28"/>
  <c r="AL18" i="28"/>
  <c r="AL19" i="28"/>
  <c r="AL20" i="28"/>
  <c r="AL21" i="28"/>
  <c r="AL22" i="28"/>
  <c r="AM22" i="28" s="1"/>
  <c r="AL23" i="28"/>
  <c r="AL24" i="28"/>
  <c r="AL25" i="28"/>
  <c r="AL26" i="28"/>
  <c r="AL27" i="28"/>
  <c r="AL28" i="28"/>
  <c r="AL29" i="28"/>
  <c r="AL30" i="28"/>
  <c r="AL30" i="21" s="1"/>
  <c r="AC7" i="28"/>
  <c r="AC8" i="28"/>
  <c r="AC9" i="28"/>
  <c r="AC9" i="21" s="1"/>
  <c r="AC10" i="28"/>
  <c r="AC11" i="28"/>
  <c r="AC11" i="21" s="1"/>
  <c r="AC12" i="28"/>
  <c r="AC13" i="28"/>
  <c r="AC13" i="21" s="1"/>
  <c r="AC14" i="28"/>
  <c r="AC14" i="21"/>
  <c r="AC15" i="28"/>
  <c r="AC15" i="21" s="1"/>
  <c r="AC16" i="28"/>
  <c r="AC16" i="21" s="1"/>
  <c r="AC17" i="28"/>
  <c r="AC17" i="21" s="1"/>
  <c r="AC18" i="28"/>
  <c r="AC18" i="21" s="1"/>
  <c r="AC19" i="28"/>
  <c r="AC19" i="21" s="1"/>
  <c r="AC20" i="28"/>
  <c r="AC20" i="21" s="1"/>
  <c r="AC21" i="28"/>
  <c r="AC21" i="21" s="1"/>
  <c r="AC22" i="28"/>
  <c r="AC22" i="21" s="1"/>
  <c r="AC23" i="28"/>
  <c r="AC23" i="21" s="1"/>
  <c r="AC24" i="28"/>
  <c r="AC24" i="21" s="1"/>
  <c r="AC25" i="28"/>
  <c r="AC25" i="21" s="1"/>
  <c r="AC26" i="28"/>
  <c r="AC26" i="21" s="1"/>
  <c r="AC27" i="28"/>
  <c r="AC27" i="21" s="1"/>
  <c r="AC28" i="28"/>
  <c r="AC28" i="21" s="1"/>
  <c r="AC29" i="28"/>
  <c r="AC29" i="21" s="1"/>
  <c r="AC30" i="28"/>
  <c r="AC30" i="21" s="1"/>
  <c r="AC6" i="28"/>
  <c r="AC6" i="21" s="1"/>
  <c r="AA7" i="28"/>
  <c r="AA8" i="28"/>
  <c r="AA9" i="28"/>
  <c r="AD9" i="28" s="1"/>
  <c r="AA10" i="28"/>
  <c r="AG10" i="28" s="1"/>
  <c r="AA11" i="28"/>
  <c r="AG11" i="28" s="1"/>
  <c r="AA12" i="28"/>
  <c r="AD12" i="28" s="1"/>
  <c r="AA13" i="28"/>
  <c r="AG13" i="28" s="1"/>
  <c r="AA14" i="28"/>
  <c r="AA15" i="28"/>
  <c r="AA16" i="28"/>
  <c r="AG16" i="28" s="1"/>
  <c r="AA17" i="28"/>
  <c r="AI17" i="28" s="1"/>
  <c r="AA18" i="28"/>
  <c r="AD18" i="28" s="1"/>
  <c r="AA19" i="28"/>
  <c r="AD19" i="28" s="1"/>
  <c r="AA20" i="28"/>
  <c r="AD20" i="28" s="1"/>
  <c r="AA21" i="28"/>
  <c r="AI21" i="28" s="1"/>
  <c r="AG21" i="28"/>
  <c r="AA22" i="28"/>
  <c r="AD22" i="28" s="1"/>
  <c r="AA23" i="28"/>
  <c r="AM23" i="28" s="1"/>
  <c r="AA24" i="28"/>
  <c r="AA25" i="28"/>
  <c r="AA25" i="21" s="1"/>
  <c r="AA26" i="28"/>
  <c r="AA27" i="28"/>
  <c r="AG27" i="28" s="1"/>
  <c r="AA28" i="28"/>
  <c r="AK28" i="28" s="1"/>
  <c r="AA29" i="28"/>
  <c r="AG29" i="28" s="1"/>
  <c r="AA30" i="28"/>
  <c r="AA6" i="28"/>
  <c r="AK6" i="28" s="1"/>
  <c r="AD9" i="30"/>
  <c r="AK19" i="28"/>
  <c r="AG26" i="28"/>
  <c r="AD14" i="30"/>
  <c r="AF30" i="21"/>
  <c r="AI10" i="28"/>
  <c r="AD10" i="28"/>
  <c r="AM7" i="28"/>
  <c r="AK26" i="28"/>
  <c r="AJ28" i="21"/>
  <c r="AJ26" i="21"/>
  <c r="AE22" i="28"/>
  <c r="AK15" i="28"/>
  <c r="AC8" i="21"/>
  <c r="AL14" i="21"/>
  <c r="AJ29" i="21"/>
  <c r="AC32" i="28"/>
  <c r="AD21" i="28"/>
  <c r="AE20" i="28"/>
  <c r="AK24" i="28"/>
  <c r="AK10" i="28"/>
  <c r="AE29" i="28"/>
  <c r="AE27" i="28"/>
  <c r="AE23" i="28"/>
  <c r="AE19" i="28"/>
  <c r="AE17" i="28"/>
  <c r="AI15" i="28"/>
  <c r="AE13" i="28"/>
  <c r="AE11" i="28"/>
  <c r="AE7" i="28"/>
  <c r="AE24" i="28"/>
  <c r="AE8" i="28"/>
  <c r="AM8" i="28"/>
  <c r="AJ18" i="21"/>
  <c r="AJ16" i="21"/>
  <c r="AG7" i="28"/>
  <c r="AE26" i="28"/>
  <c r="AE18" i="28"/>
  <c r="AM24" i="28"/>
  <c r="AM18" i="28"/>
  <c r="AF19" i="21"/>
  <c r="AJ15" i="21"/>
  <c r="AJ13" i="21"/>
  <c r="AL25" i="21"/>
  <c r="AL23" i="21"/>
  <c r="AL9" i="21"/>
  <c r="AL20" i="21"/>
  <c r="AE32" i="28"/>
  <c r="AE25" i="28"/>
  <c r="AE6" i="28"/>
  <c r="AE15" i="28"/>
  <c r="AI14" i="28"/>
  <c r="AG15" i="28"/>
  <c r="AI19" i="28"/>
  <c r="AD24" i="28"/>
  <c r="AJ9" i="21"/>
  <c r="AH28" i="21"/>
  <c r="AJ20" i="21"/>
  <c r="AE14" i="28"/>
  <c r="AI24" i="28"/>
  <c r="AD26" i="28"/>
  <c r="AE21" i="28"/>
  <c r="AM19" i="28"/>
  <c r="AG24" i="28"/>
  <c r="AA24" i="21"/>
  <c r="AI13" i="28"/>
  <c r="AD8" i="28"/>
  <c r="AD14" i="28"/>
  <c r="AM27" i="28"/>
  <c r="AJ10" i="21"/>
  <c r="AD15" i="28"/>
  <c r="AJ25" i="21"/>
  <c r="AJ21" i="21"/>
  <c r="AG8" i="28"/>
  <c r="AI8" i="28"/>
  <c r="AG12" i="28"/>
  <c r="AK7" i="28"/>
  <c r="AC12" i="21"/>
  <c r="AL17" i="21"/>
  <c r="AJ12" i="21"/>
  <c r="AL28" i="21"/>
  <c r="AL7" i="21"/>
  <c r="AL12" i="21"/>
  <c r="AE10" i="28"/>
  <c r="AI12" i="28"/>
  <c r="AK13" i="28"/>
  <c r="AM14" i="28"/>
  <c r="AG19" i="28"/>
  <c r="AI20" i="28"/>
  <c r="AA7" i="21"/>
  <c r="AL27" i="21"/>
  <c r="AL16" i="21"/>
  <c r="AJ30" i="21"/>
  <c r="AJ14" i="21"/>
  <c r="AH19" i="21"/>
  <c r="AK20" i="28"/>
  <c r="AD7" i="28"/>
  <c r="AE16" i="28"/>
  <c r="AM20" i="28"/>
  <c r="AG32" i="28"/>
  <c r="AL19" i="21"/>
  <c r="AL8" i="21"/>
  <c r="AJ24" i="21"/>
  <c r="AJ17" i="21"/>
  <c r="AJ8" i="21"/>
  <c r="AH11" i="21"/>
  <c r="AL6" i="21"/>
  <c r="AL32" i="21" s="1"/>
  <c r="AJ23" i="21"/>
  <c r="AJ22" i="21"/>
  <c r="AJ7" i="21"/>
  <c r="AJ6" i="21"/>
  <c r="AJ32" i="21" s="1"/>
  <c r="AF14" i="21"/>
  <c r="AM13" i="28"/>
  <c r="AI7" i="28"/>
  <c r="AK8" i="28"/>
  <c r="AM9" i="28"/>
  <c r="AG14" i="28"/>
  <c r="AL24" i="21"/>
  <c r="AD13" i="28"/>
  <c r="AI16" i="28"/>
  <c r="AE30" i="28"/>
  <c r="AA13" i="21"/>
  <c r="AE12" i="28"/>
  <c r="AE28" i="28"/>
  <c r="AL22" i="21"/>
  <c r="AL11" i="21"/>
  <c r="AL21" i="21"/>
  <c r="AJ19" i="21"/>
  <c r="AL13" i="21"/>
  <c r="AJ27" i="21"/>
  <c r="AJ11" i="21"/>
  <c r="AL29" i="21"/>
  <c r="AA10" i="21"/>
  <c r="AL26" i="21"/>
  <c r="AL18" i="21"/>
  <c r="AL10" i="21"/>
  <c r="AM12" i="28" l="1"/>
  <c r="AD11" i="28"/>
  <c r="AM11" i="28"/>
  <c r="AG22" i="28"/>
  <c r="AD6" i="28"/>
  <c r="AG20" i="28"/>
  <c r="AM16" i="28"/>
  <c r="AI23" i="28"/>
  <c r="AD27" i="28"/>
  <c r="AK16" i="28"/>
  <c r="AI29" i="28"/>
  <c r="AI18" i="28"/>
  <c r="AH7" i="21"/>
  <c r="AB35" i="30"/>
  <c r="AF35" i="30" s="1"/>
  <c r="AD16" i="28"/>
  <c r="AK12" i="28"/>
  <c r="AM26" i="28"/>
  <c r="AM15" i="28"/>
  <c r="AA22" i="21"/>
  <c r="AI11" i="28"/>
  <c r="AK11" i="28"/>
  <c r="AG28" i="28"/>
  <c r="AK18" i="28"/>
  <c r="AI22" i="28"/>
  <c r="AA21" i="21"/>
  <c r="AI21" i="21" s="1"/>
  <c r="AD28" i="28"/>
  <c r="AM29" i="28"/>
  <c r="AK29" i="28"/>
  <c r="AI28" i="28"/>
  <c r="AM28" i="28"/>
  <c r="AK22" i="28"/>
  <c r="AD29" i="28"/>
  <c r="AK21" i="28"/>
  <c r="AM21" i="28"/>
  <c r="AI26" i="28"/>
  <c r="AG18" i="28"/>
  <c r="AK14" i="28"/>
  <c r="AA30" i="21"/>
  <c r="AM30" i="21" s="1"/>
  <c r="AA9" i="21"/>
  <c r="AI6" i="28"/>
  <c r="AD23" i="28"/>
  <c r="AI32" i="28"/>
  <c r="AM6" i="28"/>
  <c r="AM25" i="28"/>
  <c r="AM30" i="28"/>
  <c r="AI30" i="28"/>
  <c r="AL15" i="21"/>
  <c r="AE15" i="21" s="1"/>
  <c r="AA16" i="21"/>
  <c r="AG16" i="21" s="1"/>
  <c r="AD17" i="28"/>
  <c r="AG17" i="28"/>
  <c r="AK9" i="28"/>
  <c r="AG30" i="28"/>
  <c r="AG25" i="28"/>
  <c r="AF7" i="21"/>
  <c r="AG7" i="21" s="1"/>
  <c r="AA23" i="21"/>
  <c r="AK23" i="21" s="1"/>
  <c r="AA15" i="21"/>
  <c r="AK15" i="21" s="1"/>
  <c r="AB29" i="30"/>
  <c r="AA14" i="21"/>
  <c r="AM14" i="21" s="1"/>
  <c r="AD25" i="28"/>
  <c r="AK23" i="28"/>
  <c r="AM17" i="28"/>
  <c r="AD7" i="30"/>
  <c r="AC34" i="28"/>
  <c r="AK25" i="28"/>
  <c r="AA29" i="21"/>
  <c r="AI29" i="21" s="1"/>
  <c r="AA20" i="21"/>
  <c r="AM20" i="21" s="1"/>
  <c r="AA12" i="21"/>
  <c r="AM12" i="21" s="1"/>
  <c r="AG9" i="28"/>
  <c r="AE34" i="28"/>
  <c r="AJ34" i="28" s="1"/>
  <c r="AI25" i="28"/>
  <c r="AG23" i="28"/>
  <c r="AI27" i="28"/>
  <c r="AK17" i="28"/>
  <c r="AD30" i="28"/>
  <c r="AA28" i="21"/>
  <c r="AM28" i="21" s="1"/>
  <c r="AA19" i="21"/>
  <c r="AG19" i="21" s="1"/>
  <c r="AA11" i="21"/>
  <c r="AD11" i="21" s="1"/>
  <c r="AA27" i="21"/>
  <c r="AK27" i="21" s="1"/>
  <c r="AA18" i="21"/>
  <c r="AK18" i="21" s="1"/>
  <c r="AK30" i="28"/>
  <c r="AI9" i="28"/>
  <c r="AK27" i="28"/>
  <c r="AG6" i="28"/>
  <c r="AA26" i="21"/>
  <c r="AG26" i="21" s="1"/>
  <c r="AA17" i="21"/>
  <c r="AG17" i="21" s="1"/>
  <c r="AA8" i="21"/>
  <c r="AM8" i="21" s="1"/>
  <c r="AM10" i="21"/>
  <c r="AD8" i="30"/>
  <c r="AD11" i="30"/>
  <c r="AD31" i="30"/>
  <c r="AD12" i="30"/>
  <c r="AF25" i="21"/>
  <c r="AG25" i="21" s="1"/>
  <c r="AD6" i="30"/>
  <c r="AF22" i="21"/>
  <c r="AE22" i="21" s="1"/>
  <c r="AF20" i="21"/>
  <c r="AD13" i="21"/>
  <c r="AF11" i="21"/>
  <c r="AH26" i="21"/>
  <c r="AH12" i="21"/>
  <c r="AD24" i="21"/>
  <c r="AD10" i="30"/>
  <c r="AD23" i="30"/>
  <c r="AD19" i="30"/>
  <c r="AK13" i="21"/>
  <c r="AF18" i="21"/>
  <c r="AE18" i="21" s="1"/>
  <c r="AD25" i="30"/>
  <c r="AF6" i="21"/>
  <c r="AD21" i="30"/>
  <c r="AC7" i="21"/>
  <c r="AD13" i="30"/>
  <c r="AD30" i="30"/>
  <c r="AF13" i="21"/>
  <c r="AE13" i="21" s="1"/>
  <c r="AD15" i="30"/>
  <c r="AA6" i="21"/>
  <c r="AD6" i="21" s="1"/>
  <c r="AD24" i="30"/>
  <c r="AD28" i="30"/>
  <c r="AD17" i="30"/>
  <c r="AC10" i="21"/>
  <c r="AD10" i="21" s="1"/>
  <c r="AH23" i="21"/>
  <c r="AD16" i="30"/>
  <c r="AG9" i="21"/>
  <c r="AG24" i="21"/>
  <c r="AK25" i="21"/>
  <c r="AE17" i="21"/>
  <c r="AK7" i="21"/>
  <c r="AK10" i="21"/>
  <c r="AK24" i="21"/>
  <c r="AM25" i="21"/>
  <c r="AD22" i="21"/>
  <c r="AD25" i="21"/>
  <c r="AI8" i="21"/>
  <c r="AG10" i="21"/>
  <c r="AK14" i="21"/>
  <c r="AD20" i="21"/>
  <c r="AD27" i="21"/>
  <c r="AG27" i="21"/>
  <c r="AI25" i="21"/>
  <c r="AM7" i="21"/>
  <c r="AD15" i="21"/>
  <c r="AM16" i="21"/>
  <c r="AI24" i="21"/>
  <c r="AE9" i="21"/>
  <c r="AI10" i="21"/>
  <c r="AG8" i="21"/>
  <c r="AE29" i="21"/>
  <c r="AE19" i="21"/>
  <c r="AK8" i="21"/>
  <c r="AM13" i="21"/>
  <c r="AE8" i="21"/>
  <c r="AE14" i="21"/>
  <c r="AE30" i="21"/>
  <c r="AE27" i="21"/>
  <c r="AE28" i="21"/>
  <c r="AE16" i="21"/>
  <c r="AI7" i="21"/>
  <c r="AK22" i="21"/>
  <c r="AM22" i="21"/>
  <c r="AE24" i="21"/>
  <c r="AM24" i="21"/>
  <c r="AE10" i="21"/>
  <c r="AI22" i="21"/>
  <c r="AG23" i="21"/>
  <c r="AM23" i="21"/>
  <c r="AD8" i="21"/>
  <c r="AI13" i="21"/>
  <c r="AI9" i="21"/>
  <c r="AE21" i="21"/>
  <c r="AK30" i="21"/>
  <c r="AM29" i="21"/>
  <c r="AD9" i="21"/>
  <c r="AK9" i="21"/>
  <c r="AM9" i="21"/>
  <c r="AK16" i="21" l="1"/>
  <c r="AD21" i="21"/>
  <c r="AD16" i="21"/>
  <c r="AG21" i="21"/>
  <c r="AM21" i="21"/>
  <c r="AK21" i="21"/>
  <c r="AI18" i="21"/>
  <c r="AM18" i="21"/>
  <c r="AD28" i="21"/>
  <c r="AI16" i="21"/>
  <c r="AK12" i="21"/>
  <c r="AM11" i="21"/>
  <c r="AD29" i="21"/>
  <c r="AG29" i="21"/>
  <c r="AK29" i="21"/>
  <c r="AK20" i="21"/>
  <c r="AI20" i="21"/>
  <c r="AD18" i="21"/>
  <c r="AD17" i="21"/>
  <c r="AI26" i="21"/>
  <c r="AD14" i="21"/>
  <c r="AG14" i="21"/>
  <c r="AI14" i="21"/>
  <c r="AK17" i="21"/>
  <c r="AG20" i="21"/>
  <c r="AM17" i="21"/>
  <c r="AI17" i="21"/>
  <c r="AD23" i="21"/>
  <c r="AI23" i="21"/>
  <c r="AK6" i="21"/>
  <c r="AI11" i="21"/>
  <c r="AE7" i="21"/>
  <c r="AB30" i="30"/>
  <c r="AI30" i="21"/>
  <c r="AG30" i="21"/>
  <c r="AD30" i="21"/>
  <c r="AK11" i="21"/>
  <c r="AG11" i="21"/>
  <c r="AG15" i="21"/>
  <c r="AG28" i="21"/>
  <c r="AG12" i="21"/>
  <c r="AI27" i="21"/>
  <c r="AD19" i="21"/>
  <c r="AK26" i="21"/>
  <c r="AK28" i="21"/>
  <c r="AD12" i="21"/>
  <c r="AM15" i="21"/>
  <c r="AI19" i="21"/>
  <c r="AM26" i="21"/>
  <c r="AD26" i="21"/>
  <c r="AI28" i="21"/>
  <c r="AM19" i="21"/>
  <c r="AK19" i="21"/>
  <c r="AI15" i="21"/>
  <c r="AM27" i="21"/>
  <c r="AF33" i="30"/>
  <c r="AE33" i="30"/>
  <c r="AD33" i="30"/>
  <c r="AJ32" i="28"/>
  <c r="AJ36" i="28"/>
  <c r="AF32" i="28"/>
  <c r="AB28" i="28"/>
  <c r="AB21" i="28"/>
  <c r="AB14" i="28"/>
  <c r="AB20" i="28"/>
  <c r="AB13" i="28"/>
  <c r="AB6" i="28"/>
  <c r="AH32" i="28"/>
  <c r="AB12" i="28"/>
  <c r="AB25" i="28"/>
  <c r="AD32" i="28"/>
  <c r="AB29" i="28"/>
  <c r="AB7" i="28"/>
  <c r="AB23" i="28"/>
  <c r="AB15" i="28"/>
  <c r="AB17" i="28"/>
  <c r="AB24" i="28"/>
  <c r="AB18" i="28"/>
  <c r="AB19" i="28"/>
  <c r="AB30" i="28"/>
  <c r="AB8" i="28"/>
  <c r="AB26" i="28"/>
  <c r="AB27" i="28"/>
  <c r="AB9" i="28"/>
  <c r="AB16" i="28"/>
  <c r="AB10" i="28"/>
  <c r="AB11" i="28"/>
  <c r="AB22" i="28"/>
  <c r="AE20" i="21"/>
  <c r="AG22" i="21"/>
  <c r="AB31" i="30"/>
  <c r="AE25" i="21"/>
  <c r="AB8" i="30"/>
  <c r="AB13" i="30"/>
  <c r="AE11" i="21"/>
  <c r="AB23" i="30"/>
  <c r="AB11" i="30"/>
  <c r="AB25" i="30"/>
  <c r="AB15" i="30"/>
  <c r="AB6" i="30"/>
  <c r="AB7" i="30"/>
  <c r="AB21" i="30"/>
  <c r="AB12" i="30"/>
  <c r="AB27" i="30"/>
  <c r="AB26" i="30"/>
  <c r="AB9" i="30"/>
  <c r="AB18" i="30"/>
  <c r="AB10" i="30"/>
  <c r="AB14" i="30"/>
  <c r="AB19" i="30"/>
  <c r="AB20" i="30"/>
  <c r="AB22" i="30"/>
  <c r="AB16" i="30"/>
  <c r="AB17" i="30"/>
  <c r="AH34" i="21"/>
  <c r="AG18" i="21"/>
  <c r="AH32" i="21"/>
  <c r="AD7" i="21"/>
  <c r="AE12" i="21"/>
  <c r="AI12" i="21"/>
  <c r="AE26" i="21"/>
  <c r="AF32" i="21"/>
  <c r="AG13" i="21"/>
  <c r="AE23" i="21"/>
  <c r="AE6" i="21"/>
  <c r="AM6" i="21"/>
  <c r="AB24" i="30"/>
  <c r="AB28" i="30"/>
  <c r="AI6" i="21"/>
  <c r="AG6" i="21"/>
  <c r="AF34" i="21"/>
  <c r="AB30" i="21" s="1"/>
  <c r="AM36" i="21" l="1"/>
  <c r="AB12" i="21"/>
  <c r="AB11" i="21"/>
  <c r="AB29" i="21"/>
  <c r="AB6" i="21"/>
  <c r="AB24" i="21"/>
  <c r="AB10" i="21"/>
  <c r="AB15" i="21"/>
  <c r="AM32" i="21"/>
  <c r="AB20" i="21"/>
  <c r="AB18" i="21"/>
  <c r="AB27" i="21"/>
  <c r="AI32" i="21"/>
  <c r="AB21" i="21"/>
  <c r="AB28" i="21"/>
  <c r="AB8" i="21"/>
  <c r="AB22" i="21"/>
  <c r="AK32" i="21"/>
  <c r="AB13" i="21"/>
  <c r="AM34" i="21"/>
  <c r="AB17" i="21"/>
  <c r="AB25" i="21"/>
  <c r="AB16" i="21"/>
  <c r="AG32" i="21"/>
  <c r="AB26" i="21"/>
  <c r="AB9" i="21"/>
  <c r="AB19" i="21"/>
  <c r="AB14" i="21"/>
  <c r="AB7" i="21"/>
  <c r="AB23" i="21"/>
</calcChain>
</file>

<file path=xl/sharedStrings.xml><?xml version="1.0" encoding="utf-8"?>
<sst xmlns="http://schemas.openxmlformats.org/spreadsheetml/2006/main" count="1739" uniqueCount="329">
  <si>
    <t>CA</t>
  </si>
  <si>
    <t>Time</t>
  </si>
  <si>
    <t>Start</t>
  </si>
  <si>
    <t>Stop</t>
  </si>
  <si>
    <t>P1</t>
  </si>
  <si>
    <t>P2</t>
  </si>
  <si>
    <t>BP</t>
  </si>
  <si>
    <t>P3</t>
  </si>
  <si>
    <t>P4</t>
  </si>
  <si>
    <t>P5</t>
  </si>
  <si>
    <t>P6</t>
  </si>
  <si>
    <t>P7</t>
  </si>
  <si>
    <t>P8</t>
  </si>
  <si>
    <t>P9</t>
  </si>
  <si>
    <t>P10</t>
  </si>
  <si>
    <t>P11</t>
  </si>
  <si>
    <t>P12</t>
  </si>
  <si>
    <t>P13</t>
  </si>
  <si>
    <t>BLOBS</t>
  </si>
  <si>
    <t>SLOBS</t>
  </si>
  <si>
    <t>Composition</t>
  </si>
  <si>
    <t>CATEGORY: CA</t>
  </si>
  <si>
    <t>Name</t>
  </si>
  <si>
    <t>Team</t>
  </si>
  <si>
    <t>Player</t>
  </si>
  <si>
    <t>CATEGORY: P1</t>
  </si>
  <si>
    <t>CATEGORY: P2</t>
  </si>
  <si>
    <t>CATEGORY: P3</t>
  </si>
  <si>
    <t>CATEGORY: P4</t>
  </si>
  <si>
    <t>CATEGORY: P5</t>
  </si>
  <si>
    <t>CATEGORY: P6</t>
  </si>
  <si>
    <t>CATEGORY: P7</t>
  </si>
  <si>
    <t>CATEGORY: P8</t>
  </si>
  <si>
    <t>CATEGORY: P9</t>
  </si>
  <si>
    <t>CATEGORY: P10</t>
  </si>
  <si>
    <t>CATEGORY: P11</t>
  </si>
  <si>
    <t>CATEGORY: P12</t>
  </si>
  <si>
    <t>CATEGORY: P13</t>
  </si>
  <si>
    <t>CATEGORY: BLOBS</t>
  </si>
  <si>
    <t>CATEGORY: SLOBS</t>
  </si>
  <si>
    <t>CATEGORY: Remplacement</t>
  </si>
  <si>
    <t>DIVERS</t>
  </si>
  <si>
    <t>1R</t>
  </si>
  <si>
    <t>2R</t>
  </si>
  <si>
    <t>3R</t>
  </si>
  <si>
    <t>PPA</t>
  </si>
  <si>
    <t>TOUCHES</t>
  </si>
  <si>
    <t>TOTAL PTS</t>
  </si>
  <si>
    <t>JL</t>
  </si>
  <si>
    <t>+</t>
  </si>
  <si>
    <t>TOTAL</t>
  </si>
  <si>
    <t>RENTABILITE</t>
  </si>
  <si>
    <t>Ratio d'actions +</t>
  </si>
  <si>
    <t>SYSTEMES &amp; JEU</t>
  </si>
  <si>
    <t>MATCHS</t>
  </si>
  <si>
    <t xml:space="preserve">ACTIONS </t>
  </si>
  <si>
    <t>RATIO ACTIONS +</t>
  </si>
  <si>
    <t>ASVEL 2</t>
  </si>
  <si>
    <t>BOURGES 2</t>
  </si>
  <si>
    <t>ST AMAND 2</t>
  </si>
  <si>
    <t>CBBS 2</t>
  </si>
  <si>
    <t>LBB 2</t>
  </si>
  <si>
    <t>EC BOURGES 1</t>
  </si>
  <si>
    <t>EC BOURGES 2</t>
  </si>
  <si>
    <t>FG made</t>
  </si>
  <si>
    <t>Use %</t>
  </si>
  <si>
    <t>TRANSI</t>
  </si>
  <si>
    <t>PICKS SPLES</t>
  </si>
  <si>
    <t>P14</t>
  </si>
  <si>
    <t>P15</t>
  </si>
  <si>
    <t>ZONE 1</t>
  </si>
  <si>
    <t>ZONE 2</t>
  </si>
  <si>
    <t>CA 001</t>
  </si>
  <si>
    <t>CA 003</t>
  </si>
  <si>
    <t>CA 004</t>
  </si>
  <si>
    <t>CA 005</t>
  </si>
  <si>
    <t>P1 002</t>
  </si>
  <si>
    <t>P3 002</t>
  </si>
  <si>
    <t>P5 002</t>
  </si>
  <si>
    <t>P5 004</t>
  </si>
  <si>
    <t>P6 002</t>
  </si>
  <si>
    <t>P7 001</t>
  </si>
  <si>
    <t>P7 002</t>
  </si>
  <si>
    <t>-</t>
  </si>
  <si>
    <t>CATEGORY: Z OFF 1</t>
  </si>
  <si>
    <t>CATEGORY: Z OFF 2</t>
  </si>
  <si>
    <t>CATEGORY: JL</t>
  </si>
  <si>
    <t>JL 001</t>
  </si>
  <si>
    <t>JL 002</t>
  </si>
  <si>
    <t>JL 003</t>
  </si>
  <si>
    <t>CATEGORY: DIVERS</t>
  </si>
  <si>
    <t>DIVERS 001</t>
  </si>
  <si>
    <t>CALLS</t>
  </si>
  <si>
    <t>SPANISH</t>
  </si>
  <si>
    <t>TYPE</t>
  </si>
  <si>
    <t>% JOUE</t>
  </si>
  <si>
    <t>FPRV</t>
  </si>
  <si>
    <t>PLAY PTS</t>
  </si>
  <si>
    <t>EFF.</t>
  </si>
  <si>
    <t>Action %</t>
  </si>
  <si>
    <t>JEU &amp;  SYSTEMES</t>
  </si>
  <si>
    <t>N</t>
  </si>
  <si>
    <t>CATEGORY: TRANSI</t>
  </si>
  <si>
    <t>TRANSI 001</t>
  </si>
  <si>
    <t>TRANSI 002</t>
  </si>
  <si>
    <t>TRANSI 003</t>
  </si>
  <si>
    <t>CATEGORY: PS</t>
  </si>
  <si>
    <t>R</t>
  </si>
  <si>
    <t>CATEGORY: P14</t>
  </si>
  <si>
    <t>CATEGORY: SPANISH</t>
  </si>
  <si>
    <t>Nul</t>
  </si>
  <si>
    <t>TRANSI 004</t>
  </si>
  <si>
    <t>PS 004</t>
  </si>
  <si>
    <t>DIVERS 003</t>
  </si>
  <si>
    <t>DIVERS 007</t>
  </si>
  <si>
    <t>%</t>
  </si>
  <si>
    <t>PROTECT</t>
  </si>
  <si>
    <t>ICE</t>
  </si>
  <si>
    <t>SWITCH</t>
  </si>
  <si>
    <t>TRANSI 005</t>
  </si>
  <si>
    <t>PS 001</t>
  </si>
  <si>
    <t>P2 003</t>
  </si>
  <si>
    <t>TRANSI 007</t>
  </si>
  <si>
    <t>DIVERS 002</t>
  </si>
  <si>
    <t xml:space="preserve"> </t>
  </si>
  <si>
    <t>CA 006</t>
  </si>
  <si>
    <t>P5 006</t>
  </si>
  <si>
    <t>P6 004</t>
  </si>
  <si>
    <t>NBRE O</t>
  </si>
  <si>
    <t>NBR OFF</t>
  </si>
  <si>
    <t>PPO</t>
  </si>
  <si>
    <t>P16</t>
  </si>
  <si>
    <t>pick amenant un tir ou faute provoquée</t>
  </si>
  <si>
    <t>hedge</t>
  </si>
  <si>
    <t>nbre total</t>
  </si>
  <si>
    <t>% +</t>
  </si>
  <si>
    <t>% -</t>
  </si>
  <si>
    <t>MID</t>
  </si>
  <si>
    <t>SIDE</t>
  </si>
  <si>
    <t>HEAD</t>
  </si>
  <si>
    <t>Fprv</t>
  </si>
  <si>
    <t>CA 007</t>
  </si>
  <si>
    <t>P4 003</t>
  </si>
  <si>
    <t>CATEGORY: P15</t>
  </si>
  <si>
    <t>JL 004</t>
  </si>
  <si>
    <t>CATEGORY: P16</t>
  </si>
  <si>
    <t>CATEGORY: DEF AUTRES</t>
  </si>
  <si>
    <t>CATEGORY: M PROT. O</t>
  </si>
  <si>
    <t>CATEGORY: M PROT. U</t>
  </si>
  <si>
    <t>CATEGORY: M HEDGE</t>
  </si>
  <si>
    <t>CATEGORY: M SHOW</t>
  </si>
  <si>
    <t>CATEGORY: M SWITCH</t>
  </si>
  <si>
    <t>CATEGORY: M ICE</t>
  </si>
  <si>
    <t>CATEGORY: M STICK UN.</t>
  </si>
  <si>
    <t>CATEGORY: M SHORT U</t>
  </si>
  <si>
    <t>CATEGORY: S PROT. O</t>
  </si>
  <si>
    <t>CATEGORY: S PROT. U</t>
  </si>
  <si>
    <t>CATEGORY: S SHOW</t>
  </si>
  <si>
    <t>CATEGORY: S HEDGE</t>
  </si>
  <si>
    <t>CATEGORY: S SWITCH</t>
  </si>
  <si>
    <t>CATEGORY: S ICE</t>
  </si>
  <si>
    <t>CATEGORY: S STICK UN.</t>
  </si>
  <si>
    <t>CATEGORY: S SHORT U</t>
  </si>
  <si>
    <t>5 DOWN</t>
  </si>
  <si>
    <t>P8 003</t>
  </si>
  <si>
    <t>P2 001</t>
  </si>
  <si>
    <t>P6 001 F</t>
  </si>
  <si>
    <t>JERSEY</t>
  </si>
  <si>
    <t>CA 002 F</t>
  </si>
  <si>
    <t>P1 003</t>
  </si>
  <si>
    <t>P1 004</t>
  </si>
  <si>
    <t>P1 006</t>
  </si>
  <si>
    <t>P5 001</t>
  </si>
  <si>
    <t>P10 006 FIST</t>
  </si>
  <si>
    <t>BLOBS 003 3</t>
  </si>
  <si>
    <t>SHOULDER</t>
  </si>
  <si>
    <t>HORN SIDE 5</t>
  </si>
  <si>
    <t>5 SIDE</t>
  </si>
  <si>
    <t>HORN</t>
  </si>
  <si>
    <t>HORN SIDE</t>
  </si>
  <si>
    <t>4 SIDE</t>
  </si>
  <si>
    <t>FIST SIDE ?</t>
  </si>
  <si>
    <t xml:space="preserve">FIST </t>
  </si>
  <si>
    <t>CA 008 F</t>
  </si>
  <si>
    <t>P1 001</t>
  </si>
  <si>
    <t>P1 002 sHOULDER HORN ++</t>
  </si>
  <si>
    <t>P1 003 +</t>
  </si>
  <si>
    <t>P1 005 SHOULDER HORN</t>
  </si>
  <si>
    <t>P1 007</t>
  </si>
  <si>
    <t>P1 008 F</t>
  </si>
  <si>
    <t>P1 009 ++ LONG</t>
  </si>
  <si>
    <t>P2 002 COTE 4</t>
  </si>
  <si>
    <t>P3 001 ++</t>
  </si>
  <si>
    <t>P4 001 HORN 4 SIDE</t>
  </si>
  <si>
    <t>P4 002 HORN 4 SIDE ++</t>
  </si>
  <si>
    <t>P5 003 DEF ST AMAND</t>
  </si>
  <si>
    <t>P5 005 ?</t>
  </si>
  <si>
    <t>P5 007</t>
  </si>
  <si>
    <t>P5 008 +++ BOUBOU CLASSIC</t>
  </si>
  <si>
    <t>P6 003 +++</t>
  </si>
  <si>
    <t>P6 005</t>
  </si>
  <si>
    <t>P6 006 +</t>
  </si>
  <si>
    <t>P6 007 ??</t>
  </si>
  <si>
    <t>P6 008</t>
  </si>
  <si>
    <t>P8 001 ++</t>
  </si>
  <si>
    <t>P8 002 ?</t>
  </si>
  <si>
    <t>P9 001 + FIST SIDE ?</t>
  </si>
  <si>
    <t>P9 002 F ANTI</t>
  </si>
  <si>
    <t>P9 003 F</t>
  </si>
  <si>
    <t>P9 004 ???</t>
  </si>
  <si>
    <t>P9 005 ???</t>
  </si>
  <si>
    <t>P10 002 FIST</t>
  </si>
  <si>
    <t>P10 003 FIST</t>
  </si>
  <si>
    <t>P10 005 FIST</t>
  </si>
  <si>
    <t>P10 008 FIST</t>
  </si>
  <si>
    <t>PS 007 F</t>
  </si>
  <si>
    <t>TRANSI 001 PU+++</t>
  </si>
  <si>
    <t>TRANSI 003 F PU</t>
  </si>
  <si>
    <t>TRANSI 004 F</t>
  </si>
  <si>
    <t>TRANSI 006 PU++</t>
  </si>
  <si>
    <t>SLOBS 001 3 FLASH</t>
  </si>
  <si>
    <t>SLOBS 002 3 FLASH+</t>
  </si>
  <si>
    <t>SLOBS 003 3</t>
  </si>
  <si>
    <t>SLOBS 004 F 3 FLASH</t>
  </si>
  <si>
    <t>BLOBS 001 3</t>
  </si>
  <si>
    <t>BLOBS 002 3</t>
  </si>
  <si>
    <t>BLOBS 004 3.1 ??? ATO</t>
  </si>
  <si>
    <t>BLOBS 005</t>
  </si>
  <si>
    <t>DIVERS 006 + ?</t>
  </si>
  <si>
    <t>DEF AUTRES 001 TAG GOALKEEPER</t>
  </si>
  <si>
    <t>DEF AUTRES 002 SPANISH</t>
  </si>
  <si>
    <t>DEF AUTRES 003 SAFETY STEP CORNER</t>
  </si>
  <si>
    <t>THUMB UP &amp; SIDE</t>
  </si>
  <si>
    <t>HORN PNR BIGS ?</t>
  </si>
  <si>
    <t>R FG</t>
  </si>
  <si>
    <t>E</t>
  </si>
  <si>
    <t>CATEGORY: LEFT DEF</t>
  </si>
  <si>
    <t>UND +</t>
  </si>
  <si>
    <t>UND -</t>
  </si>
  <si>
    <t>PROT +</t>
  </si>
  <si>
    <t>PROT -</t>
  </si>
  <si>
    <t>AGRV +</t>
  </si>
  <si>
    <t>AGRV -</t>
  </si>
  <si>
    <t>X +</t>
  </si>
  <si>
    <t>X - </t>
  </si>
  <si>
    <t>ICE +</t>
  </si>
  <si>
    <t>ICE - </t>
  </si>
  <si>
    <t>WEAK +</t>
  </si>
  <si>
    <t>WEAK -</t>
  </si>
  <si>
    <t>CATEGORY: RIGHT DEF</t>
  </si>
  <si>
    <t>X -</t>
  </si>
  <si>
    <t>ICE -</t>
  </si>
  <si>
    <t>CATEGORY: MID DEF</t>
  </si>
  <si>
    <t>CATEGORY: RIGHT OFF</t>
  </si>
  <si>
    <t>RIGHT OFF 001</t>
  </si>
  <si>
    <t>CATEGORY: MID OFF</t>
  </si>
  <si>
    <t>CATEGORY: LEFT OFF</t>
  </si>
  <si>
    <t>LEFT</t>
  </si>
  <si>
    <t>RIGHT</t>
  </si>
  <si>
    <t>P1 005</t>
  </si>
  <si>
    <t>RIGHT OFF 002</t>
  </si>
  <si>
    <t>RIGHT OFF 003</t>
  </si>
  <si>
    <t>RIGHT OFF 004</t>
  </si>
  <si>
    <t>RIGHT OFF 005</t>
  </si>
  <si>
    <t>RIGHT OFF 006</t>
  </si>
  <si>
    <t>RIGHT OFF 007</t>
  </si>
  <si>
    <t>RIGHT OFF 008</t>
  </si>
  <si>
    <t>RIGHT OFF 009</t>
  </si>
  <si>
    <t>RIGHT OFF 010</t>
  </si>
  <si>
    <t>RIGHT OFF 011</t>
  </si>
  <si>
    <t>RIGHT OFF 012</t>
  </si>
  <si>
    <t>RIGHT OFF 013</t>
  </si>
  <si>
    <t>RIGHT OFF 014</t>
  </si>
  <si>
    <t>RIGHT OFF 015</t>
  </si>
  <si>
    <t>RIGHT OFF 016</t>
  </si>
  <si>
    <t>RIGHT OFF 017</t>
  </si>
  <si>
    <t>RIGHT OFF 018</t>
  </si>
  <si>
    <t>RIGHT OFF 019</t>
  </si>
  <si>
    <t>RIGHT OFF 020</t>
  </si>
  <si>
    <t>reprendre la MFC EFF main tableau ???</t>
  </si>
  <si>
    <t>UNDER</t>
  </si>
  <si>
    <t>AGRESSIVE</t>
  </si>
  <si>
    <t>WEAK</t>
  </si>
  <si>
    <t>nbre d'actions et masquer pour comptabiliser la renta tot sur plusieurs matchs</t>
  </si>
  <si>
    <t>sur</t>
  </si>
  <si>
    <t>PNR joués</t>
  </si>
  <si>
    <t>TOT</t>
  </si>
  <si>
    <t>ROUGE = HAUT RENDEMENT</t>
  </si>
  <si>
    <t>ORANGE = BON RENDEMENT</t>
  </si>
  <si>
    <t>JAUNE = RENDEMENT MOYEN</t>
  </si>
  <si>
    <t>BLEU = RENDEMENT FAIBLE</t>
  </si>
  <si>
    <t>PNR OFFENSIFS 1/2 TERRAIN</t>
  </si>
  <si>
    <t>80 à 100%</t>
  </si>
  <si>
    <t>65 à 79,99%</t>
  </si>
  <si>
    <t>50 à 64,99%</t>
  </si>
  <si>
    <t>inf à 49,99%</t>
  </si>
  <si>
    <t>PNR DEFENSIFS 1/2 TERRAIN</t>
  </si>
  <si>
    <t>EFFICACITE OFF SELON COUVERTURES DEF</t>
  </si>
  <si>
    <t>EFFICACITE DEF DES COUVERTURES</t>
  </si>
  <si>
    <t>B</t>
  </si>
  <si>
    <t>% B</t>
  </si>
  <si>
    <t>S</t>
  </si>
  <si>
    <t>% S</t>
  </si>
  <si>
    <r>
      <t xml:space="preserve">ACTIONS </t>
    </r>
    <r>
      <rPr>
        <b/>
        <sz val="20"/>
        <rFont val="Calibri"/>
        <family val="2"/>
        <scheme val="minor"/>
      </rPr>
      <t>B</t>
    </r>
    <r>
      <rPr>
        <sz val="20"/>
        <rFont val="Calibri"/>
        <family val="2"/>
        <scheme val="minor"/>
      </rPr>
      <t>ENEFIQUES</t>
    </r>
  </si>
  <si>
    <r>
      <t xml:space="preserve">ACTIONS </t>
    </r>
    <r>
      <rPr>
        <b/>
        <sz val="20"/>
        <rFont val="Calibri (Corps)"/>
      </rPr>
      <t>B</t>
    </r>
    <r>
      <rPr>
        <sz val="20"/>
        <rFont val="Calibri"/>
        <family val="2"/>
        <scheme val="minor"/>
      </rPr>
      <t>ENEFIQUES</t>
    </r>
  </si>
  <si>
    <r>
      <rPr>
        <b/>
        <sz val="20"/>
        <rFont val="Calibri"/>
        <family val="2"/>
      </rPr>
      <t>S</t>
    </r>
    <r>
      <rPr>
        <sz val="20"/>
        <rFont val="Calibri"/>
        <family val="2"/>
      </rPr>
      <t>TOPS</t>
    </r>
  </si>
  <si>
    <t>PTS</t>
  </si>
  <si>
    <t>FG %</t>
  </si>
  <si>
    <t>R %</t>
  </si>
  <si>
    <t>E %</t>
  </si>
  <si>
    <t>LEFT OFF</t>
  </si>
  <si>
    <t>MID OFF</t>
  </si>
  <si>
    <t>RIGHT OFF</t>
  </si>
  <si>
    <t>LEFT DEF</t>
  </si>
  <si>
    <t>MID DEF</t>
  </si>
  <si>
    <t>RIGHT DEF</t>
  </si>
  <si>
    <t>LISTE EQUIPE</t>
  </si>
  <si>
    <t>UFAB 49</t>
  </si>
  <si>
    <t>BASKET LANDES</t>
  </si>
  <si>
    <t>TANGO BOURGES</t>
  </si>
  <si>
    <t>FCB</t>
  </si>
  <si>
    <t>CHARNAY BBS</t>
  </si>
  <si>
    <t>CHARTRES BF</t>
  </si>
  <si>
    <t>LANDERNEAU BB</t>
  </si>
  <si>
    <t>BLMA</t>
  </si>
  <si>
    <t>ASVEL FEM.</t>
  </si>
  <si>
    <t>RVBC</t>
  </si>
  <si>
    <t>TGB</t>
  </si>
  <si>
    <t>ESBVA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</si>
</sst>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42">
    <font>
      <sz val="11"/>
      <name val="Calibri"/>
    </font>
    <font>
      <sz val="12"/>
      <color theme="1"/>
      <name val="Calibri"/>
      <family val="2"/>
      <scheme val="minor"/>
    </font>
    <font>
      <sz val="10"/>
      <color rgb="FF000000"/>
      <name val="Helvetica Neue"/>
      <family val="2"/>
    </font>
    <font>
      <b/>
      <sz val="10"/>
      <color rgb="FF000000"/>
      <name val="Helvetica Neue"/>
      <family val="2"/>
    </font>
    <font>
      <sz val="12"/>
      <name val="Helvetica"/>
      <family val="2"/>
    </font>
    <font>
      <sz val="11"/>
      <name val="Calibri"/>
      <family val="2"/>
    </font>
    <font>
      <b/>
      <sz val="12"/>
      <name val="Arial"/>
      <family val="2"/>
    </font>
    <font>
      <sz val="10"/>
      <name val="Arial"/>
      <family val="2"/>
    </font>
    <font>
      <b/>
      <sz val="12"/>
      <name val="MS Sans Serif"/>
    </font>
    <font>
      <b/>
      <sz val="12"/>
      <name val="Calibri"/>
      <family val="2"/>
    </font>
    <font>
      <b/>
      <sz val="18"/>
      <name val="Calibri"/>
      <family val="2"/>
    </font>
    <font>
      <b/>
      <sz val="10"/>
      <name val="Arial"/>
      <family val="2"/>
    </font>
    <font>
      <b/>
      <i/>
      <u/>
      <sz val="26"/>
      <color theme="0"/>
      <name val="Calibri"/>
      <family val="2"/>
      <scheme val="minor"/>
    </font>
    <font>
      <b/>
      <sz val="24"/>
      <name val="Calibri"/>
      <family val="2"/>
    </font>
    <font>
      <sz val="14"/>
      <name val="Arial"/>
      <family val="2"/>
    </font>
    <font>
      <b/>
      <sz val="16"/>
      <name val="MS Sans Serif"/>
    </font>
    <font>
      <b/>
      <sz val="16"/>
      <name val="MS Reference Sans Serif"/>
      <family val="2"/>
    </font>
    <font>
      <b/>
      <sz val="14"/>
      <color rgb="FFFF0000"/>
      <name val="Arial"/>
      <family val="2"/>
    </font>
    <font>
      <b/>
      <sz val="18"/>
      <color rgb="FFFF0000"/>
      <name val="Arial"/>
      <family val="2"/>
    </font>
    <font>
      <b/>
      <i/>
      <sz val="12"/>
      <color rgb="FF0070C0"/>
      <name val="Calibri"/>
      <family val="2"/>
    </font>
    <font>
      <b/>
      <sz val="14"/>
      <name val="Calibri"/>
      <family val="2"/>
    </font>
    <font>
      <b/>
      <u/>
      <sz val="26"/>
      <color theme="0"/>
      <name val="Calibri"/>
      <family val="2"/>
      <scheme val="minor"/>
    </font>
    <font>
      <b/>
      <sz val="11"/>
      <name val="Calibri"/>
      <family val="2"/>
    </font>
    <font>
      <sz val="20"/>
      <name val="Calibri"/>
      <family val="2"/>
    </font>
    <font>
      <sz val="16"/>
      <name val="Calibri"/>
      <family val="2"/>
    </font>
    <font>
      <i/>
      <sz val="11"/>
      <name val="Calibri"/>
      <family val="2"/>
    </font>
    <font>
      <i/>
      <sz val="14"/>
      <name val="Calibri"/>
      <family val="2"/>
    </font>
    <font>
      <sz val="20"/>
      <name val="Calibri"/>
      <family val="2"/>
      <scheme val="minor"/>
    </font>
    <font>
      <sz val="16"/>
      <name val="Calibri"/>
      <family val="2"/>
      <scheme val="minor"/>
    </font>
    <font>
      <b/>
      <sz val="24"/>
      <name val="Calibri"/>
      <family val="2"/>
      <scheme val="minor"/>
    </font>
    <font>
      <b/>
      <sz val="20"/>
      <name val="Calibri"/>
      <family val="2"/>
      <scheme val="minor"/>
    </font>
    <font>
      <b/>
      <sz val="20"/>
      <name val="Calibri"/>
      <family val="2"/>
    </font>
    <font>
      <b/>
      <sz val="22"/>
      <name val="Calibri"/>
      <family val="2"/>
    </font>
    <font>
      <b/>
      <sz val="22"/>
      <color theme="1"/>
      <name val="Calibri"/>
      <family val="2"/>
    </font>
    <font>
      <b/>
      <i/>
      <sz val="11"/>
      <name val="Calibri"/>
      <family val="2"/>
    </font>
    <font>
      <b/>
      <i/>
      <sz val="11"/>
      <color theme="1"/>
      <name val="Calibri"/>
      <family val="2"/>
    </font>
    <font>
      <sz val="11"/>
      <name val="Calibri"/>
      <family val="2"/>
      <scheme val="minor"/>
    </font>
    <font>
      <b/>
      <sz val="20"/>
      <name val="Calibri (Corps)"/>
    </font>
    <font>
      <sz val="12"/>
      <name val="Arial"/>
      <family val="2"/>
    </font>
    <font>
      <sz val="11"/>
      <name val="Arial"/>
      <family val="2"/>
    </font>
    <font>
      <sz val="14"/>
      <color rgb="FFFF0000"/>
      <name val="Arial"/>
      <family val="2"/>
    </font>
    <font>
      <b/>
      <sz val="11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lightUp">
        <bgColor theme="4" tint="0.59999389629810485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39997558519241921"/>
        <bgColor rgb="FF000000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 tint="-4.9989318521683403E-2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auto="1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/>
      <diagonal/>
    </border>
    <border>
      <left style="thin">
        <color indexed="64"/>
      </left>
      <right style="medium">
        <color auto="1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auto="1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indexed="64"/>
      </right>
      <top style="thin">
        <color auto="1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9" fontId="1" fillId="0" borderId="0" applyFont="0" applyFill="0" applyBorder="0" applyAlignment="0" applyProtection="0"/>
  </cellStyleXfs>
  <cellXfs count="275">
    <xf numFmtId="0" fontId="0" fillId="0" borderId="0" xfId="0"/>
    <xf numFmtId="0" fontId="3" fillId="0" borderId="0" xfId="0" applyFont="1"/>
    <xf numFmtId="0" fontId="4" fillId="0" borderId="0" xfId="0" applyFont="1"/>
    <xf numFmtId="0" fontId="2" fillId="0" borderId="0" xfId="0" applyFont="1"/>
    <xf numFmtId="47" fontId="2" fillId="0" borderId="0" xfId="0" applyNumberFormat="1" applyFont="1"/>
    <xf numFmtId="0" fontId="5" fillId="0" borderId="0" xfId="0" applyFont="1"/>
    <xf numFmtId="0" fontId="1" fillId="0" borderId="0" xfId="1"/>
    <xf numFmtId="0" fontId="1" fillId="0" borderId="0" xfId="1" applyAlignment="1">
      <alignment horizontal="center" vertical="center"/>
    </xf>
    <xf numFmtId="1" fontId="1" fillId="0" borderId="0" xfId="1" applyNumberFormat="1" applyAlignment="1">
      <alignment horizontal="center" vertical="center"/>
    </xf>
    <xf numFmtId="2" fontId="1" fillId="0" borderId="0" xfId="1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1" fontId="7" fillId="4" borderId="1" xfId="1" applyNumberFormat="1" applyFont="1" applyFill="1" applyBorder="1" applyAlignment="1">
      <alignment horizontal="center" vertical="center"/>
    </xf>
    <xf numFmtId="1" fontId="11" fillId="0" borderId="1" xfId="1" applyNumberFormat="1" applyFont="1" applyBorder="1" applyAlignment="1">
      <alignment horizontal="center" vertical="center"/>
    </xf>
    <xf numFmtId="9" fontId="6" fillId="0" borderId="1" xfId="1" applyNumberFormat="1" applyFont="1" applyBorder="1" applyAlignment="1">
      <alignment horizontal="center" vertical="center"/>
    </xf>
    <xf numFmtId="2" fontId="8" fillId="0" borderId="1" xfId="1" applyNumberFormat="1" applyFont="1" applyBorder="1" applyAlignment="1">
      <alignment horizontal="center" vertical="center"/>
    </xf>
    <xf numFmtId="0" fontId="9" fillId="3" borderId="14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center" vertical="center"/>
    </xf>
    <xf numFmtId="2" fontId="17" fillId="0" borderId="10" xfId="0" applyNumberFormat="1" applyFont="1" applyBorder="1" applyAlignment="1">
      <alignment horizontal="center" vertical="center"/>
    </xf>
    <xf numFmtId="0" fontId="20" fillId="3" borderId="4" xfId="0" applyFont="1" applyFill="1" applyBorder="1" applyAlignment="1">
      <alignment horizontal="center" vertical="center"/>
    </xf>
    <xf numFmtId="0" fontId="20" fillId="3" borderId="5" xfId="0" applyFont="1" applyFill="1" applyBorder="1" applyAlignment="1">
      <alignment horizontal="center" vertical="center"/>
    </xf>
    <xf numFmtId="1" fontId="20" fillId="5" borderId="1" xfId="0" applyNumberFormat="1" applyFont="1" applyFill="1" applyBorder="1" applyAlignment="1">
      <alignment horizontal="center" vertical="center"/>
    </xf>
    <xf numFmtId="9" fontId="20" fillId="0" borderId="1" xfId="0" applyNumberFormat="1" applyFont="1" applyBorder="1" applyAlignment="1">
      <alignment horizontal="center" vertical="center"/>
    </xf>
    <xf numFmtId="9" fontId="20" fillId="0" borderId="7" xfId="0" applyNumberFormat="1" applyFont="1" applyBorder="1" applyAlignment="1">
      <alignment horizontal="center" vertical="center"/>
    </xf>
    <xf numFmtId="0" fontId="19" fillId="4" borderId="18" xfId="0" applyFont="1" applyFill="1" applyBorder="1" applyAlignment="1">
      <alignment horizontal="center"/>
    </xf>
    <xf numFmtId="9" fontId="6" fillId="4" borderId="1" xfId="1" applyNumberFormat="1" applyFont="1" applyFill="1" applyBorder="1" applyAlignment="1">
      <alignment horizontal="center" vertical="center"/>
    </xf>
    <xf numFmtId="0" fontId="19" fillId="9" borderId="18" xfId="0" applyFont="1" applyFill="1" applyBorder="1" applyAlignment="1">
      <alignment horizontal="center"/>
    </xf>
    <xf numFmtId="9" fontId="6" fillId="9" borderId="1" xfId="1" applyNumberFormat="1" applyFont="1" applyFill="1" applyBorder="1" applyAlignment="1">
      <alignment horizontal="center" vertical="center"/>
    </xf>
    <xf numFmtId="1" fontId="7" fillId="9" borderId="1" xfId="1" applyNumberFormat="1" applyFont="1" applyFill="1" applyBorder="1" applyAlignment="1">
      <alignment horizontal="center" vertical="center"/>
    </xf>
    <xf numFmtId="9" fontId="7" fillId="0" borderId="1" xfId="1" applyNumberFormat="1" applyFont="1" applyBorder="1" applyAlignment="1">
      <alignment horizontal="center" vertical="center"/>
    </xf>
    <xf numFmtId="9" fontId="6" fillId="6" borderId="1" xfId="1" applyNumberFormat="1" applyFont="1" applyFill="1" applyBorder="1" applyAlignment="1">
      <alignment horizontal="center" vertical="center"/>
    </xf>
    <xf numFmtId="1" fontId="7" fillId="6" borderId="1" xfId="1" applyNumberFormat="1" applyFont="1" applyFill="1" applyBorder="1" applyAlignment="1">
      <alignment horizontal="center" vertical="center"/>
    </xf>
    <xf numFmtId="1" fontId="7" fillId="0" borderId="1" xfId="1" applyNumberFormat="1" applyFont="1" applyBorder="1" applyAlignment="1">
      <alignment horizontal="center" vertical="center"/>
    </xf>
    <xf numFmtId="9" fontId="6" fillId="2" borderId="1" xfId="1" applyNumberFormat="1" applyFont="1" applyFill="1" applyBorder="1" applyAlignment="1">
      <alignment horizontal="center" vertical="center"/>
    </xf>
    <xf numFmtId="9" fontId="6" fillId="2" borderId="9" xfId="1" applyNumberFormat="1" applyFont="1" applyFill="1" applyBorder="1" applyAlignment="1">
      <alignment horizontal="center" vertical="center"/>
    </xf>
    <xf numFmtId="1" fontId="7" fillId="2" borderId="1" xfId="1" applyNumberFormat="1" applyFont="1" applyFill="1" applyBorder="1" applyAlignment="1">
      <alignment horizontal="center" vertical="center"/>
    </xf>
    <xf numFmtId="1" fontId="7" fillId="2" borderId="9" xfId="1" applyNumberFormat="1" applyFont="1" applyFill="1" applyBorder="1" applyAlignment="1">
      <alignment horizontal="center" vertical="center"/>
    </xf>
    <xf numFmtId="164" fontId="9" fillId="0" borderId="1" xfId="0" applyNumberFormat="1" applyFont="1" applyBorder="1" applyAlignment="1">
      <alignment horizontal="center" vertical="center"/>
    </xf>
    <xf numFmtId="9" fontId="7" fillId="0" borderId="2" xfId="0" applyNumberFormat="1" applyFont="1" applyBorder="1" applyAlignment="1">
      <alignment horizontal="center" vertical="center"/>
    </xf>
    <xf numFmtId="0" fontId="19" fillId="9" borderId="17" xfId="0" applyFont="1" applyFill="1" applyBorder="1" applyAlignment="1">
      <alignment horizontal="center"/>
    </xf>
    <xf numFmtId="9" fontId="6" fillId="10" borderId="1" xfId="1" applyNumberFormat="1" applyFont="1" applyFill="1" applyBorder="1" applyAlignment="1">
      <alignment horizontal="center" vertical="center"/>
    </xf>
    <xf numFmtId="1" fontId="7" fillId="10" borderId="1" xfId="1" applyNumberFormat="1" applyFont="1" applyFill="1" applyBorder="1" applyAlignment="1">
      <alignment horizontal="center" vertical="center"/>
    </xf>
    <xf numFmtId="0" fontId="21" fillId="0" borderId="0" xfId="1" applyFont="1" applyAlignment="1">
      <alignment vertical="center" wrapText="1"/>
    </xf>
    <xf numFmtId="1" fontId="7" fillId="11" borderId="1" xfId="1" applyNumberFormat="1" applyFont="1" applyFill="1" applyBorder="1" applyAlignment="1">
      <alignment horizontal="center" vertical="center"/>
    </xf>
    <xf numFmtId="1" fontId="11" fillId="0" borderId="9" xfId="1" applyNumberFormat="1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2" fontId="8" fillId="0" borderId="9" xfId="1" applyNumberFormat="1" applyFont="1" applyBorder="1" applyAlignment="1">
      <alignment horizontal="center" vertical="center"/>
    </xf>
    <xf numFmtId="1" fontId="7" fillId="11" borderId="9" xfId="1" applyNumberFormat="1" applyFont="1" applyFill="1" applyBorder="1" applyAlignment="1">
      <alignment horizontal="center" vertical="center"/>
    </xf>
    <xf numFmtId="0" fontId="12" fillId="0" borderId="0" xfId="1" applyFont="1" applyAlignment="1">
      <alignment vertical="center" wrapText="1"/>
    </xf>
    <xf numFmtId="9" fontId="6" fillId="12" borderId="2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  <xf numFmtId="9" fontId="6" fillId="13" borderId="1" xfId="1" applyNumberFormat="1" applyFont="1" applyFill="1" applyBorder="1" applyAlignment="1">
      <alignment horizontal="center" vertical="center"/>
    </xf>
    <xf numFmtId="1" fontId="7" fillId="13" borderId="1" xfId="1" applyNumberFormat="1" applyFont="1" applyFill="1" applyBorder="1" applyAlignment="1">
      <alignment horizontal="center" vertical="center"/>
    </xf>
    <xf numFmtId="0" fontId="0" fillId="0" borderId="3" xfId="0" applyBorder="1"/>
    <xf numFmtId="0" fontId="0" fillId="0" borderId="19" xfId="0" applyBorder="1"/>
    <xf numFmtId="0" fontId="5" fillId="0" borderId="1" xfId="0" applyFont="1" applyBorder="1" applyAlignment="1">
      <alignment horizontal="center" vertical="center"/>
    </xf>
    <xf numFmtId="0" fontId="22" fillId="14" borderId="1" xfId="0" applyFont="1" applyFill="1" applyBorder="1" applyAlignment="1">
      <alignment horizontal="center" vertical="center"/>
    </xf>
    <xf numFmtId="0" fontId="13" fillId="0" borderId="17" xfId="0" applyFont="1" applyBorder="1" applyAlignment="1">
      <alignment horizontal="center" vertical="top" wrapText="1"/>
    </xf>
    <xf numFmtId="0" fontId="13" fillId="0" borderId="0" xfId="0" applyFont="1" applyAlignment="1">
      <alignment horizontal="center" vertical="top" wrapText="1"/>
    </xf>
    <xf numFmtId="0" fontId="13" fillId="0" borderId="3" xfId="0" applyFont="1" applyBorder="1" applyAlignment="1">
      <alignment horizontal="center" vertical="top" wrapText="1"/>
    </xf>
    <xf numFmtId="0" fontId="26" fillId="0" borderId="17" xfId="0" applyFont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35" fillId="16" borderId="0" xfId="0" applyFont="1" applyFill="1"/>
    <xf numFmtId="0" fontId="35" fillId="11" borderId="0" xfId="0" applyFont="1" applyFill="1"/>
    <xf numFmtId="0" fontId="35" fillId="5" borderId="0" xfId="0" applyFont="1" applyFill="1"/>
    <xf numFmtId="0" fontId="35" fillId="15" borderId="0" xfId="0" applyFont="1" applyFill="1"/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6" xfId="0" applyBorder="1"/>
    <xf numFmtId="0" fontId="32" fillId="0" borderId="17" xfId="0" applyFont="1" applyBorder="1" applyAlignment="1">
      <alignment horizontal="center" vertical="top" wrapText="1"/>
    </xf>
    <xf numFmtId="0" fontId="32" fillId="0" borderId="0" xfId="0" applyFont="1" applyAlignment="1">
      <alignment horizontal="center" vertical="top" wrapText="1"/>
    </xf>
    <xf numFmtId="0" fontId="32" fillId="0" borderId="3" xfId="0" applyFont="1" applyBorder="1" applyAlignment="1">
      <alignment horizontal="center" vertical="top" wrapText="1"/>
    </xf>
    <xf numFmtId="0" fontId="0" fillId="0" borderId="15" xfId="0" applyBorder="1"/>
    <xf numFmtId="9" fontId="36" fillId="0" borderId="1" xfId="0" applyNumberFormat="1" applyFont="1" applyBorder="1" applyAlignment="1">
      <alignment horizontal="center" vertical="center"/>
    </xf>
    <xf numFmtId="9" fontId="36" fillId="0" borderId="7" xfId="0" applyNumberFormat="1" applyFont="1" applyBorder="1" applyAlignment="1">
      <alignment horizontal="center" vertical="center"/>
    </xf>
    <xf numFmtId="0" fontId="25" fillId="0" borderId="1" xfId="0" applyFont="1" applyBorder="1" applyAlignment="1">
      <alignment horizontal="center" vertical="center"/>
    </xf>
    <xf numFmtId="0" fontId="25" fillId="0" borderId="7" xfId="0" applyFont="1" applyBorder="1" applyAlignment="1">
      <alignment horizontal="center" vertical="center"/>
    </xf>
    <xf numFmtId="0" fontId="22" fillId="17" borderId="1" xfId="0" applyFont="1" applyFill="1" applyBorder="1" applyAlignment="1">
      <alignment horizontal="center" vertical="center"/>
    </xf>
    <xf numFmtId="0" fontId="5" fillId="17" borderId="1" xfId="0" applyFont="1" applyFill="1" applyBorder="1" applyAlignment="1">
      <alignment horizontal="center" vertical="center"/>
    </xf>
    <xf numFmtId="0" fontId="0" fillId="17" borderId="1" xfId="0" applyFill="1" applyBorder="1" applyAlignment="1">
      <alignment horizontal="center" vertical="center"/>
    </xf>
    <xf numFmtId="9" fontId="36" fillId="17" borderId="1" xfId="0" applyNumberFormat="1" applyFont="1" applyFill="1" applyBorder="1" applyAlignment="1">
      <alignment horizontal="center" vertical="center"/>
    </xf>
    <xf numFmtId="9" fontId="36" fillId="17" borderId="7" xfId="0" applyNumberFormat="1" applyFont="1" applyFill="1" applyBorder="1" applyAlignment="1">
      <alignment horizontal="center" vertical="center"/>
    </xf>
    <xf numFmtId="1" fontId="7" fillId="6" borderId="7" xfId="1" applyNumberFormat="1" applyFont="1" applyFill="1" applyBorder="1" applyAlignment="1">
      <alignment horizontal="center" vertical="center"/>
    </xf>
    <xf numFmtId="1" fontId="7" fillId="0" borderId="7" xfId="1" applyNumberFormat="1" applyFont="1" applyBorder="1" applyAlignment="1">
      <alignment horizontal="center" vertical="center"/>
    </xf>
    <xf numFmtId="1" fontId="7" fillId="4" borderId="7" xfId="1" applyNumberFormat="1" applyFont="1" applyFill="1" applyBorder="1" applyAlignment="1">
      <alignment horizontal="center" vertical="center"/>
    </xf>
    <xf numFmtId="1" fontId="7" fillId="9" borderId="7" xfId="1" applyNumberFormat="1" applyFont="1" applyFill="1" applyBorder="1" applyAlignment="1">
      <alignment horizontal="center" vertical="center"/>
    </xf>
    <xf numFmtId="0" fontId="19" fillId="13" borderId="36" xfId="0" applyFont="1" applyFill="1" applyBorder="1" applyAlignment="1">
      <alignment horizontal="center"/>
    </xf>
    <xf numFmtId="1" fontId="7" fillId="13" borderId="7" xfId="1" applyNumberFormat="1" applyFont="1" applyFill="1" applyBorder="1" applyAlignment="1">
      <alignment horizontal="center" vertical="center"/>
    </xf>
    <xf numFmtId="1" fontId="7" fillId="10" borderId="7" xfId="1" applyNumberFormat="1" applyFont="1" applyFill="1" applyBorder="1" applyAlignment="1">
      <alignment horizontal="center" vertical="center"/>
    </xf>
    <xf numFmtId="1" fontId="7" fillId="2" borderId="7" xfId="1" applyNumberFormat="1" applyFont="1" applyFill="1" applyBorder="1" applyAlignment="1">
      <alignment horizontal="center" vertical="center"/>
    </xf>
    <xf numFmtId="1" fontId="7" fillId="2" borderId="10" xfId="1" applyNumberFormat="1" applyFont="1" applyFill="1" applyBorder="1" applyAlignment="1">
      <alignment horizontal="center" vertical="center"/>
    </xf>
    <xf numFmtId="9" fontId="20" fillId="0" borderId="34" xfId="0" applyNumberFormat="1" applyFont="1" applyBorder="1" applyAlignment="1">
      <alignment horizontal="center" vertical="center"/>
    </xf>
    <xf numFmtId="9" fontId="20" fillId="0" borderId="37" xfId="0" applyNumberFormat="1" applyFont="1" applyBorder="1" applyAlignment="1">
      <alignment horizontal="center" vertical="center"/>
    </xf>
    <xf numFmtId="0" fontId="16" fillId="3" borderId="4" xfId="0" applyFont="1" applyFill="1" applyBorder="1" applyAlignment="1">
      <alignment horizontal="center" vertical="center"/>
    </xf>
    <xf numFmtId="0" fontId="9" fillId="3" borderId="42" xfId="0" applyFont="1" applyFill="1" applyBorder="1" applyAlignment="1">
      <alignment horizontal="center" vertical="center"/>
    </xf>
    <xf numFmtId="2" fontId="40" fillId="0" borderId="10" xfId="0" applyNumberFormat="1" applyFont="1" applyBorder="1" applyAlignment="1">
      <alignment horizontal="center" vertical="center"/>
    </xf>
    <xf numFmtId="1" fontId="20" fillId="0" borderId="27" xfId="0" applyNumberFormat="1" applyFont="1" applyBorder="1" applyAlignment="1">
      <alignment horizontal="center" vertical="center"/>
    </xf>
    <xf numFmtId="9" fontId="41" fillId="17" borderId="1" xfId="0" applyNumberFormat="1" applyFont="1" applyFill="1" applyBorder="1" applyAlignment="1">
      <alignment horizontal="center" vertical="center"/>
    </xf>
    <xf numFmtId="9" fontId="41" fillId="0" borderId="1" xfId="0" applyNumberFormat="1" applyFont="1" applyBorder="1" applyAlignment="1">
      <alignment horizontal="center" vertical="center"/>
    </xf>
    <xf numFmtId="0" fontId="13" fillId="0" borderId="6" xfId="0" applyFont="1" applyBorder="1" applyAlignment="1">
      <alignment vertical="center"/>
    </xf>
    <xf numFmtId="0" fontId="13" fillId="0" borderId="3" xfId="0" applyFont="1" applyBorder="1" applyAlignment="1">
      <alignment vertical="center"/>
    </xf>
    <xf numFmtId="1" fontId="15" fillId="0" borderId="0" xfId="0" applyNumberFormat="1" applyFont="1" applyAlignment="1">
      <alignment vertical="center"/>
    </xf>
    <xf numFmtId="0" fontId="38" fillId="0" borderId="0" xfId="0" applyFont="1" applyAlignment="1">
      <alignment vertical="center"/>
    </xf>
    <xf numFmtId="2" fontId="39" fillId="0" borderId="0" xfId="0" applyNumberFormat="1" applyFont="1" applyAlignment="1">
      <alignment vertical="center"/>
    </xf>
    <xf numFmtId="2" fontId="40" fillId="0" borderId="0" xfId="0" applyNumberFormat="1" applyFont="1" applyAlignment="1">
      <alignment horizontal="center" vertical="center"/>
    </xf>
    <xf numFmtId="0" fontId="16" fillId="3" borderId="1" xfId="0" applyFont="1" applyFill="1" applyBorder="1" applyAlignment="1">
      <alignment horizontal="center" vertical="center"/>
    </xf>
    <xf numFmtId="1" fontId="15" fillId="3" borderId="43" xfId="0" applyNumberFormat="1" applyFont="1" applyFill="1" applyBorder="1" applyAlignment="1">
      <alignment horizontal="center" vertical="center"/>
    </xf>
    <xf numFmtId="9" fontId="29" fillId="0" borderId="0" xfId="0" applyNumberFormat="1" applyFont="1" applyAlignment="1">
      <alignment vertical="center"/>
    </xf>
    <xf numFmtId="0" fontId="35" fillId="11" borderId="0" xfId="0" applyFont="1" applyFill="1" applyAlignment="1">
      <alignment horizontal="center"/>
    </xf>
    <xf numFmtId="0" fontId="35" fillId="5" borderId="0" xfId="0" applyFont="1" applyFill="1" applyAlignment="1">
      <alignment horizontal="center"/>
    </xf>
    <xf numFmtId="0" fontId="35" fillId="15" borderId="0" xfId="0" applyFont="1" applyFill="1" applyAlignment="1">
      <alignment horizontal="center"/>
    </xf>
    <xf numFmtId="0" fontId="28" fillId="0" borderId="0" xfId="0" applyFont="1" applyAlignment="1">
      <alignment horizontal="center" vertical="center"/>
    </xf>
    <xf numFmtId="0" fontId="28" fillId="0" borderId="17" xfId="0" applyFont="1" applyBorder="1" applyAlignment="1">
      <alignment horizontal="center" vertical="center"/>
    </xf>
    <xf numFmtId="0" fontId="20" fillId="14" borderId="1" xfId="0" applyFont="1" applyFill="1" applyBorder="1" applyAlignment="1">
      <alignment horizontal="center" vertical="center"/>
    </xf>
    <xf numFmtId="0" fontId="20" fillId="14" borderId="7" xfId="0" applyFont="1" applyFill="1" applyBorder="1" applyAlignment="1">
      <alignment horizontal="center" vertical="center"/>
    </xf>
    <xf numFmtId="0" fontId="34" fillId="14" borderId="1" xfId="0" applyFont="1" applyFill="1" applyBorder="1" applyAlignment="1">
      <alignment horizontal="center"/>
    </xf>
    <xf numFmtId="0" fontId="34" fillId="14" borderId="7" xfId="0" applyFont="1" applyFill="1" applyBorder="1" applyAlignment="1">
      <alignment horizontal="center"/>
    </xf>
    <xf numFmtId="0" fontId="0" fillId="14" borderId="37" xfId="0" applyFill="1" applyBorder="1" applyAlignment="1">
      <alignment horizontal="center"/>
    </xf>
    <xf numFmtId="0" fontId="0" fillId="14" borderId="38" xfId="0" applyFill="1" applyBorder="1" applyAlignment="1">
      <alignment horizontal="center"/>
    </xf>
    <xf numFmtId="0" fontId="0" fillId="14" borderId="1" xfId="0" applyFill="1" applyBorder="1" applyAlignment="1">
      <alignment horizontal="center"/>
    </xf>
    <xf numFmtId="0" fontId="30" fillId="0" borderId="17" xfId="0" applyFont="1" applyBorder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32" fillId="3" borderId="14" xfId="0" applyFont="1" applyFill="1" applyBorder="1" applyAlignment="1">
      <alignment horizontal="left" vertical="center" wrapText="1"/>
    </xf>
    <xf numFmtId="0" fontId="32" fillId="3" borderId="6" xfId="0" applyFont="1" applyFill="1" applyBorder="1" applyAlignment="1">
      <alignment horizontal="left" vertical="center" wrapText="1"/>
    </xf>
    <xf numFmtId="0" fontId="32" fillId="3" borderId="0" xfId="0" applyFont="1" applyFill="1" applyAlignment="1">
      <alignment horizontal="left" vertical="center" wrapText="1"/>
    </xf>
    <xf numFmtId="0" fontId="32" fillId="3" borderId="3" xfId="0" applyFont="1" applyFill="1" applyBorder="1" applyAlignment="1">
      <alignment horizontal="left" vertical="center" wrapText="1"/>
    </xf>
    <xf numFmtId="0" fontId="32" fillId="3" borderId="13" xfId="0" applyFont="1" applyFill="1" applyBorder="1" applyAlignment="1">
      <alignment horizontal="center" vertical="center" wrapText="1"/>
    </xf>
    <xf numFmtId="0" fontId="32" fillId="3" borderId="14" xfId="0" applyFont="1" applyFill="1" applyBorder="1" applyAlignment="1">
      <alignment horizontal="center" vertical="center" wrapText="1"/>
    </xf>
    <xf numFmtId="0" fontId="32" fillId="3" borderId="17" xfId="0" applyFont="1" applyFill="1" applyBorder="1" applyAlignment="1">
      <alignment horizontal="center" vertical="center" wrapText="1"/>
    </xf>
    <xf numFmtId="0" fontId="32" fillId="3" borderId="0" xfId="0" applyFont="1" applyFill="1" applyAlignment="1">
      <alignment horizontal="center" vertical="center" wrapText="1"/>
    </xf>
    <xf numFmtId="0" fontId="35" fillId="16" borderId="0" xfId="0" applyFont="1" applyFill="1" applyAlignment="1">
      <alignment horizontal="center"/>
    </xf>
    <xf numFmtId="0" fontId="27" fillId="0" borderId="17" xfId="0" applyFont="1" applyBorder="1" applyAlignment="1">
      <alignment horizontal="center" vertical="center" wrapText="1"/>
    </xf>
    <xf numFmtId="0" fontId="27" fillId="0" borderId="17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 wrapText="1"/>
    </xf>
    <xf numFmtId="0" fontId="26" fillId="0" borderId="0" xfId="0" applyFont="1" applyAlignment="1">
      <alignment horizontal="center" vertical="center"/>
    </xf>
    <xf numFmtId="9" fontId="29" fillId="0" borderId="17" xfId="0" applyNumberFormat="1" applyFont="1" applyBorder="1" applyAlignment="1">
      <alignment horizontal="center" vertical="center"/>
    </xf>
    <xf numFmtId="9" fontId="29" fillId="0" borderId="0" xfId="0" applyNumberFormat="1" applyFont="1" applyAlignment="1">
      <alignment horizontal="center" vertical="center"/>
    </xf>
    <xf numFmtId="9" fontId="29" fillId="0" borderId="3" xfId="0" applyNumberFormat="1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1" fontId="8" fillId="4" borderId="1" xfId="1" applyNumberFormat="1" applyFont="1" applyFill="1" applyBorder="1" applyAlignment="1">
      <alignment horizontal="center" vertical="center"/>
    </xf>
    <xf numFmtId="1" fontId="8" fillId="9" borderId="1" xfId="1" applyNumberFormat="1" applyFont="1" applyFill="1" applyBorder="1" applyAlignment="1">
      <alignment horizontal="center" vertical="center"/>
    </xf>
    <xf numFmtId="1" fontId="8" fillId="13" borderId="8" xfId="1" applyNumberFormat="1" applyFont="1" applyFill="1" applyBorder="1" applyAlignment="1">
      <alignment horizontal="center" vertical="center"/>
    </xf>
    <xf numFmtId="1" fontId="8" fillId="13" borderId="2" xfId="1" applyNumberFormat="1" applyFont="1" applyFill="1" applyBorder="1" applyAlignment="1">
      <alignment horizontal="center" vertical="center"/>
    </xf>
    <xf numFmtId="1" fontId="8" fillId="9" borderId="8" xfId="1" applyNumberFormat="1" applyFont="1" applyFill="1" applyBorder="1" applyAlignment="1">
      <alignment horizontal="center" vertical="center"/>
    </xf>
    <xf numFmtId="1" fontId="8" fillId="9" borderId="2" xfId="1" applyNumberFormat="1" applyFont="1" applyFill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1" fontId="18" fillId="0" borderId="36" xfId="0" applyNumberFormat="1" applyFont="1" applyBorder="1" applyAlignment="1">
      <alignment horizontal="center" vertical="center"/>
    </xf>
    <xf numFmtId="1" fontId="18" fillId="0" borderId="44" xfId="0" applyNumberFormat="1" applyFont="1" applyBorder="1" applyAlignment="1">
      <alignment horizontal="center" vertical="center"/>
    </xf>
    <xf numFmtId="0" fontId="33" fillId="3" borderId="13" xfId="0" applyFont="1" applyFill="1" applyBorder="1" applyAlignment="1">
      <alignment horizontal="center" vertical="center" wrapText="1"/>
    </xf>
    <xf numFmtId="0" fontId="33" fillId="3" borderId="14" xfId="0" applyFont="1" applyFill="1" applyBorder="1" applyAlignment="1">
      <alignment horizontal="center" vertical="center" wrapText="1"/>
    </xf>
    <xf numFmtId="0" fontId="33" fillId="3" borderId="17" xfId="0" applyFont="1" applyFill="1" applyBorder="1" applyAlignment="1">
      <alignment horizontal="center" vertical="center" wrapText="1"/>
    </xf>
    <xf numFmtId="0" fontId="33" fillId="3" borderId="0" xfId="0" applyFont="1" applyFill="1" applyAlignment="1">
      <alignment horizontal="center" vertical="center" wrapText="1"/>
    </xf>
    <xf numFmtId="0" fontId="33" fillId="3" borderId="14" xfId="0" applyFont="1" applyFill="1" applyBorder="1" applyAlignment="1">
      <alignment horizontal="left" vertical="center" wrapText="1"/>
    </xf>
    <xf numFmtId="0" fontId="33" fillId="3" borderId="6" xfId="0" applyFont="1" applyFill="1" applyBorder="1" applyAlignment="1">
      <alignment horizontal="left" vertical="center" wrapText="1"/>
    </xf>
    <xf numFmtId="0" fontId="33" fillId="3" borderId="0" xfId="0" applyFont="1" applyFill="1" applyAlignment="1">
      <alignment horizontal="left" vertical="center" wrapText="1"/>
    </xf>
    <xf numFmtId="0" fontId="33" fillId="3" borderId="3" xfId="0" applyFont="1" applyFill="1" applyBorder="1" applyAlignment="1">
      <alignment horizontal="left" vertical="center" wrapText="1"/>
    </xf>
    <xf numFmtId="0" fontId="10" fillId="8" borderId="17" xfId="0" applyFont="1" applyFill="1" applyBorder="1" applyAlignment="1">
      <alignment horizontal="center" vertical="center"/>
    </xf>
    <xf numFmtId="0" fontId="10" fillId="8" borderId="15" xfId="0" applyFont="1" applyFill="1" applyBorder="1" applyAlignment="1">
      <alignment horizontal="center" vertical="center"/>
    </xf>
    <xf numFmtId="1" fontId="8" fillId="10" borderId="1" xfId="1" applyNumberFormat="1" applyFont="1" applyFill="1" applyBorder="1" applyAlignment="1">
      <alignment horizontal="center"/>
    </xf>
    <xf numFmtId="1" fontId="8" fillId="6" borderId="1" xfId="1" applyNumberFormat="1" applyFont="1" applyFill="1" applyBorder="1" applyAlignment="1">
      <alignment horizontal="center"/>
    </xf>
    <xf numFmtId="1" fontId="8" fillId="2" borderId="1" xfId="1" applyNumberFormat="1" applyFont="1" applyFill="1" applyBorder="1" applyAlignment="1">
      <alignment horizontal="center"/>
    </xf>
    <xf numFmtId="1" fontId="8" fillId="2" borderId="9" xfId="1" applyNumberFormat="1" applyFont="1" applyFill="1" applyBorder="1" applyAlignment="1">
      <alignment horizontal="center"/>
    </xf>
    <xf numFmtId="0" fontId="40" fillId="0" borderId="0" xfId="0" applyFont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8" fillId="0" borderId="9" xfId="0" applyFont="1" applyBorder="1" applyAlignment="1">
      <alignment horizontal="center" vertical="center"/>
    </xf>
    <xf numFmtId="1" fontId="15" fillId="3" borderId="1" xfId="0" applyNumberFormat="1" applyFont="1" applyFill="1" applyBorder="1" applyAlignment="1">
      <alignment horizontal="center" vertical="center"/>
    </xf>
    <xf numFmtId="1" fontId="15" fillId="3" borderId="7" xfId="0" applyNumberFormat="1" applyFont="1" applyFill="1" applyBorder="1" applyAlignment="1">
      <alignment horizontal="center" vertical="center"/>
    </xf>
    <xf numFmtId="2" fontId="39" fillId="0" borderId="9" xfId="0" applyNumberFormat="1" applyFont="1" applyBorder="1" applyAlignment="1">
      <alignment horizontal="center" vertical="center"/>
    </xf>
    <xf numFmtId="0" fontId="38" fillId="0" borderId="1" xfId="0" applyFont="1" applyBorder="1" applyAlignment="1">
      <alignment horizontal="center" vertical="center"/>
    </xf>
    <xf numFmtId="0" fontId="40" fillId="0" borderId="7" xfId="0" applyFont="1" applyBorder="1" applyAlignment="1">
      <alignment horizontal="center" vertical="center"/>
    </xf>
    <xf numFmtId="0" fontId="21" fillId="7" borderId="13" xfId="1" applyFont="1" applyFill="1" applyBorder="1" applyAlignment="1">
      <alignment horizontal="center" vertical="center" wrapText="1"/>
    </xf>
    <xf numFmtId="0" fontId="21" fillId="7" borderId="14" xfId="1" applyFont="1" applyFill="1" applyBorder="1" applyAlignment="1">
      <alignment horizontal="center" vertical="center" wrapText="1"/>
    </xf>
    <xf numFmtId="0" fontId="21" fillId="7" borderId="17" xfId="1" applyFont="1" applyFill="1" applyBorder="1" applyAlignment="1">
      <alignment horizontal="center" vertical="center" wrapText="1"/>
    </xf>
    <xf numFmtId="0" fontId="21" fillId="7" borderId="0" xfId="1" applyFont="1" applyFill="1" applyAlignment="1">
      <alignment horizontal="center" vertical="center" wrapText="1"/>
    </xf>
    <xf numFmtId="0" fontId="21" fillId="7" borderId="15" xfId="1" applyFont="1" applyFill="1" applyBorder="1" applyAlignment="1">
      <alignment horizontal="center" vertical="center" wrapText="1"/>
    </xf>
    <xf numFmtId="0" fontId="21" fillId="7" borderId="16" xfId="1" applyFont="1" applyFill="1" applyBorder="1" applyAlignment="1">
      <alignment horizontal="center" vertical="center" wrapText="1"/>
    </xf>
    <xf numFmtId="0" fontId="10" fillId="3" borderId="13" xfId="0" applyFont="1" applyFill="1" applyBorder="1" applyAlignment="1">
      <alignment horizontal="center" vertical="center"/>
    </xf>
    <xf numFmtId="0" fontId="10" fillId="3" borderId="17" xfId="0" applyFont="1" applyFill="1" applyBorder="1" applyAlignment="1">
      <alignment horizontal="center" vertical="center"/>
    </xf>
    <xf numFmtId="0" fontId="10" fillId="3" borderId="14" xfId="0" applyFont="1" applyFill="1" applyBorder="1" applyAlignment="1">
      <alignment horizontal="center" vertical="center"/>
    </xf>
    <xf numFmtId="0" fontId="31" fillId="0" borderId="17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24" fillId="0" borderId="17" xfId="0" applyFont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3" fillId="0" borderId="17" xfId="0" applyFont="1" applyBorder="1" applyAlignment="1">
      <alignment horizontal="center" vertical="center" wrapText="1"/>
    </xf>
    <xf numFmtId="0" fontId="23" fillId="0" borderId="17" xfId="0" applyFont="1" applyBorder="1" applyAlignment="1">
      <alignment horizontal="center" vertical="center"/>
    </xf>
    <xf numFmtId="0" fontId="23" fillId="0" borderId="0" xfId="0" applyFont="1" applyAlignment="1">
      <alignment horizontal="center" vertical="center" wrapText="1"/>
    </xf>
    <xf numFmtId="0" fontId="23" fillId="0" borderId="0" xfId="0" applyFont="1" applyAlignment="1">
      <alignment horizontal="center" vertical="center"/>
    </xf>
    <xf numFmtId="0" fontId="32" fillId="3" borderId="13" xfId="0" applyFont="1" applyFill="1" applyBorder="1" applyAlignment="1">
      <alignment horizontal="center" vertical="top" wrapText="1"/>
    </xf>
    <xf numFmtId="0" fontId="32" fillId="3" borderId="14" xfId="0" applyFont="1" applyFill="1" applyBorder="1" applyAlignment="1">
      <alignment horizontal="center" vertical="top" wrapText="1"/>
    </xf>
    <xf numFmtId="0" fontId="32" fillId="3" borderId="6" xfId="0" applyFont="1" applyFill="1" applyBorder="1" applyAlignment="1">
      <alignment horizontal="center" vertical="top" wrapText="1"/>
    </xf>
    <xf numFmtId="0" fontId="32" fillId="3" borderId="17" xfId="0" applyFont="1" applyFill="1" applyBorder="1" applyAlignment="1">
      <alignment horizontal="center" vertical="top" wrapText="1"/>
    </xf>
    <xf numFmtId="0" fontId="32" fillId="3" borderId="0" xfId="0" applyFont="1" applyFill="1" applyAlignment="1">
      <alignment horizontal="center" vertical="top" wrapText="1"/>
    </xf>
    <xf numFmtId="0" fontId="32" fillId="3" borderId="3" xfId="0" applyFont="1" applyFill="1" applyBorder="1" applyAlignment="1">
      <alignment horizontal="center" vertical="top" wrapText="1"/>
    </xf>
    <xf numFmtId="0" fontId="33" fillId="3" borderId="13" xfId="0" applyFont="1" applyFill="1" applyBorder="1" applyAlignment="1">
      <alignment horizontal="center" vertical="top" wrapText="1"/>
    </xf>
    <xf numFmtId="0" fontId="33" fillId="3" borderId="14" xfId="0" applyFont="1" applyFill="1" applyBorder="1" applyAlignment="1">
      <alignment horizontal="center" vertical="top" wrapText="1"/>
    </xf>
    <xf numFmtId="0" fontId="33" fillId="3" borderId="6" xfId="0" applyFont="1" applyFill="1" applyBorder="1" applyAlignment="1">
      <alignment horizontal="center" vertical="top" wrapText="1"/>
    </xf>
    <xf numFmtId="0" fontId="33" fillId="3" borderId="17" xfId="0" applyFont="1" applyFill="1" applyBorder="1" applyAlignment="1">
      <alignment horizontal="center" vertical="top" wrapText="1"/>
    </xf>
    <xf numFmtId="0" fontId="33" fillId="3" borderId="0" xfId="0" applyFont="1" applyFill="1" applyAlignment="1">
      <alignment horizontal="center" vertical="top" wrapText="1"/>
    </xf>
    <xf numFmtId="0" fontId="33" fillId="3" borderId="3" xfId="0" applyFont="1" applyFill="1" applyBorder="1" applyAlignment="1">
      <alignment horizontal="center" vertical="top" wrapText="1"/>
    </xf>
    <xf numFmtId="0" fontId="13" fillId="0" borderId="6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1" fontId="15" fillId="3" borderId="42" xfId="0" applyNumberFormat="1" applyFont="1" applyFill="1" applyBorder="1" applyAlignment="1">
      <alignment horizontal="center" vertical="center"/>
    </xf>
    <xf numFmtId="1" fontId="15" fillId="3" borderId="4" xfId="0" applyNumberFormat="1" applyFont="1" applyFill="1" applyBorder="1" applyAlignment="1">
      <alignment horizontal="center" vertical="center"/>
    </xf>
    <xf numFmtId="1" fontId="15" fillId="3" borderId="39" xfId="0" applyNumberFormat="1" applyFont="1" applyFill="1" applyBorder="1" applyAlignment="1">
      <alignment horizontal="center" vertical="center"/>
    </xf>
    <xf numFmtId="1" fontId="15" fillId="3" borderId="40" xfId="0" applyNumberFormat="1" applyFont="1" applyFill="1" applyBorder="1" applyAlignment="1">
      <alignment horizontal="center" vertical="center"/>
    </xf>
    <xf numFmtId="1" fontId="15" fillId="3" borderId="41" xfId="0" applyNumberFormat="1" applyFont="1" applyFill="1" applyBorder="1" applyAlignment="1">
      <alignment horizontal="center" vertical="center"/>
    </xf>
    <xf numFmtId="1" fontId="18" fillId="0" borderId="2" xfId="0" applyNumberFormat="1" applyFont="1" applyBorder="1" applyAlignment="1">
      <alignment horizontal="center" vertical="center"/>
    </xf>
    <xf numFmtId="1" fontId="18" fillId="0" borderId="1" xfId="0" applyNumberFormat="1" applyFont="1" applyBorder="1" applyAlignment="1">
      <alignment horizontal="center" vertical="center"/>
    </xf>
    <xf numFmtId="1" fontId="18" fillId="0" borderId="11" xfId="0" applyNumberFormat="1" applyFont="1" applyBorder="1" applyAlignment="1">
      <alignment horizontal="center" vertical="center"/>
    </xf>
    <xf numFmtId="1" fontId="18" fillId="0" borderId="9" xfId="0" applyNumberFormat="1" applyFont="1" applyBorder="1" applyAlignment="1">
      <alignment horizontal="center" vertical="center"/>
    </xf>
    <xf numFmtId="0" fontId="40" fillId="0" borderId="34" xfId="0" applyFont="1" applyBorder="1" applyAlignment="1">
      <alignment horizontal="center" vertical="center"/>
    </xf>
    <xf numFmtId="0" fontId="40" fillId="0" borderId="35" xfId="0" applyFont="1" applyBorder="1" applyAlignment="1">
      <alignment horizontal="center" vertical="center"/>
    </xf>
    <xf numFmtId="0" fontId="12" fillId="7" borderId="13" xfId="1" applyFont="1" applyFill="1" applyBorder="1" applyAlignment="1">
      <alignment horizontal="center" vertical="center" wrapText="1"/>
    </xf>
    <xf numFmtId="0" fontId="12" fillId="7" borderId="14" xfId="1" applyFont="1" applyFill="1" applyBorder="1" applyAlignment="1">
      <alignment horizontal="center" vertical="center" wrapText="1"/>
    </xf>
    <xf numFmtId="0" fontId="12" fillId="7" borderId="6" xfId="1" applyFont="1" applyFill="1" applyBorder="1" applyAlignment="1">
      <alignment horizontal="center" vertical="center" wrapText="1"/>
    </xf>
    <xf numFmtId="0" fontId="12" fillId="7" borderId="17" xfId="1" applyFont="1" applyFill="1" applyBorder="1" applyAlignment="1">
      <alignment horizontal="center" vertical="center" wrapText="1"/>
    </xf>
    <xf numFmtId="0" fontId="12" fillId="7" borderId="0" xfId="1" applyFont="1" applyFill="1" applyAlignment="1">
      <alignment horizontal="center" vertical="center" wrapText="1"/>
    </xf>
    <xf numFmtId="0" fontId="12" fillId="7" borderId="3" xfId="1" applyFont="1" applyFill="1" applyBorder="1" applyAlignment="1">
      <alignment horizontal="center" vertical="center" wrapText="1"/>
    </xf>
    <xf numFmtId="0" fontId="12" fillId="7" borderId="15" xfId="1" applyFont="1" applyFill="1" applyBorder="1" applyAlignment="1">
      <alignment horizontal="center" vertical="center" wrapText="1"/>
    </xf>
    <xf numFmtId="0" fontId="12" fillId="7" borderId="16" xfId="1" applyFont="1" applyFill="1" applyBorder="1" applyAlignment="1">
      <alignment horizontal="center" vertical="center" wrapText="1"/>
    </xf>
    <xf numFmtId="0" fontId="12" fillId="7" borderId="19" xfId="1" applyFont="1" applyFill="1" applyBorder="1" applyAlignment="1">
      <alignment horizontal="center" vertical="center" wrapText="1"/>
    </xf>
    <xf numFmtId="1" fontId="15" fillId="3" borderId="8" xfId="0" applyNumberFormat="1" applyFont="1" applyFill="1" applyBorder="1" applyAlignment="1">
      <alignment horizontal="center" vertical="center"/>
    </xf>
    <xf numFmtId="1" fontId="15" fillId="3" borderId="20" xfId="0" applyNumberFormat="1" applyFont="1" applyFill="1" applyBorder="1" applyAlignment="1">
      <alignment horizontal="center" vertical="center"/>
    </xf>
    <xf numFmtId="1" fontId="15" fillId="3" borderId="21" xfId="0" applyNumberFormat="1" applyFont="1" applyFill="1" applyBorder="1" applyAlignment="1">
      <alignment horizontal="center" vertical="center"/>
    </xf>
    <xf numFmtId="0" fontId="14" fillId="0" borderId="26" xfId="0" applyFont="1" applyBorder="1" applyAlignment="1">
      <alignment horizontal="center" vertical="center"/>
    </xf>
    <xf numFmtId="0" fontId="14" fillId="0" borderId="30" xfId="0" applyFont="1" applyBorder="1" applyAlignment="1">
      <alignment horizontal="center" vertical="center"/>
    </xf>
    <xf numFmtId="0" fontId="14" fillId="0" borderId="27" xfId="0" applyFont="1" applyBorder="1" applyAlignment="1">
      <alignment horizontal="center" vertical="center"/>
    </xf>
    <xf numFmtId="0" fontId="14" fillId="0" borderId="31" xfId="0" applyFont="1" applyBorder="1" applyAlignment="1">
      <alignment horizontal="center" vertical="center"/>
    </xf>
    <xf numFmtId="0" fontId="14" fillId="0" borderId="32" xfId="0" applyFont="1" applyBorder="1" applyAlignment="1">
      <alignment horizontal="center" vertical="center"/>
    </xf>
    <xf numFmtId="0" fontId="14" fillId="0" borderId="33" xfId="0" applyFont="1" applyBorder="1" applyAlignment="1">
      <alignment horizontal="center" vertical="center"/>
    </xf>
    <xf numFmtId="2" fontId="17" fillId="0" borderId="34" xfId="0" applyNumberFormat="1" applyFont="1" applyBorder="1" applyAlignment="1">
      <alignment horizontal="center" vertical="center"/>
    </xf>
    <xf numFmtId="2" fontId="17" fillId="0" borderId="35" xfId="0" applyNumberFormat="1" applyFont="1" applyBorder="1" applyAlignment="1">
      <alignment horizontal="center" vertical="center"/>
    </xf>
    <xf numFmtId="2" fontId="14" fillId="0" borderId="22" xfId="0" applyNumberFormat="1" applyFont="1" applyBorder="1" applyAlignment="1">
      <alignment horizontal="center" vertical="center"/>
    </xf>
    <xf numFmtId="2" fontId="14" fillId="0" borderId="12" xfId="0" applyNumberFormat="1" applyFont="1" applyBorder="1" applyAlignment="1">
      <alignment horizontal="center" vertical="center"/>
    </xf>
    <xf numFmtId="2" fontId="14" fillId="0" borderId="11" xfId="0" applyNumberFormat="1" applyFont="1" applyBorder="1" applyAlignment="1">
      <alignment horizontal="center" vertical="center"/>
    </xf>
    <xf numFmtId="1" fontId="8" fillId="4" borderId="1" xfId="1" applyNumberFormat="1" applyFont="1" applyFill="1" applyBorder="1" applyAlignment="1">
      <alignment horizontal="center"/>
    </xf>
    <xf numFmtId="1" fontId="8" fillId="9" borderId="1" xfId="1" applyNumberFormat="1" applyFont="1" applyFill="1" applyBorder="1" applyAlignment="1">
      <alignment horizontal="center"/>
    </xf>
    <xf numFmtId="0" fontId="13" fillId="3" borderId="13" xfId="0" applyFont="1" applyFill="1" applyBorder="1" applyAlignment="1">
      <alignment horizontal="center" vertical="center"/>
    </xf>
    <xf numFmtId="0" fontId="13" fillId="3" borderId="14" xfId="0" applyFont="1" applyFill="1" applyBorder="1" applyAlignment="1">
      <alignment horizontal="center" vertical="center"/>
    </xf>
    <xf numFmtId="0" fontId="13" fillId="3" borderId="17" xfId="0" applyFont="1" applyFill="1" applyBorder="1" applyAlignment="1">
      <alignment horizontal="center" vertical="center"/>
    </xf>
    <xf numFmtId="0" fontId="13" fillId="3" borderId="0" xfId="0" applyFont="1" applyFill="1" applyAlignment="1">
      <alignment horizontal="center" vertical="center"/>
    </xf>
    <xf numFmtId="0" fontId="13" fillId="3" borderId="15" xfId="0" applyFont="1" applyFill="1" applyBorder="1" applyAlignment="1">
      <alignment horizontal="center" vertical="center"/>
    </xf>
    <xf numFmtId="0" fontId="13" fillId="3" borderId="16" xfId="0" applyFont="1" applyFill="1" applyBorder="1" applyAlignment="1">
      <alignment horizontal="center" vertical="center"/>
    </xf>
    <xf numFmtId="1" fontId="15" fillId="3" borderId="1" xfId="0" applyNumberFormat="1" applyFont="1" applyFill="1" applyBorder="1" applyAlignment="1">
      <alignment horizontal="center"/>
    </xf>
    <xf numFmtId="0" fontId="16" fillId="3" borderId="8" xfId="0" applyFont="1" applyFill="1" applyBorder="1" applyAlignment="1">
      <alignment horizontal="center"/>
    </xf>
    <xf numFmtId="0" fontId="16" fillId="3" borderId="2" xfId="0" applyFont="1" applyFill="1" applyBorder="1" applyAlignment="1">
      <alignment horizontal="center"/>
    </xf>
    <xf numFmtId="0" fontId="18" fillId="0" borderId="26" xfId="0" applyFont="1" applyBorder="1" applyAlignment="1">
      <alignment horizontal="center" vertical="center"/>
    </xf>
    <xf numFmtId="0" fontId="18" fillId="0" borderId="27" xfId="0" applyFont="1" applyBorder="1" applyAlignment="1">
      <alignment horizontal="center" vertical="center"/>
    </xf>
    <xf numFmtId="0" fontId="18" fillId="0" borderId="28" xfId="0" applyFont="1" applyBorder="1" applyAlignment="1">
      <alignment horizontal="center" vertical="center"/>
    </xf>
    <xf numFmtId="0" fontId="18" fillId="0" borderId="24" xfId="0" applyFont="1" applyBorder="1" applyAlignment="1">
      <alignment horizontal="center" vertical="center"/>
    </xf>
    <xf numFmtId="0" fontId="18" fillId="0" borderId="29" xfId="0" applyFont="1" applyBorder="1" applyAlignment="1">
      <alignment horizontal="center" vertical="center"/>
    </xf>
    <xf numFmtId="0" fontId="18" fillId="0" borderId="25" xfId="0" applyFont="1" applyBorder="1" applyAlignment="1">
      <alignment horizontal="center" vertical="center"/>
    </xf>
    <xf numFmtId="0" fontId="1" fillId="0" borderId="0" xfId="1" applyAlignment="1">
      <alignment horizontal="center"/>
    </xf>
    <xf numFmtId="0" fontId="21" fillId="7" borderId="6" xfId="1" applyFont="1" applyFill="1" applyBorder="1" applyAlignment="1">
      <alignment horizontal="center" vertical="center" wrapText="1"/>
    </xf>
    <xf numFmtId="0" fontId="21" fillId="7" borderId="3" xfId="1" applyFont="1" applyFill="1" applyBorder="1" applyAlignment="1">
      <alignment horizontal="center" vertical="center" wrapText="1"/>
    </xf>
    <xf numFmtId="0" fontId="21" fillId="7" borderId="19" xfId="1" applyFont="1" applyFill="1" applyBorder="1" applyAlignment="1">
      <alignment horizontal="center" vertical="center" wrapText="1"/>
    </xf>
    <xf numFmtId="1" fontId="8" fillId="9" borderId="8" xfId="1" applyNumberFormat="1" applyFont="1" applyFill="1" applyBorder="1" applyAlignment="1">
      <alignment horizontal="center"/>
    </xf>
    <xf numFmtId="1" fontId="8" fillId="9" borderId="2" xfId="1" applyNumberFormat="1" applyFont="1" applyFill="1" applyBorder="1" applyAlignment="1">
      <alignment horizontal="center"/>
    </xf>
    <xf numFmtId="0" fontId="13" fillId="3" borderId="23" xfId="0" applyFont="1" applyFill="1" applyBorder="1" applyAlignment="1">
      <alignment horizontal="center" vertical="center"/>
    </xf>
    <xf numFmtId="0" fontId="13" fillId="3" borderId="24" xfId="0" applyFont="1" applyFill="1" applyBorder="1" applyAlignment="1">
      <alignment horizontal="center" vertical="center"/>
    </xf>
    <xf numFmtId="0" fontId="13" fillId="3" borderId="25" xfId="0" applyFont="1" applyFill="1" applyBorder="1" applyAlignment="1">
      <alignment horizontal="center" vertical="center"/>
    </xf>
    <xf numFmtId="1" fontId="15" fillId="3" borderId="8" xfId="0" applyNumberFormat="1" applyFont="1" applyFill="1" applyBorder="1" applyAlignment="1">
      <alignment horizontal="center"/>
    </xf>
    <xf numFmtId="1" fontId="15" fillId="3" borderId="2" xfId="0" applyNumberFormat="1" applyFont="1" applyFill="1" applyBorder="1" applyAlignment="1">
      <alignment horizontal="center"/>
    </xf>
    <xf numFmtId="1" fontId="18" fillId="0" borderId="26" xfId="0" applyNumberFormat="1" applyFont="1" applyBorder="1" applyAlignment="1">
      <alignment horizontal="center" vertical="center"/>
    </xf>
    <xf numFmtId="1" fontId="18" fillId="0" borderId="27" xfId="0" applyNumberFormat="1" applyFont="1" applyBorder="1" applyAlignment="1">
      <alignment horizontal="center" vertical="center"/>
    </xf>
    <xf numFmtId="1" fontId="18" fillId="0" borderId="28" xfId="0" applyNumberFormat="1" applyFont="1" applyBorder="1" applyAlignment="1">
      <alignment horizontal="center" vertical="center"/>
    </xf>
    <xf numFmtId="1" fontId="18" fillId="0" borderId="24" xfId="0" applyNumberFormat="1" applyFont="1" applyBorder="1" applyAlignment="1">
      <alignment horizontal="center" vertical="center"/>
    </xf>
    <xf numFmtId="1" fontId="18" fillId="0" borderId="29" xfId="0" applyNumberFormat="1" applyFont="1" applyBorder="1" applyAlignment="1">
      <alignment horizontal="center" vertical="center"/>
    </xf>
    <xf numFmtId="1" fontId="18" fillId="0" borderId="25" xfId="0" applyNumberFormat="1" applyFont="1" applyBorder="1" applyAlignment="1">
      <alignment horizontal="center" vertical="center"/>
    </xf>
  </cellXfs>
  <cellStyles count="3">
    <cellStyle name="Normal" xfId="0" builtinId="0"/>
    <cellStyle name="Normal 2" xfId="1" xr:uid="{C66536C0-CDAD-E648-9572-03DC73B30073}"/>
    <cellStyle name="Pourcentage 2" xfId="2" xr:uid="{B748897D-19DA-EE4A-9FA0-75A3285E5C4B}"/>
  </cellStyles>
  <dxfs count="416"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7CE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7CE"/>
        </patternFill>
      </fill>
    </dxf>
    <dxf>
      <fill>
        <patternFill>
          <bgColor theme="4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7CE"/>
        </patternFill>
      </fill>
    </dxf>
    <dxf>
      <fill>
        <patternFill>
          <bgColor theme="5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4" tint="0.79998168889431442"/>
        </patternFill>
      </fill>
    </dxf>
    <dxf>
      <fill>
        <patternFill>
          <fgColor theme="0"/>
          <bgColor theme="9" tint="0.59996337778862885"/>
        </patternFill>
      </fill>
    </dxf>
    <dxf>
      <fill>
        <patternFill>
          <fgColor auto="1"/>
          <bgColor theme="9"/>
        </patternFill>
      </fill>
    </dxf>
    <dxf>
      <fill>
        <patternFill>
          <bgColor theme="0"/>
        </patternFill>
      </fill>
    </dxf>
    <dxf>
      <fill>
        <patternFill>
          <bgColor theme="9" tint="0.79998168889431442"/>
        </patternFill>
      </fill>
    </dxf>
    <dxf>
      <fill>
        <patternFill>
          <bgColor rgb="FFFFC000"/>
        </patternFill>
      </fill>
    </dxf>
    <dxf>
      <fill>
        <patternFill>
          <bgColor rgb="FFFFC7CE"/>
        </patternFill>
      </fill>
    </dxf>
    <dxf>
      <fill>
        <patternFill>
          <bgColor theme="4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5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4" tint="0.79998168889431442"/>
        </patternFill>
      </fill>
    </dxf>
    <dxf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4" tint="0.79998168889431442"/>
        </patternFill>
      </fill>
    </dxf>
    <dxf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4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7CE"/>
        </patternFill>
      </fill>
    </dxf>
    <dxf>
      <fill>
        <patternFill>
          <bgColor theme="4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7CE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7CE"/>
        </patternFill>
      </fill>
    </dxf>
    <dxf>
      <fill>
        <patternFill>
          <bgColor theme="4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7CE"/>
        </patternFill>
      </fill>
    </dxf>
    <dxf>
      <fill>
        <patternFill>
          <bgColor theme="5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4" tint="0.79998168889431442"/>
        </patternFill>
      </fill>
    </dxf>
    <dxf>
      <fill>
        <patternFill>
          <fgColor theme="0"/>
          <bgColor theme="9" tint="0.59996337778862885"/>
        </patternFill>
      </fill>
    </dxf>
    <dxf>
      <fill>
        <patternFill>
          <fgColor auto="1"/>
          <bgColor theme="9"/>
        </patternFill>
      </fill>
    </dxf>
    <dxf>
      <fill>
        <patternFill>
          <bgColor theme="0"/>
        </patternFill>
      </fill>
    </dxf>
    <dxf>
      <fill>
        <patternFill>
          <bgColor theme="9" tint="0.79998168889431442"/>
        </patternFill>
      </fill>
    </dxf>
    <dxf>
      <fill>
        <patternFill>
          <bgColor rgb="FFFFC000"/>
        </patternFill>
      </fill>
    </dxf>
    <dxf>
      <fill>
        <patternFill>
          <bgColor rgb="FFFFC7CE"/>
        </patternFill>
      </fill>
    </dxf>
    <dxf>
      <fill>
        <patternFill>
          <bgColor theme="4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5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4" tint="0.79998168889431442"/>
        </patternFill>
      </fill>
    </dxf>
    <dxf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4" tint="0.79998168889431442"/>
        </patternFill>
      </fill>
    </dxf>
    <dxf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4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4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7CE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7CE"/>
        </patternFill>
      </fill>
    </dxf>
    <dxf>
      <fill>
        <patternFill>
          <bgColor theme="4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7CE"/>
        </patternFill>
      </fill>
    </dxf>
    <dxf>
      <fill>
        <patternFill>
          <bgColor theme="5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4" tint="0.79998168889431442"/>
        </patternFill>
      </fill>
    </dxf>
    <dxf>
      <fill>
        <patternFill>
          <fgColor theme="0"/>
          <bgColor theme="9" tint="0.59996337778862885"/>
        </patternFill>
      </fill>
    </dxf>
    <dxf>
      <fill>
        <patternFill>
          <fgColor auto="1"/>
          <bgColor theme="9"/>
        </patternFill>
      </fill>
    </dxf>
    <dxf>
      <fill>
        <patternFill>
          <bgColor theme="0"/>
        </patternFill>
      </fill>
    </dxf>
    <dxf>
      <fill>
        <patternFill>
          <bgColor theme="9" tint="0.79998168889431442"/>
        </patternFill>
      </fill>
    </dxf>
    <dxf>
      <fill>
        <patternFill>
          <bgColor rgb="FFFFC000"/>
        </patternFill>
      </fill>
    </dxf>
    <dxf>
      <fill>
        <patternFill>
          <bgColor rgb="FFFFC7CE"/>
        </patternFill>
      </fill>
    </dxf>
    <dxf>
      <fill>
        <patternFill>
          <bgColor theme="4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5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4" tint="0.79998168889431442"/>
        </patternFill>
      </fill>
    </dxf>
    <dxf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4" tint="0.79998168889431442"/>
        </patternFill>
      </fill>
    </dxf>
    <dxf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4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7CE"/>
        </patternFill>
      </fill>
    </dxf>
    <dxf>
      <fill>
        <patternFill>
          <bgColor theme="4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7CE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7CE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7CE"/>
        </patternFill>
      </fill>
    </dxf>
    <dxf>
      <fill>
        <patternFill>
          <bgColor theme="4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7CE"/>
        </patternFill>
      </fill>
    </dxf>
    <dxf>
      <fill>
        <patternFill>
          <bgColor theme="5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4" tint="0.79998168889431442"/>
        </patternFill>
      </fill>
    </dxf>
    <dxf>
      <fill>
        <patternFill>
          <fgColor theme="0"/>
          <bgColor theme="9" tint="0.59996337778862885"/>
        </patternFill>
      </fill>
    </dxf>
    <dxf>
      <fill>
        <patternFill>
          <fgColor auto="1"/>
          <bgColor theme="9"/>
        </patternFill>
      </fill>
    </dxf>
    <dxf>
      <fill>
        <patternFill>
          <bgColor theme="0"/>
        </patternFill>
      </fill>
    </dxf>
    <dxf>
      <fill>
        <patternFill>
          <bgColor theme="9" tint="0.79998168889431442"/>
        </patternFill>
      </fill>
    </dxf>
    <dxf>
      <fill>
        <patternFill>
          <bgColor rgb="FFFFC000"/>
        </patternFill>
      </fill>
    </dxf>
    <dxf>
      <fill>
        <patternFill>
          <bgColor rgb="FFFFC7CE"/>
        </patternFill>
      </fill>
    </dxf>
    <dxf>
      <fill>
        <patternFill>
          <bgColor theme="4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5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4" tint="0.79998168889431442"/>
        </patternFill>
      </fill>
    </dxf>
    <dxf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4" tint="0.79998168889431442"/>
        </patternFill>
      </fill>
    </dxf>
    <dxf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4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7CE"/>
        </patternFill>
      </fill>
    </dxf>
    <dxf>
      <fill>
        <patternFill>
          <bgColor theme="4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7CE"/>
        </patternFill>
      </fill>
    </dxf>
    <dxf>
      <fill>
        <patternFill>
          <fgColor auto="1"/>
          <bgColor theme="9"/>
        </patternFill>
      </fill>
    </dxf>
    <dxf>
      <fill>
        <patternFill>
          <fgColor theme="0"/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/>
        </patternFill>
      </fill>
    </dxf>
    <dxf>
      <fill>
        <patternFill>
          <fgColor auto="1"/>
          <bgColor theme="9"/>
        </patternFill>
      </fill>
    </dxf>
    <dxf>
      <fill>
        <patternFill>
          <fgColor theme="0"/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/>
        </patternFill>
      </fill>
    </dxf>
    <dxf>
      <fill>
        <patternFill>
          <bgColor theme="4" tint="0.79998168889431442"/>
        </patternFill>
      </fill>
    </dxf>
    <dxf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4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theme="4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C7CE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7CE"/>
        </patternFill>
      </fill>
    </dxf>
    <dxf>
      <fill>
        <patternFill>
          <bgColor theme="4" tint="0.79998168889431442"/>
        </patternFill>
      </fill>
    </dxf>
    <dxf>
      <fill>
        <patternFill>
          <fgColor auto="1"/>
          <bgColor theme="9"/>
        </patternFill>
      </fill>
    </dxf>
    <dxf>
      <fill>
        <patternFill>
          <fgColor theme="0"/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/>
        </patternFill>
      </fill>
    </dxf>
    <dxf>
      <fill>
        <patternFill>
          <bgColor rgb="FFFFC000"/>
        </patternFill>
      </fill>
    </dxf>
    <dxf>
      <fill>
        <patternFill>
          <bgColor rgb="FFFFC7CE"/>
        </patternFill>
      </fill>
    </dxf>
    <dxf>
      <fill>
        <patternFill>
          <bgColor theme="4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4" tint="0.7999816888943144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4" tint="0.7999816888943144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4" tint="0.79998168889431442"/>
        </patternFill>
      </fill>
    </dxf>
    <dxf>
      <fill>
        <patternFill>
          <bgColor rgb="FFFFC000"/>
        </patternFill>
      </fill>
    </dxf>
    <dxf>
      <fill>
        <patternFill>
          <bgColor rgb="FFFFC7CE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4" tint="0.79998168889431442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theme="4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4" tint="0.79998168889431442"/>
        </patternFill>
      </fill>
    </dxf>
    <dxf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4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theme="4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C7CE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7CE"/>
        </patternFill>
      </fill>
    </dxf>
    <dxf>
      <fill>
        <patternFill>
          <bgColor theme="4" tint="0.79998168889431442"/>
        </patternFill>
      </fill>
    </dxf>
    <dxf>
      <fill>
        <patternFill>
          <fgColor auto="1"/>
          <bgColor theme="9"/>
        </patternFill>
      </fill>
    </dxf>
    <dxf>
      <fill>
        <patternFill>
          <fgColor theme="0"/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/>
        </patternFill>
      </fill>
    </dxf>
    <dxf>
      <fill>
        <patternFill>
          <bgColor rgb="FFFFC000"/>
        </patternFill>
      </fill>
    </dxf>
    <dxf>
      <fill>
        <patternFill>
          <bgColor rgb="FFFFC7CE"/>
        </patternFill>
      </fill>
    </dxf>
    <dxf>
      <fill>
        <patternFill>
          <bgColor theme="4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4" tint="0.7999816888943144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4" tint="0.7999816888943144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4" tint="0.79998168889431442"/>
        </patternFill>
      </fill>
    </dxf>
    <dxf>
      <fill>
        <patternFill>
          <bgColor rgb="FFFFC000"/>
        </patternFill>
      </fill>
    </dxf>
    <dxf>
      <fill>
        <patternFill>
          <bgColor rgb="FFFFC7CE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4" tint="0.79998168889431442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theme="4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4" tint="0.79998168889431442"/>
        </patternFill>
      </fill>
    </dxf>
    <dxf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4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theme="4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C7CE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7CE"/>
        </patternFill>
      </fill>
    </dxf>
    <dxf>
      <fill>
        <patternFill>
          <bgColor theme="4" tint="0.79998168889431442"/>
        </patternFill>
      </fill>
    </dxf>
    <dxf>
      <fill>
        <patternFill>
          <fgColor auto="1"/>
          <bgColor theme="9"/>
        </patternFill>
      </fill>
    </dxf>
    <dxf>
      <fill>
        <patternFill>
          <fgColor theme="0"/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/>
        </patternFill>
      </fill>
    </dxf>
    <dxf>
      <fill>
        <patternFill>
          <bgColor rgb="FFFFC000"/>
        </patternFill>
      </fill>
    </dxf>
    <dxf>
      <fill>
        <patternFill>
          <bgColor rgb="FFFFC7CE"/>
        </patternFill>
      </fill>
    </dxf>
    <dxf>
      <fill>
        <patternFill>
          <bgColor theme="4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4" tint="0.7999816888943144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4" tint="0.7999816888943144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4" tint="0.79998168889431442"/>
        </patternFill>
      </fill>
    </dxf>
    <dxf>
      <fill>
        <patternFill>
          <bgColor rgb="FFFFC000"/>
        </patternFill>
      </fill>
    </dxf>
    <dxf>
      <fill>
        <patternFill>
          <bgColor rgb="FFFFC7CE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4" tint="0.79998168889431442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theme="4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4" tint="0.79998168889431442"/>
        </patternFill>
      </fill>
    </dxf>
    <dxf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4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theme="4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C7CE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7CE"/>
        </patternFill>
      </fill>
    </dxf>
    <dxf>
      <fill>
        <patternFill>
          <bgColor theme="4" tint="0.79998168889431442"/>
        </patternFill>
      </fill>
    </dxf>
    <dxf>
      <fill>
        <patternFill>
          <fgColor auto="1"/>
          <bgColor theme="9"/>
        </patternFill>
      </fill>
    </dxf>
    <dxf>
      <fill>
        <patternFill>
          <fgColor theme="0"/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/>
        </patternFill>
      </fill>
    </dxf>
    <dxf>
      <fill>
        <patternFill>
          <bgColor rgb="FFFFC000"/>
        </patternFill>
      </fill>
    </dxf>
    <dxf>
      <fill>
        <patternFill>
          <bgColor rgb="FFFFC7CE"/>
        </patternFill>
      </fill>
    </dxf>
    <dxf>
      <fill>
        <patternFill>
          <bgColor theme="4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4" tint="0.7999816888943144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4" tint="0.7999816888943144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4" tint="0.79998168889431442"/>
        </patternFill>
      </fill>
    </dxf>
    <dxf>
      <fill>
        <patternFill>
          <bgColor rgb="FFFFC000"/>
        </patternFill>
      </fill>
    </dxf>
    <dxf>
      <fill>
        <patternFill>
          <bgColor rgb="FFFFC7CE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4" tint="0.79998168889431442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theme="4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FF2600"/>
      <color rgb="FFC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22</xdr:col>
      <xdr:colOff>614890</xdr:colOff>
      <xdr:row>41</xdr:row>
      <xdr:rowOff>236361</xdr:rowOff>
    </xdr:from>
    <xdr:to>
      <xdr:col>28</xdr:col>
      <xdr:colOff>49751</xdr:colOff>
      <xdr:row>57</xdr:row>
      <xdr:rowOff>38803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9F799661-15BC-E145-AF06-3075AED877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10800000">
          <a:off x="18183223" y="8766528"/>
          <a:ext cx="4588945" cy="3062108"/>
        </a:xfrm>
        <a:prstGeom prst="rect">
          <a:avLst/>
        </a:prstGeom>
      </xdr:spPr>
    </xdr:pic>
    <xdr:clientData/>
  </xdr:twoCellAnchor>
  <xdr:twoCellAnchor editAs="oneCell">
    <xdr:from>
      <xdr:col>22</xdr:col>
      <xdr:colOff>630414</xdr:colOff>
      <xdr:row>62</xdr:row>
      <xdr:rowOff>35277</xdr:rowOff>
    </xdr:from>
    <xdr:to>
      <xdr:col>28</xdr:col>
      <xdr:colOff>46225</xdr:colOff>
      <xdr:row>77</xdr:row>
      <xdr:rowOff>77609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6C16B231-3F4F-E140-BA9E-83853E2E35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10800000">
          <a:off x="18198747" y="12883444"/>
          <a:ext cx="4569895" cy="305858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22</xdr:col>
      <xdr:colOff>719664</xdr:colOff>
      <xdr:row>42</xdr:row>
      <xdr:rowOff>14111</xdr:rowOff>
    </xdr:from>
    <xdr:to>
      <xdr:col>28</xdr:col>
      <xdr:colOff>49750</xdr:colOff>
      <xdr:row>57</xdr:row>
      <xdr:rowOff>56442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EC471DB8-617D-D041-8A68-290B64D13B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10800000">
          <a:off x="20861864" y="8866011"/>
          <a:ext cx="5184786" cy="3090331"/>
        </a:xfrm>
        <a:prstGeom prst="rect">
          <a:avLst/>
        </a:prstGeom>
      </xdr:spPr>
    </xdr:pic>
    <xdr:clientData/>
  </xdr:twoCellAnchor>
  <xdr:twoCellAnchor editAs="oneCell">
    <xdr:from>
      <xdr:col>22</xdr:col>
      <xdr:colOff>705555</xdr:colOff>
      <xdr:row>61</xdr:row>
      <xdr:rowOff>239888</xdr:rowOff>
    </xdr:from>
    <xdr:to>
      <xdr:col>28</xdr:col>
      <xdr:colOff>35641</xdr:colOff>
      <xdr:row>77</xdr:row>
      <xdr:rowOff>42331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1AE70E3-09BD-824E-BC52-AED81E850D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10800000">
          <a:off x="20847755" y="12965288"/>
          <a:ext cx="5184786" cy="3091743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22</xdr:col>
      <xdr:colOff>719664</xdr:colOff>
      <xdr:row>42</xdr:row>
      <xdr:rowOff>14111</xdr:rowOff>
    </xdr:from>
    <xdr:to>
      <xdr:col>28</xdr:col>
      <xdr:colOff>49750</xdr:colOff>
      <xdr:row>57</xdr:row>
      <xdr:rowOff>56442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C004A1DA-FDC1-E949-9154-FBBAE139D2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10800000">
          <a:off x="20861864" y="8866011"/>
          <a:ext cx="5184786" cy="3090331"/>
        </a:xfrm>
        <a:prstGeom prst="rect">
          <a:avLst/>
        </a:prstGeom>
      </xdr:spPr>
    </xdr:pic>
    <xdr:clientData/>
  </xdr:twoCellAnchor>
  <xdr:twoCellAnchor editAs="oneCell">
    <xdr:from>
      <xdr:col>22</xdr:col>
      <xdr:colOff>705555</xdr:colOff>
      <xdr:row>61</xdr:row>
      <xdr:rowOff>239888</xdr:rowOff>
    </xdr:from>
    <xdr:to>
      <xdr:col>28</xdr:col>
      <xdr:colOff>35641</xdr:colOff>
      <xdr:row>77</xdr:row>
      <xdr:rowOff>42331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A8587109-972F-7946-B529-731F6451B8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10800000">
          <a:off x="20847755" y="12965288"/>
          <a:ext cx="5184786" cy="3091743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22</xdr:col>
      <xdr:colOff>719664</xdr:colOff>
      <xdr:row>42</xdr:row>
      <xdr:rowOff>14111</xdr:rowOff>
    </xdr:from>
    <xdr:to>
      <xdr:col>28</xdr:col>
      <xdr:colOff>49750</xdr:colOff>
      <xdr:row>57</xdr:row>
      <xdr:rowOff>56442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1E9411BA-F1AF-F944-AB14-FA60619CDE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10800000">
          <a:off x="20861864" y="8866011"/>
          <a:ext cx="5184786" cy="3090331"/>
        </a:xfrm>
        <a:prstGeom prst="rect">
          <a:avLst/>
        </a:prstGeom>
      </xdr:spPr>
    </xdr:pic>
    <xdr:clientData/>
  </xdr:twoCellAnchor>
  <xdr:twoCellAnchor editAs="oneCell">
    <xdr:from>
      <xdr:col>22</xdr:col>
      <xdr:colOff>705555</xdr:colOff>
      <xdr:row>61</xdr:row>
      <xdr:rowOff>239888</xdr:rowOff>
    </xdr:from>
    <xdr:to>
      <xdr:col>28</xdr:col>
      <xdr:colOff>35641</xdr:colOff>
      <xdr:row>77</xdr:row>
      <xdr:rowOff>42331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D79CE076-D5E6-EA48-B5B6-249F958167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10800000">
          <a:off x="20847755" y="12965288"/>
          <a:ext cx="5184786" cy="3091743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22</xdr:col>
      <xdr:colOff>719664</xdr:colOff>
      <xdr:row>42</xdr:row>
      <xdr:rowOff>14111</xdr:rowOff>
    </xdr:from>
    <xdr:to>
      <xdr:col>28</xdr:col>
      <xdr:colOff>49750</xdr:colOff>
      <xdr:row>57</xdr:row>
      <xdr:rowOff>56442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BEF16FA0-C575-F647-A2E6-B0F9C98B1F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10800000">
          <a:off x="20861864" y="8866011"/>
          <a:ext cx="5184786" cy="3090331"/>
        </a:xfrm>
        <a:prstGeom prst="rect">
          <a:avLst/>
        </a:prstGeom>
      </xdr:spPr>
    </xdr:pic>
    <xdr:clientData/>
  </xdr:twoCellAnchor>
  <xdr:twoCellAnchor editAs="oneCell">
    <xdr:from>
      <xdr:col>22</xdr:col>
      <xdr:colOff>705555</xdr:colOff>
      <xdr:row>61</xdr:row>
      <xdr:rowOff>239888</xdr:rowOff>
    </xdr:from>
    <xdr:to>
      <xdr:col>28</xdr:col>
      <xdr:colOff>35641</xdr:colOff>
      <xdr:row>77</xdr:row>
      <xdr:rowOff>42331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7D28AB3F-30AC-A341-82A1-3E0EF72D9D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10800000">
          <a:off x="20847755" y="12965288"/>
          <a:ext cx="5184786" cy="309174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0E0EAF-6A0A-6146-A039-D8C1357011EC}">
  <sheetPr>
    <pageSetUpPr fitToPage="1"/>
  </sheetPr>
  <dimension ref="A1:AV231"/>
  <sheetViews>
    <sheetView showGridLines="0" tabSelected="1" topLeftCell="P46" zoomScale="90" zoomScaleNormal="90" workbookViewId="0">
      <selection activeCell="T65" sqref="T65"/>
    </sheetView>
  </sheetViews>
  <sheetFormatPr baseColWidth="10" defaultColWidth="10.85546875" defaultRowHeight="15"/>
  <cols>
    <col min="1" max="1" width="36.85546875" customWidth="1"/>
    <col min="23" max="23" width="9.7109375" customWidth="1"/>
    <col min="24" max="24" width="21.85546875" customWidth="1"/>
    <col min="25" max="27" width="7.85546875" customWidth="1"/>
    <col min="28" max="28" width="21.85546875" customWidth="1"/>
    <col min="29" max="29" width="8.28515625" customWidth="1"/>
    <col min="30" max="30" width="9.140625" customWidth="1"/>
    <col min="31" max="34" width="8.85546875" customWidth="1"/>
    <col min="35" max="66" width="6.85546875" customWidth="1"/>
  </cols>
  <sheetData>
    <row r="1" spans="1:46" ht="16.5" thickBot="1">
      <c r="A1" s="1" t="s">
        <v>21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AT1" s="5" t="s">
        <v>316</v>
      </c>
    </row>
    <row r="2" spans="1:46" ht="15" customHeight="1">
      <c r="A2" s="1" t="s">
        <v>22</v>
      </c>
      <c r="B2" s="3" t="s">
        <v>1</v>
      </c>
      <c r="C2" s="3" t="s">
        <v>2</v>
      </c>
      <c r="D2" s="3" t="s">
        <v>3</v>
      </c>
      <c r="E2" s="3" t="s">
        <v>23</v>
      </c>
      <c r="F2" s="3" t="s">
        <v>24</v>
      </c>
      <c r="G2" s="3" t="s">
        <v>107</v>
      </c>
      <c r="H2" s="3" t="s">
        <v>234</v>
      </c>
      <c r="I2" s="3" t="s">
        <v>235</v>
      </c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X2" s="175" t="s">
        <v>100</v>
      </c>
      <c r="Y2" s="176"/>
      <c r="Z2" s="176"/>
      <c r="AA2" s="176"/>
      <c r="AB2" s="176"/>
      <c r="AC2" s="176"/>
      <c r="AD2" s="176"/>
      <c r="AE2" s="176"/>
      <c r="AF2" s="176"/>
      <c r="AG2" s="41"/>
      <c r="AH2" s="5" t="s">
        <v>283</v>
      </c>
      <c r="AT2" s="5" t="s">
        <v>325</v>
      </c>
    </row>
    <row r="3" spans="1:46" ht="15.95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X3" s="177"/>
      <c r="Y3" s="178"/>
      <c r="Z3" s="178"/>
      <c r="AA3" s="178"/>
      <c r="AB3" s="178"/>
      <c r="AC3" s="178"/>
      <c r="AD3" s="178"/>
      <c r="AE3" s="178"/>
      <c r="AF3" s="178"/>
      <c r="AG3" s="41"/>
      <c r="AT3" s="5" t="s">
        <v>318</v>
      </c>
    </row>
    <row r="4" spans="1:46" ht="15.95" customHeight="1" thickBot="1">
      <c r="A4" s="1" t="s">
        <v>25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X4" s="179"/>
      <c r="Y4" s="180"/>
      <c r="Z4" s="180"/>
      <c r="AA4" s="180"/>
      <c r="AB4" s="180"/>
      <c r="AC4" s="180"/>
      <c r="AD4" s="180"/>
      <c r="AE4" s="180"/>
      <c r="AF4" s="180"/>
      <c r="AG4" s="41"/>
      <c r="AT4" s="5" t="s">
        <v>324</v>
      </c>
    </row>
    <row r="5" spans="1:46" ht="23.25">
      <c r="A5" s="1" t="s">
        <v>22</v>
      </c>
      <c r="B5" s="3" t="s">
        <v>1</v>
      </c>
      <c r="C5" s="3" t="s">
        <v>2</v>
      </c>
      <c r="D5" s="3" t="s">
        <v>3</v>
      </c>
      <c r="E5" s="3" t="s">
        <v>23</v>
      </c>
      <c r="F5" s="3" t="s">
        <v>24</v>
      </c>
      <c r="G5" s="3" t="s">
        <v>107</v>
      </c>
      <c r="H5" s="3" t="s">
        <v>234</v>
      </c>
      <c r="I5" s="3" t="s">
        <v>235</v>
      </c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5"/>
      <c r="X5" s="181" t="s">
        <v>92</v>
      </c>
      <c r="Y5" s="183" t="s">
        <v>94</v>
      </c>
      <c r="Z5" s="183"/>
      <c r="AA5" s="15" t="s">
        <v>128</v>
      </c>
      <c r="AB5" s="15" t="s">
        <v>95</v>
      </c>
      <c r="AC5" s="15" t="s">
        <v>64</v>
      </c>
      <c r="AD5" s="15" t="s">
        <v>98</v>
      </c>
      <c r="AE5" s="15" t="s">
        <v>107</v>
      </c>
      <c r="AF5" s="16" t="s">
        <v>235</v>
      </c>
      <c r="AH5" s="5" t="s">
        <v>279</v>
      </c>
      <c r="AT5" s="5" t="s">
        <v>321</v>
      </c>
    </row>
    <row r="6" spans="1:46" ht="15.75">
      <c r="A6" s="1" t="s">
        <v>184</v>
      </c>
      <c r="B6" s="4">
        <v>1.985983796296296E-3</v>
      </c>
      <c r="C6" s="4">
        <v>1.8239467592592593E-3</v>
      </c>
      <c r="D6" s="4">
        <v>2.0091319444444445E-3</v>
      </c>
      <c r="E6" s="2"/>
      <c r="F6" s="2"/>
      <c r="G6" s="3">
        <v>0</v>
      </c>
      <c r="H6" s="3">
        <v>1</v>
      </c>
      <c r="I6" s="3">
        <v>0</v>
      </c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5"/>
      <c r="X6" s="182"/>
      <c r="Y6" s="164" t="s">
        <v>0</v>
      </c>
      <c r="Z6" s="164"/>
      <c r="AA6" s="12">
        <f>IF((COUNTIF($A$1:$A$986,"*CA *"))&lt;0,"0",(COUNTIF($A$1:$A$986,"*CA *")))</f>
        <v>0</v>
      </c>
      <c r="AB6" s="29">
        <f t="shared" ref="AB6:AB31" si="0">IF($AC$35=0,"",(AA6)/$AC$35)</f>
        <v>0</v>
      </c>
      <c r="AC6" s="10">
        <f>(SUMIFS($H$1:$H$986,$A$1:$A$986,"*CA *"))</f>
        <v>0</v>
      </c>
      <c r="AD6" s="14" t="str">
        <f>IFERROR(SUM(AE6+AF6)/SUM(AE6+AF6+#REF!+#REF!),"-")</f>
        <v>-</v>
      </c>
      <c r="AE6" s="30">
        <f>(SUMIFS($G$1:$G$986,$A$1:$A$986,"*CA *"))</f>
        <v>0</v>
      </c>
      <c r="AF6" s="82">
        <f>(SUMIFS($I$1:$I$986,$A$1:$A$986,"*CA *"))</f>
        <v>0</v>
      </c>
      <c r="AT6" s="5" t="s">
        <v>322</v>
      </c>
    </row>
    <row r="7" spans="1:46" ht="15.75">
      <c r="A7" s="1" t="s">
        <v>76</v>
      </c>
      <c r="B7" s="4">
        <v>2.0084953703703706E-3</v>
      </c>
      <c r="C7" s="4">
        <v>1.8464583333333334E-3</v>
      </c>
      <c r="D7" s="4">
        <v>2.0316435185185186E-3</v>
      </c>
      <c r="E7" s="2"/>
      <c r="F7" s="2"/>
      <c r="G7" s="3">
        <v>0</v>
      </c>
      <c r="H7" s="3">
        <v>1</v>
      </c>
      <c r="I7" s="3">
        <v>0</v>
      </c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X7" s="182"/>
      <c r="Y7" s="164" t="s">
        <v>66</v>
      </c>
      <c r="Z7" s="164"/>
      <c r="AA7" s="12">
        <f>IF((COUNTIF($A$1:$A$986,"*TRANSI*")-1)&lt;0,"0",(COUNTIF($A$1:$A$986,"*TRANSI*")-1))</f>
        <v>5</v>
      </c>
      <c r="AB7" s="29">
        <f t="shared" si="0"/>
        <v>0.83333333333333337</v>
      </c>
      <c r="AC7" s="10">
        <f>(SUMIFS($H$1:$H$986,$A$1:$A$986,"*TRANSI *"))</f>
        <v>1</v>
      </c>
      <c r="AD7" s="14">
        <f>IFERROR(SUM(AC7+AE7)/SUM(AC7+AE7+AF7),"-")</f>
        <v>0.6</v>
      </c>
      <c r="AE7" s="30">
        <f>(SUMIFS($G$1:$G$986,$A$1:$A$986,"*TRANSI *"))</f>
        <v>2</v>
      </c>
      <c r="AF7" s="82">
        <f>SUMIFS($I$1:$I$986,$A$1:$A$986,"*TRANSI*")</f>
        <v>2</v>
      </c>
      <c r="AH7" s="5"/>
      <c r="AI7" s="5"/>
      <c r="AJ7" s="5"/>
      <c r="AT7" s="5" t="s">
        <v>328</v>
      </c>
    </row>
    <row r="8" spans="1:46" ht="15.75">
      <c r="A8" s="1" t="s">
        <v>169</v>
      </c>
      <c r="B8" s="4">
        <v>2.0923379629629629E-3</v>
      </c>
      <c r="C8" s="4">
        <v>1.9303009259259258E-3</v>
      </c>
      <c r="D8" s="4">
        <v>2.115486111111111E-3</v>
      </c>
      <c r="E8" s="2"/>
      <c r="F8" s="2"/>
      <c r="G8" s="3">
        <v>0</v>
      </c>
      <c r="H8" s="3">
        <v>0</v>
      </c>
      <c r="I8" s="3">
        <v>1</v>
      </c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X8" s="182"/>
      <c r="Y8" s="164" t="s">
        <v>48</v>
      </c>
      <c r="Z8" s="164"/>
      <c r="AA8" s="12">
        <f>IF((COUNTIF($A$1:$A$986,"*JL*")-1)&lt;0,"0",(COUNTIF($A$1:$A$986,"*JL*")-1))</f>
        <v>0</v>
      </c>
      <c r="AB8" s="13">
        <f t="shared" si="0"/>
        <v>0</v>
      </c>
      <c r="AC8" s="10">
        <f>(SUMIFS($H$1:$H$986,$A$1:$A$986,"*JL *"))</f>
        <v>0</v>
      </c>
      <c r="AD8" s="14" t="str">
        <f>IFERROR(SUM(AE8+AF8)/SUM(AE8+AF8+#REF!+#REF!),"-")</f>
        <v>-</v>
      </c>
      <c r="AE8" s="31">
        <f>(SUMIFS($G$1:$G$986,$A$1:$A$986,"*JL *"))</f>
        <v>0</v>
      </c>
      <c r="AF8" s="83">
        <f>(SUMIFS($I$1:$I$986,$A$1:$A$986,"*JL *"))</f>
        <v>0</v>
      </c>
      <c r="AT8" s="5" t="s">
        <v>320</v>
      </c>
    </row>
    <row r="9" spans="1:46" ht="15.75">
      <c r="A9" s="1" t="s">
        <v>170</v>
      </c>
      <c r="B9" s="4">
        <v>2.1117361111111111E-3</v>
      </c>
      <c r="C9" s="4">
        <v>1.9496990740740742E-3</v>
      </c>
      <c r="D9" s="4">
        <v>2.1348842592592595E-3</v>
      </c>
      <c r="E9" s="2"/>
      <c r="F9" s="2"/>
      <c r="G9" s="3">
        <v>0</v>
      </c>
      <c r="H9" s="3">
        <v>0</v>
      </c>
      <c r="I9" s="3">
        <v>1</v>
      </c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X9" s="182"/>
      <c r="Y9" s="164" t="s">
        <v>67</v>
      </c>
      <c r="Z9" s="164"/>
      <c r="AA9" s="12">
        <f>IF((COUNTIF($A$1:$A$986,"*PS*")-1)&lt;0,"0",(COUNTIF($A$1:$A$986,"*PS*")-1))</f>
        <v>0</v>
      </c>
      <c r="AB9" s="13">
        <f t="shared" si="0"/>
        <v>0</v>
      </c>
      <c r="AC9" s="10">
        <f>(SUMIFS($H$1:$H$986,$A$1:$A$986,"*PS *"))</f>
        <v>0</v>
      </c>
      <c r="AD9" s="14" t="str">
        <f>IFERROR(SUM(AE9+AF9)/SUM(AE9+AF9+#REF!+#REF!),"-")</f>
        <v>-</v>
      </c>
      <c r="AE9" s="31">
        <f>(SUMIFS($G$1:$G$986,$A$1:$A$986,"*PS *"))</f>
        <v>0</v>
      </c>
      <c r="AF9" s="83">
        <f>(SUMIFS($I$1:$I$986,$A$1:$A$986,"*PS *"))</f>
        <v>0</v>
      </c>
      <c r="AH9" s="5"/>
      <c r="AI9" s="5"/>
      <c r="AJ9" s="5"/>
      <c r="AT9" s="5" t="s">
        <v>323</v>
      </c>
    </row>
    <row r="10" spans="1:46" ht="15.95" customHeight="1">
      <c r="A10" s="1" t="s">
        <v>259</v>
      </c>
      <c r="B10" s="4">
        <v>2.1311342592592593E-3</v>
      </c>
      <c r="C10" s="4">
        <v>1.9690972222222223E-3</v>
      </c>
      <c r="D10" s="4">
        <v>2.1542824074074073E-3</v>
      </c>
      <c r="E10" s="2"/>
      <c r="F10" s="2"/>
      <c r="G10" s="3">
        <v>0</v>
      </c>
      <c r="H10" s="3">
        <v>0</v>
      </c>
      <c r="I10" s="3">
        <v>1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X10" s="23"/>
      <c r="Y10" s="139" t="s">
        <v>4</v>
      </c>
      <c r="Z10" s="139"/>
      <c r="AA10" s="12">
        <f>IF((COUNTIF($A$1:$A$986,"*P1 *"))&lt;0,"0",(COUNTIF($A$1:$A$986,"*P1 *")))</f>
        <v>5</v>
      </c>
      <c r="AB10" s="24">
        <f t="shared" si="0"/>
        <v>0.83333333333333337</v>
      </c>
      <c r="AC10" s="10">
        <f>(SUMIFS($H$1:$H$986,$A$1:$A$986,"*P1 *"))</f>
        <v>2</v>
      </c>
      <c r="AD10" s="14">
        <f>IFERROR((SUM(AC10+AE10))/SUM(AC10+AE10+AF10),"-")</f>
        <v>0.4</v>
      </c>
      <c r="AE10" s="11">
        <f>(SUMIFS($G$1:$G$986,$A$1:$A$986,"*P1 *"))</f>
        <v>0</v>
      </c>
      <c r="AF10" s="84">
        <f>(SUMIFS($I$1:$I$986,$A$1:$A$986,"*P1 *"))</f>
        <v>3</v>
      </c>
      <c r="AT10" s="5" t="s">
        <v>326</v>
      </c>
    </row>
    <row r="11" spans="1:46" ht="15.9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X11" s="25"/>
      <c r="Y11" s="140" t="s">
        <v>5</v>
      </c>
      <c r="Z11" s="140"/>
      <c r="AA11" s="12">
        <f>IF((COUNTIF($A$1:$A$986,"*P2*")-1)&lt;0,"0",(COUNTIF($A$1:$A$986,"*P2*")-1))</f>
        <v>0</v>
      </c>
      <c r="AB11" s="26">
        <f t="shared" si="0"/>
        <v>0</v>
      </c>
      <c r="AC11" s="10">
        <f>(SUMIFS($H$1:$H$986,$A$1:$A$986,"*P2 *"))</f>
        <v>0</v>
      </c>
      <c r="AD11" s="14" t="str">
        <f>IFERROR(SUM(AE11+AF11)/SUM(AE11+AF11+#REF!+#REF!),"-")</f>
        <v>-</v>
      </c>
      <c r="AE11" s="27">
        <f>(SUMIFS($G$1:$G$986,$A$1:$A$986,"*P2 *"))</f>
        <v>0</v>
      </c>
      <c r="AF11" s="85">
        <f>(SUMIFS($I$1:$I$986,$A$1:$A$986,"*P2 *"))</f>
        <v>0</v>
      </c>
      <c r="AT11" s="5" t="s">
        <v>319</v>
      </c>
    </row>
    <row r="12" spans="1:46" ht="15.95" customHeight="1">
      <c r="A12" s="1" t="s">
        <v>26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X12" s="23"/>
      <c r="Y12" s="139" t="s">
        <v>7</v>
      </c>
      <c r="Z12" s="139"/>
      <c r="AA12" s="12">
        <f>IF((COUNTIF($A$1:$A$986,"*P3*")-1)&lt;0,"0",(COUNTIF($A$1:$A$986,"*P3*")-1))</f>
        <v>0</v>
      </c>
      <c r="AB12" s="24">
        <f t="shared" si="0"/>
        <v>0</v>
      </c>
      <c r="AC12" s="10">
        <f>(SUMIFS($H$1:$H$986,$A$1:$A$986,"*P3 *"))</f>
        <v>0</v>
      </c>
      <c r="AD12" s="14" t="str">
        <f>IFERROR(SUM(AE12+AF12)/SUM(AE12+AF12+#REF!+#REF!),"-")</f>
        <v>-</v>
      </c>
      <c r="AE12" s="11">
        <f>(SUMIFS($G$1:$G$986,$A$1:$A$986,"*P3 *"))</f>
        <v>0</v>
      </c>
      <c r="AF12" s="84">
        <f>(SUMIFS($I$1:$I$986,$A$1:$A$986,"*P3 *"))</f>
        <v>0</v>
      </c>
      <c r="AT12" s="5" t="s">
        <v>327</v>
      </c>
    </row>
    <row r="13" spans="1:46" ht="15.95" customHeight="1">
      <c r="A13" s="1" t="s">
        <v>22</v>
      </c>
      <c r="B13" s="3" t="s">
        <v>1</v>
      </c>
      <c r="C13" s="3" t="s">
        <v>2</v>
      </c>
      <c r="D13" s="3" t="s">
        <v>3</v>
      </c>
      <c r="E13" s="3" t="s">
        <v>23</v>
      </c>
      <c r="F13" s="3" t="s">
        <v>24</v>
      </c>
      <c r="G13" s="3" t="s">
        <v>107</v>
      </c>
      <c r="H13" s="3" t="s">
        <v>234</v>
      </c>
      <c r="I13" s="3" t="s">
        <v>235</v>
      </c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X13" s="25"/>
      <c r="Y13" s="140" t="s">
        <v>8</v>
      </c>
      <c r="Z13" s="140"/>
      <c r="AA13" s="12">
        <f>IF((COUNTIF($A$1:$A$986,"*P4*")-1)&lt;0,"0",(COUNTIF($A$1:$A$986,"*P4*")-1))</f>
        <v>0</v>
      </c>
      <c r="AB13" s="26">
        <f t="shared" si="0"/>
        <v>0</v>
      </c>
      <c r="AC13" s="10">
        <f>(SUMIFS($H$1:$H$986,$A$1:$A$986,"*P4 *"))</f>
        <v>0</v>
      </c>
      <c r="AD13" s="14" t="str">
        <f>IFERROR(SUM(AE13+AF13)/SUM(AE13+AF13+#REF!+#REF!),"-")</f>
        <v>-</v>
      </c>
      <c r="AE13" s="27">
        <f>(SUMIFS($G$1:$G$986,$A$1:$A$986,"*P4 *"))</f>
        <v>0</v>
      </c>
      <c r="AF13" s="85">
        <f>(SUMIFS($I$1:$I$986,$A$1:$A$986,"*P4 *"))</f>
        <v>0</v>
      </c>
      <c r="AT13" s="5" t="s">
        <v>317</v>
      </c>
    </row>
    <row r="14" spans="1:46" ht="15.9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X14" s="23"/>
      <c r="Y14" s="139" t="s">
        <v>9</v>
      </c>
      <c r="Z14" s="139"/>
      <c r="AA14" s="12">
        <f>IF((COUNTIF($A$1:$A$986,"*P5*")-1)&lt;0,"0",(COUNTIF($A$1:$A$986,"*P5*")-1))</f>
        <v>0</v>
      </c>
      <c r="AB14" s="24">
        <f t="shared" si="0"/>
        <v>0</v>
      </c>
      <c r="AC14" s="10">
        <f>(SUMIFS($H$1:$H$986,$A$1:$A$986,"*P5 *"))</f>
        <v>0</v>
      </c>
      <c r="AD14" s="14" t="str">
        <f>IFERROR(SUM(AE14+AF14)/SUM(AE14+AF14+#REF!+#REF!),"-")</f>
        <v>-</v>
      </c>
      <c r="AE14" s="11">
        <f>(SUMIFS($G$1:$G$986,$A$1:$A$986,"*P5 *"))</f>
        <v>0</v>
      </c>
      <c r="AF14" s="84">
        <f>(SUMIFS($I$1:$I$986,$A$1:$A$986,"*P5 *"))</f>
        <v>0</v>
      </c>
    </row>
    <row r="15" spans="1:46" ht="15.75">
      <c r="A15" s="1" t="s">
        <v>27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X15" s="25"/>
      <c r="Y15" s="140" t="s">
        <v>10</v>
      </c>
      <c r="Z15" s="140"/>
      <c r="AA15" s="12">
        <f>IF((COUNTIF($A$1:$A$986,"*P6*")-1)&lt;0,"0",(COUNTIF($A$1:$A$986,"*P6*")-1))</f>
        <v>0</v>
      </c>
      <c r="AB15" s="26">
        <f t="shared" si="0"/>
        <v>0</v>
      </c>
      <c r="AC15" s="10">
        <f>(SUMIFS($H$1:$H$986,$A$1:$A$986,"*P6 *"))</f>
        <v>0</v>
      </c>
      <c r="AD15" s="14" t="str">
        <f>IFERROR(SUM(AE15+AF15)/SUM(AE15+AF15+#REF!+#REF!),"-")</f>
        <v>-</v>
      </c>
      <c r="AE15" s="27">
        <f>(SUMIFS($G$1:$G$986,$A$1:$A$986,"*P6 *"))</f>
        <v>0</v>
      </c>
      <c r="AF15" s="85">
        <f>(SUMIFS($I$1:$I$986,$A$1:$A$986,"*P6 *"))</f>
        <v>0</v>
      </c>
    </row>
    <row r="16" spans="1:46" ht="15.95" customHeight="1">
      <c r="A16" s="1" t="s">
        <v>22</v>
      </c>
      <c r="B16" s="3" t="s">
        <v>1</v>
      </c>
      <c r="C16" s="3" t="s">
        <v>2</v>
      </c>
      <c r="D16" s="3" t="s">
        <v>3</v>
      </c>
      <c r="E16" s="3" t="s">
        <v>23</v>
      </c>
      <c r="F16" s="3" t="s">
        <v>24</v>
      </c>
      <c r="G16" s="3" t="s">
        <v>107</v>
      </c>
      <c r="H16" s="3" t="s">
        <v>234</v>
      </c>
      <c r="I16" s="3" t="s">
        <v>235</v>
      </c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X16" s="23"/>
      <c r="Y16" s="139" t="s">
        <v>11</v>
      </c>
      <c r="Z16" s="139"/>
      <c r="AA16" s="12">
        <f>IF((COUNTIF($A$1:$A$986,"*P7*")-1)&lt;0,"0",(COUNTIF($A$1:$A$986,"*P7*")-1))</f>
        <v>0</v>
      </c>
      <c r="AB16" s="24">
        <f t="shared" si="0"/>
        <v>0</v>
      </c>
      <c r="AC16" s="10">
        <f>(SUMIFS($H$1:$H$986,$A$1:$A$986,"*P7 *"))</f>
        <v>0</v>
      </c>
      <c r="AD16" s="14" t="str">
        <f>IFERROR(SUM(AE16+AF16)/SUM(AE16+AF16+#REF!+#REF!),"-")</f>
        <v>-</v>
      </c>
      <c r="AE16" s="11">
        <f>(SUMIFS($G$1:$G$986,$A$1:$A$986,"*P7 *"))</f>
        <v>0</v>
      </c>
      <c r="AF16" s="84">
        <f>(SUMIFS($I$1:$I$986,$A$1:$A$986,"*P7 *"))</f>
        <v>0</v>
      </c>
    </row>
    <row r="17" spans="1:32" ht="15.7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X17" s="25"/>
      <c r="Y17" s="140" t="s">
        <v>12</v>
      </c>
      <c r="Z17" s="140"/>
      <c r="AA17" s="12">
        <f>IF((COUNTIF($A$1:$A$986,"*P8*")-1)&lt;0,"0",(COUNTIF($A$1:$A$986,"*P8*")-1))</f>
        <v>0</v>
      </c>
      <c r="AB17" s="26">
        <f t="shared" si="0"/>
        <v>0</v>
      </c>
      <c r="AC17" s="10">
        <f>(SUMIFS($H$1:$H$986,$A$1:$A$986,"*P8 *"))</f>
        <v>0</v>
      </c>
      <c r="AD17" s="14" t="str">
        <f>IFERROR(SUM(AE17+AF17)/SUM(AE17+AF17+#REF!+#REF!),"-")</f>
        <v>-</v>
      </c>
      <c r="AE17" s="27">
        <f>(SUMIFS($G$1:$G$986,$A$1:$A$986,"*P8 *"))</f>
        <v>0</v>
      </c>
      <c r="AF17" s="85">
        <f>(SUMIFS($I$1:$I$986,$A$1:$A$986,"*P8 *"))</f>
        <v>0</v>
      </c>
    </row>
    <row r="18" spans="1:32" ht="15.75">
      <c r="A18" s="1" t="s">
        <v>28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X18" s="23"/>
      <c r="Y18" s="139" t="s">
        <v>13</v>
      </c>
      <c r="Z18" s="139"/>
      <c r="AA18" s="12">
        <f>IF((COUNTIF($A$1:$A$986,"*P9*")-1)&lt;0,"0",(COUNTIF($A$1:$A$986,"*P9*")-1))</f>
        <v>0</v>
      </c>
      <c r="AB18" s="24">
        <f t="shared" si="0"/>
        <v>0</v>
      </c>
      <c r="AC18" s="10">
        <f>(SUMIFS($H$1:$H$986,$A$1:$A$986,"*P9 *"))</f>
        <v>0</v>
      </c>
      <c r="AD18" s="14" t="str">
        <f>IFERROR(SUM(AE18+AF18)/SUM(AE18+AF18+#REF!+#REF!),"-")</f>
        <v>-</v>
      </c>
      <c r="AE18" s="11">
        <f>(SUMIFS($G$1:$G$986,$A$1:$A$986,"*P9 *"))</f>
        <v>0</v>
      </c>
      <c r="AF18" s="84">
        <f>(SUMIFS($I$1:$I$986,$A$1:$A$986,"*P9 *"))</f>
        <v>0</v>
      </c>
    </row>
    <row r="19" spans="1:32" ht="15.75">
      <c r="A19" s="1" t="s">
        <v>22</v>
      </c>
      <c r="B19" s="3" t="s">
        <v>1</v>
      </c>
      <c r="C19" s="3" t="s">
        <v>2</v>
      </c>
      <c r="D19" s="3" t="s">
        <v>3</v>
      </c>
      <c r="E19" s="3" t="s">
        <v>23</v>
      </c>
      <c r="F19" s="3" t="s">
        <v>24</v>
      </c>
      <c r="G19" s="3" t="s">
        <v>107</v>
      </c>
      <c r="H19" s="3" t="s">
        <v>234</v>
      </c>
      <c r="I19" s="3" t="s">
        <v>235</v>
      </c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X19" s="25"/>
      <c r="Y19" s="140" t="s">
        <v>14</v>
      </c>
      <c r="Z19" s="140"/>
      <c r="AA19" s="12">
        <f>IF((COUNTIF($A$1:$A$986,"*P10*")-1)&lt;0,"0",(COUNTIF($A$1:$A$986,"*P10*")-1))</f>
        <v>0</v>
      </c>
      <c r="AB19" s="26">
        <f t="shared" si="0"/>
        <v>0</v>
      </c>
      <c r="AC19" s="10">
        <f>(SUMIFS($H$1:$H$986,$A$1:$A$986,"*P10 *"))</f>
        <v>0</v>
      </c>
      <c r="AD19" s="14" t="str">
        <f>IFERROR(SUM(AE19+AF19)/SUM(AE19+AF19+#REF!+#REF!),"-")</f>
        <v>-</v>
      </c>
      <c r="AE19" s="27">
        <f>(SUMIFS($G$1:$G$986,$A$1:$A$986,"*P10 *"))</f>
        <v>0</v>
      </c>
      <c r="AF19" s="85">
        <f>(SUMIFS($I$1:$I$986,$A$1:$A$986,"*P10 *"))</f>
        <v>0</v>
      </c>
    </row>
    <row r="20" spans="1:32" ht="15.7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X20" s="23"/>
      <c r="Y20" s="139" t="s">
        <v>15</v>
      </c>
      <c r="Z20" s="139"/>
      <c r="AA20" s="12">
        <f>IF((COUNTIF($A$1:$A$986,"*P11*")-1)&lt;0,"0",(COUNTIF($A$1:$A$986,"*P11*")-1))</f>
        <v>0</v>
      </c>
      <c r="AB20" s="24">
        <f t="shared" si="0"/>
        <v>0</v>
      </c>
      <c r="AC20" s="10">
        <f>(SUMIFS($H$1:$H$986,$A$1:$A$986,"*P11 *"))</f>
        <v>0</v>
      </c>
      <c r="AD20" s="14" t="str">
        <f>IFERROR(SUM(AE20+AF20)/SUM(AE20+AF20+#REF!+#REF!),"-")</f>
        <v>-</v>
      </c>
      <c r="AE20" s="11">
        <f>(SUMIFS($G$1:$G$986,$A$1:$A$986,"*P11 *"))</f>
        <v>0</v>
      </c>
      <c r="AF20" s="84">
        <f>(SUMIFS($I$1:$I$986,$A$1:$A$986,"*P11 *"))</f>
        <v>0</v>
      </c>
    </row>
    <row r="21" spans="1:32" ht="15.75">
      <c r="A21" s="1" t="s">
        <v>29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X21" s="25"/>
      <c r="Y21" s="140" t="s">
        <v>16</v>
      </c>
      <c r="Z21" s="140"/>
      <c r="AA21" s="12">
        <f>IF((COUNTIF($A$1:$A$986,"*P12*")-1)&lt;0,"0",(COUNTIF($A$1:$A$986,"*P12*")-1))</f>
        <v>0</v>
      </c>
      <c r="AB21" s="26">
        <f t="shared" si="0"/>
        <v>0</v>
      </c>
      <c r="AC21" s="10">
        <f>(SUMIFS($H$1:$H$986,$A$1:$A$986,"*P12 *"))</f>
        <v>0</v>
      </c>
      <c r="AD21" s="14" t="str">
        <f>IFERROR(SUM(AE21+AF21)/SUM(AE21+AF21+#REF!+#REF!),"-")</f>
        <v>-</v>
      </c>
      <c r="AE21" s="27">
        <f>(SUMIFS($G$1:$G$986,$A$1:$A$986,"*P12 *"))</f>
        <v>0</v>
      </c>
      <c r="AF21" s="85">
        <f>(SUMIFS($I$1:$I$986,$A$1:$A$986,"*P12 *"))</f>
        <v>0</v>
      </c>
    </row>
    <row r="22" spans="1:32" ht="15.75">
      <c r="A22" s="1" t="s">
        <v>22</v>
      </c>
      <c r="B22" s="3" t="s">
        <v>1</v>
      </c>
      <c r="C22" s="3" t="s">
        <v>2</v>
      </c>
      <c r="D22" s="3" t="s">
        <v>3</v>
      </c>
      <c r="E22" s="3" t="s">
        <v>23</v>
      </c>
      <c r="F22" s="3" t="s">
        <v>24</v>
      </c>
      <c r="G22" s="3" t="s">
        <v>107</v>
      </c>
      <c r="H22" s="3" t="s">
        <v>234</v>
      </c>
      <c r="I22" s="3" t="s">
        <v>235</v>
      </c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X22" s="23"/>
      <c r="Y22" s="139" t="s">
        <v>17</v>
      </c>
      <c r="Z22" s="139"/>
      <c r="AA22" s="12">
        <f>IF((COUNTIF($A$1:$A$986,"*P13*")-1)&lt;0,"0",(COUNTIF($A$1:$A$986,"*P13*")-1))</f>
        <v>0</v>
      </c>
      <c r="AB22" s="24">
        <f t="shared" si="0"/>
        <v>0</v>
      </c>
      <c r="AC22" s="10">
        <f>(SUMIFS($H$1:$H$986,$A$1:$A$986,"*P13 *"))</f>
        <v>0</v>
      </c>
      <c r="AD22" s="14" t="str">
        <f>IFERROR(SUM(AE22+AF22)/SUM(AE22+AF22+#REF!+#REF!),"-")</f>
        <v>-</v>
      </c>
      <c r="AE22" s="11">
        <f>(SUMIFS($G$1:$G$986,$A$1:$A$986,"*P13 *"))</f>
        <v>0</v>
      </c>
      <c r="AF22" s="84">
        <f>(SUMIFS($I$1:$I$986,$A$1:$A$986,"*P13 *"))</f>
        <v>0</v>
      </c>
    </row>
    <row r="23" spans="1:32" ht="15.7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X23" s="25"/>
      <c r="Y23" s="140" t="s">
        <v>68</v>
      </c>
      <c r="Z23" s="140"/>
      <c r="AA23" s="12">
        <f>IF((COUNTIF($A$1:$A$986,"*P14*")-1)&lt;0,"0",(COUNTIF($A$1:$A$986,"*P14*")-1))</f>
        <v>0</v>
      </c>
      <c r="AB23" s="26">
        <f t="shared" si="0"/>
        <v>0</v>
      </c>
      <c r="AC23" s="10">
        <f>(SUMIFS($H$1:$H$986,$A$1:$A$986,"*P14 *"))</f>
        <v>0</v>
      </c>
      <c r="AD23" s="14" t="str">
        <f>IFERROR(SUM(AE23+AF23)/SUM(AE23+AF23+#REF!+#REF!),"-")</f>
        <v>-</v>
      </c>
      <c r="AE23" s="27">
        <f>(SUMIFS($G$1:$G$986,$A$1:$A$986,"*P14 *"))</f>
        <v>0</v>
      </c>
      <c r="AF23" s="85">
        <f>(SUMIFS($I$1:$I$986,$A$1:$A$986,"*P14 *"))</f>
        <v>0</v>
      </c>
    </row>
    <row r="24" spans="1:32" ht="15.75">
      <c r="A24" s="1" t="s">
        <v>30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X24" s="23"/>
      <c r="Y24" s="139" t="s">
        <v>69</v>
      </c>
      <c r="Z24" s="139"/>
      <c r="AA24" s="12">
        <f>IF((COUNTIF($A$1:$A$986,"*P15*")-1)&lt;0,"0",(COUNTIF($A$1:$A$986,"*P15*")-1))</f>
        <v>0</v>
      </c>
      <c r="AB24" s="24">
        <f t="shared" si="0"/>
        <v>0</v>
      </c>
      <c r="AC24" s="10">
        <f>(SUMIFS($H$1:$H$986,$A$1:$A$986,"*P15 *"))</f>
        <v>0</v>
      </c>
      <c r="AD24" s="14" t="str">
        <f>IFERROR(SUM(AE24+AF24)/SUM(AE24+AF24+#REF!+#REF!),"-")</f>
        <v>-</v>
      </c>
      <c r="AE24" s="11">
        <f>(SUMIFS($G$1:$G$986,$A$1:$A$986,"*P15 *"))</f>
        <v>0</v>
      </c>
      <c r="AF24" s="84">
        <f>(SUMIFS($I$1:$I$986,$A$1:$A$986,"*P15 *"))</f>
        <v>0</v>
      </c>
    </row>
    <row r="25" spans="1:32" ht="15.75">
      <c r="A25" s="1" t="s">
        <v>22</v>
      </c>
      <c r="B25" s="3" t="s">
        <v>1</v>
      </c>
      <c r="C25" s="3" t="s">
        <v>2</v>
      </c>
      <c r="D25" s="3" t="s">
        <v>3</v>
      </c>
      <c r="E25" s="3" t="s">
        <v>23</v>
      </c>
      <c r="F25" s="3" t="s">
        <v>24</v>
      </c>
      <c r="G25" s="3" t="s">
        <v>107</v>
      </c>
      <c r="H25" s="3" t="s">
        <v>234</v>
      </c>
      <c r="I25" s="3" t="s">
        <v>235</v>
      </c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X25" s="38"/>
      <c r="Y25" s="143" t="s">
        <v>131</v>
      </c>
      <c r="Z25" s="144"/>
      <c r="AA25" s="12">
        <f>IF((COUNTIF($A$1:$A$986,"*P16*")-1)&lt;0,"0",(COUNTIF($A$1:$A$986,"*P16*")-1))</f>
        <v>0</v>
      </c>
      <c r="AB25" s="26">
        <f t="shared" ref="AB25" si="1">IF($AC$35=0,"",(AA25)/$AC$35)</f>
        <v>0</v>
      </c>
      <c r="AC25" s="10">
        <f>(SUMIFS($H$1:$H$986,$A$1:$A$986,"*P16 *"))</f>
        <v>0</v>
      </c>
      <c r="AD25" s="14" t="str">
        <f>IFERROR(SUM(AE25+AF25)/SUM(AE25+AF25+#REF!+#REF!),"-")</f>
        <v>-</v>
      </c>
      <c r="AE25" s="27">
        <f>(SUMIFS($G$1:$G$986,$A$1:$A$986,"*P16 *"))</f>
        <v>0</v>
      </c>
      <c r="AF25" s="85">
        <f>(SUMIFS($I$1:$I$986,$A$1:$A$986,"*P16 *"))</f>
        <v>0</v>
      </c>
    </row>
    <row r="26" spans="1:32" ht="15.7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X26" s="86"/>
      <c r="Y26" s="141" t="s">
        <v>93</v>
      </c>
      <c r="Z26" s="142"/>
      <c r="AA26" s="12">
        <f>IF((COUNTIF($A$1:$A$986,"*SPANISH*")-1)&lt;0,"0",(COUNTIF($A$1:$A$986,"*SPANISH*")-1))</f>
        <v>0</v>
      </c>
      <c r="AB26" s="51">
        <f t="shared" si="0"/>
        <v>0</v>
      </c>
      <c r="AC26" s="10">
        <f>(SUMIFS($H$1:$H$986,$A$1:$A$986,"*SPANISH *"))</f>
        <v>0</v>
      </c>
      <c r="AD26" s="14" t="str">
        <f>IFERROR(SUM(AE26+AF26)/SUM(AE26+AF26+#REF!+#REF!),"-")</f>
        <v>-</v>
      </c>
      <c r="AE26" s="52">
        <f>(SUMIFS($G$1:$G$986,$A$1:$A$986,"*SPANISH *"))</f>
        <v>0</v>
      </c>
      <c r="AF26" s="87">
        <f>(SUMIFS($I$1:$I$986,$A$1:$A$986,"*SPANISH *"))</f>
        <v>0</v>
      </c>
    </row>
    <row r="27" spans="1:32" ht="15.75">
      <c r="A27" s="1" t="s">
        <v>31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X27" s="161"/>
      <c r="Y27" s="163" t="s">
        <v>41</v>
      </c>
      <c r="Z27" s="163"/>
      <c r="AA27" s="12">
        <f>IF((COUNTIF($A$1:$A$986,"*DIVERS*")-1)&lt;0,"0",(COUNTIF($A$1:$A$986,"*DIVERS*")-1))</f>
        <v>0</v>
      </c>
      <c r="AB27" s="39">
        <f t="shared" si="0"/>
        <v>0</v>
      </c>
      <c r="AC27" s="10">
        <f>(SUMIFS($H$1:$H$986,$A$1:$A$986,"*DIVERS *"))</f>
        <v>0</v>
      </c>
      <c r="AD27" s="14" t="str">
        <f>IFERROR(SUM(AE27+AF27)/SUM(AE27+AF27+#REF!+#REF!),"-")</f>
        <v>-</v>
      </c>
      <c r="AE27" s="40">
        <f>(SUMIFS($G$1:$G$986,$A$1:$A$986,"*DIVERS *"))</f>
        <v>0</v>
      </c>
      <c r="AF27" s="88">
        <f>(SUMIFS($I$1:$I$986,$A$1:$A$986,"*DIVERS *"))</f>
        <v>0</v>
      </c>
    </row>
    <row r="28" spans="1:32" ht="15.75">
      <c r="A28" s="1" t="s">
        <v>22</v>
      </c>
      <c r="B28" s="3" t="s">
        <v>1</v>
      </c>
      <c r="C28" s="3" t="s">
        <v>2</v>
      </c>
      <c r="D28" s="3" t="s">
        <v>3</v>
      </c>
      <c r="E28" s="3" t="s">
        <v>23</v>
      </c>
      <c r="F28" s="3" t="s">
        <v>24</v>
      </c>
      <c r="G28" s="3" t="s">
        <v>107</v>
      </c>
      <c r="H28" s="3" t="s">
        <v>234</v>
      </c>
      <c r="I28" s="3" t="s">
        <v>235</v>
      </c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X28" s="161"/>
      <c r="Y28" s="164" t="s">
        <v>18</v>
      </c>
      <c r="Z28" s="164"/>
      <c r="AA28" s="12">
        <f>IF((COUNTIF($A$1:$A$986,"*BLOBS*")-1)&lt;0,"0",(COUNTIF($A$1:$A$986,"*BLOBS*")-1))</f>
        <v>0</v>
      </c>
      <c r="AB28" s="29">
        <f t="shared" si="0"/>
        <v>0</v>
      </c>
      <c r="AC28" s="10">
        <f>(SUMIFS($H$1:$H$986,$A$1:$A$986,"*BLOBS *"))</f>
        <v>0</v>
      </c>
      <c r="AD28" s="14" t="str">
        <f>IFERROR(SUM(AE28+AF28)/SUM(AE28+AF28+#REF!+#REF!),"-")</f>
        <v>-</v>
      </c>
      <c r="AE28" s="30">
        <f>(SUMIFS($G$1:$G$986,$A$1:$A$986,"*BLOBS *"))</f>
        <v>0</v>
      </c>
      <c r="AF28" s="82">
        <f>(SUMIFS($I$1:$I$986,$A$1:$A$986,"*BLOBS *"))</f>
        <v>0</v>
      </c>
    </row>
    <row r="29" spans="1:32" ht="15.7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X29" s="161"/>
      <c r="Y29" s="164" t="s">
        <v>19</v>
      </c>
      <c r="Z29" s="164"/>
      <c r="AA29" s="12">
        <f>IF((COUNTIF($A$1:$A$986,"*SLOBS*")-1)&lt;0,"0",(COUNTIF($A$1:$A$986,"*SLOBS*")-1))</f>
        <v>0</v>
      </c>
      <c r="AB29" s="29">
        <f t="shared" si="0"/>
        <v>0</v>
      </c>
      <c r="AC29" s="10">
        <f>(SUMIFS($H$1:$H$986,$A$1:$A$986,"*SLOBS *"))</f>
        <v>0</v>
      </c>
      <c r="AD29" s="14" t="str">
        <f>IFERROR(SUM(AE29+AF29)/SUM(AE29+AF29+#REF!+#REF!),"-")</f>
        <v>-</v>
      </c>
      <c r="AE29" s="30">
        <f>(SUMIFS($G$1:$G$986,$A$1:$A$986,"*SLOBS *"))</f>
        <v>0</v>
      </c>
      <c r="AF29" s="82">
        <f>(SUMIFS($I$1:$I$986,$A$1:$A$986,"*SLOBS *"))</f>
        <v>0</v>
      </c>
    </row>
    <row r="30" spans="1:32" ht="15.75">
      <c r="A30" s="1" t="s">
        <v>32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X30" s="161"/>
      <c r="Y30" s="165" t="s">
        <v>70</v>
      </c>
      <c r="Z30" s="165"/>
      <c r="AA30" s="12">
        <f>IF((COUNTIF($A$1:$A$986,"*Z OFF 1*")-1)&lt;0,"0",(COUNTIF($A$1:$A$986,"*Z OFF 1*")-1))</f>
        <v>0</v>
      </c>
      <c r="AB30" s="32">
        <f t="shared" si="0"/>
        <v>0</v>
      </c>
      <c r="AC30" s="10">
        <f>(SUMIFS($H$1:$H$986,$A$1:$A$986,"*Z OFF 1 *"))</f>
        <v>0</v>
      </c>
      <c r="AD30" s="14" t="str">
        <f>IFERROR(SUM(AE30+AF30)/SUM(AE30+AF30+#REF!+#REF!),"-")</f>
        <v>-</v>
      </c>
      <c r="AE30" s="42">
        <f>(SUMIFS($G$1:$G$986,$A$1:$A$986,"*Z OFF 1 *"))</f>
        <v>0</v>
      </c>
      <c r="AF30" s="89">
        <f>(SUMIFS($I$1:$I$986,$A$1:$A$986,"*Z OFF 1 *"))</f>
        <v>0</v>
      </c>
    </row>
    <row r="31" spans="1:32" ht="16.5" thickBot="1">
      <c r="A31" s="1" t="s">
        <v>22</v>
      </c>
      <c r="B31" s="3" t="s">
        <v>1</v>
      </c>
      <c r="C31" s="3" t="s">
        <v>2</v>
      </c>
      <c r="D31" s="3" t="s">
        <v>3</v>
      </c>
      <c r="E31" s="3" t="s">
        <v>23</v>
      </c>
      <c r="F31" s="3" t="s">
        <v>24</v>
      </c>
      <c r="G31" s="3" t="s">
        <v>107</v>
      </c>
      <c r="H31" s="3" t="s">
        <v>234</v>
      </c>
      <c r="I31" s="3" t="s">
        <v>235</v>
      </c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X31" s="162"/>
      <c r="Y31" s="166" t="s">
        <v>71</v>
      </c>
      <c r="Z31" s="166"/>
      <c r="AA31" s="43">
        <f>IF((COUNTIF($A$1:$A$986,"*Z OFF 2*")-1)&lt;0,"0",(COUNTIF($A$1:$A$986,"*Z OFF 2*")-1))</f>
        <v>0</v>
      </c>
      <c r="AB31" s="33">
        <f t="shared" si="0"/>
        <v>0</v>
      </c>
      <c r="AC31" s="44">
        <f>(SUMIFS($H$1:$H$986,$A$1:$A$986,"*Z OFF 2 *"))</f>
        <v>0</v>
      </c>
      <c r="AD31" s="45" t="str">
        <f>IFERROR(SUM(AE31+AF31)/SUM(AE31+AF31+#REF!+#REF!),"-")</f>
        <v>-</v>
      </c>
      <c r="AE31" s="46">
        <f>(SUMIFS($G$1:$G$986,$A$1:$A$986,"*Z OFF 2 *"))</f>
        <v>0</v>
      </c>
      <c r="AF31" s="90">
        <f>(SUMIFS($I$1:$I$986,$A$1:$A$986,"*Z OFF 2 *"))</f>
        <v>0</v>
      </c>
    </row>
    <row r="32" spans="1:32" ht="15.9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X32" s="145" t="s">
        <v>50</v>
      </c>
      <c r="Y32" s="146"/>
      <c r="Z32" s="146"/>
      <c r="AA32" s="146"/>
      <c r="AB32" s="99"/>
      <c r="AC32" s="94" t="s">
        <v>64</v>
      </c>
      <c r="AD32" s="18" t="s">
        <v>307</v>
      </c>
      <c r="AE32" s="18" t="s">
        <v>308</v>
      </c>
      <c r="AF32" s="19" t="s">
        <v>309</v>
      </c>
    </row>
    <row r="33" spans="1:48" ht="15.95" customHeight="1" thickBot="1">
      <c r="A33" s="1" t="s">
        <v>33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X33" s="147"/>
      <c r="Y33" s="148"/>
      <c r="Z33" s="148"/>
      <c r="AA33" s="148"/>
      <c r="AB33" s="100"/>
      <c r="AC33" s="96">
        <f>SUM(AC6:AC31)</f>
        <v>3</v>
      </c>
      <c r="AD33" s="92">
        <f>AC33/AC35</f>
        <v>0.5</v>
      </c>
      <c r="AE33" s="92">
        <f>(SUM(AE6:AE31))/AC35</f>
        <v>0.33333333333333331</v>
      </c>
      <c r="AF33" s="91">
        <f>(SUM(AF6:AF31))/AC35</f>
        <v>0.83333333333333337</v>
      </c>
      <c r="AI33" s="5"/>
      <c r="AJ33" s="5"/>
    </row>
    <row r="34" spans="1:48" ht="21" customHeight="1">
      <c r="A34" s="1" t="s">
        <v>22</v>
      </c>
      <c r="B34" s="3" t="s">
        <v>1</v>
      </c>
      <c r="C34" s="3" t="s">
        <v>2</v>
      </c>
      <c r="D34" s="3" t="s">
        <v>3</v>
      </c>
      <c r="E34" s="3" t="s">
        <v>23</v>
      </c>
      <c r="F34" s="3" t="s">
        <v>24</v>
      </c>
      <c r="G34" s="3" t="s">
        <v>107</v>
      </c>
      <c r="H34" s="3" t="s">
        <v>234</v>
      </c>
      <c r="I34" s="3" t="s">
        <v>235</v>
      </c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X34" s="147"/>
      <c r="Y34" s="148"/>
      <c r="Z34" s="148"/>
      <c r="AA34" s="148"/>
      <c r="AB34" s="106" t="s">
        <v>128</v>
      </c>
      <c r="AC34" s="105" t="s">
        <v>306</v>
      </c>
      <c r="AD34" s="170" t="s">
        <v>51</v>
      </c>
      <c r="AE34" s="170"/>
      <c r="AF34" s="171"/>
      <c r="AG34" s="101"/>
      <c r="AH34" s="101"/>
    </row>
    <row r="35" spans="1:48" ht="18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X35" s="147"/>
      <c r="Y35" s="148"/>
      <c r="Z35" s="148"/>
      <c r="AA35" s="148"/>
      <c r="AB35" s="151">
        <f>SUM(AA6:AA31)</f>
        <v>10</v>
      </c>
      <c r="AC35" s="168">
        <v>6</v>
      </c>
      <c r="AD35" s="173" t="s">
        <v>130</v>
      </c>
      <c r="AE35" s="173"/>
      <c r="AF35" s="174">
        <f>IFERROR((AC35/AB35),"-")</f>
        <v>0.6</v>
      </c>
      <c r="AG35" s="102"/>
      <c r="AH35" s="167"/>
    </row>
    <row r="36" spans="1:48" ht="18" customHeight="1">
      <c r="A36" s="1" t="s">
        <v>34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X36" s="147"/>
      <c r="Y36" s="148"/>
      <c r="Z36" s="148"/>
      <c r="AA36" s="148"/>
      <c r="AB36" s="151"/>
      <c r="AC36" s="168"/>
      <c r="AD36" s="173"/>
      <c r="AE36" s="173"/>
      <c r="AF36" s="174"/>
      <c r="AG36" s="102"/>
      <c r="AH36" s="167"/>
    </row>
    <row r="37" spans="1:48" ht="18.95" customHeight="1" thickBot="1">
      <c r="A37" s="1" t="s">
        <v>22</v>
      </c>
      <c r="B37" s="3" t="s">
        <v>1</v>
      </c>
      <c r="C37" s="3" t="s">
        <v>2</v>
      </c>
      <c r="D37" s="3" t="s">
        <v>3</v>
      </c>
      <c r="E37" s="3" t="s">
        <v>23</v>
      </c>
      <c r="F37" s="3" t="s">
        <v>24</v>
      </c>
      <c r="G37" s="3" t="s">
        <v>107</v>
      </c>
      <c r="H37" s="3" t="s">
        <v>234</v>
      </c>
      <c r="I37" s="3" t="s">
        <v>235</v>
      </c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X37" s="149"/>
      <c r="Y37" s="150"/>
      <c r="Z37" s="150"/>
      <c r="AA37" s="150"/>
      <c r="AB37" s="152"/>
      <c r="AC37" s="169"/>
      <c r="AD37" s="172" t="s">
        <v>56</v>
      </c>
      <c r="AE37" s="172"/>
      <c r="AF37" s="95">
        <f>((SUM(AE6:AE31)+AC33))/(SUM(AE6:AE31)+(SUM(AF6:AF31)+AC33))</f>
        <v>0.5</v>
      </c>
      <c r="AG37" s="103"/>
      <c r="AH37" s="104"/>
    </row>
    <row r="38" spans="1:48" ht="16.5" thickBo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AQ38" s="5"/>
      <c r="AU38" s="5"/>
      <c r="AV38" s="2"/>
    </row>
    <row r="39" spans="1:48" ht="15.95" customHeight="1">
      <c r="A39" s="1" t="s">
        <v>35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X39" s="153"/>
      <c r="Y39" s="154"/>
      <c r="Z39" s="154"/>
      <c r="AA39" s="154"/>
      <c r="AB39" s="157" t="s">
        <v>291</v>
      </c>
      <c r="AC39" s="157"/>
      <c r="AD39" s="157"/>
      <c r="AE39" s="157"/>
      <c r="AF39" s="157"/>
      <c r="AG39" s="157"/>
      <c r="AH39" s="157"/>
      <c r="AI39" s="157"/>
      <c r="AJ39" s="158"/>
      <c r="AQ39" s="5"/>
      <c r="AU39" s="5"/>
      <c r="AV39" s="2"/>
    </row>
    <row r="40" spans="1:48" ht="15.95" customHeight="1">
      <c r="A40" s="1" t="s">
        <v>22</v>
      </c>
      <c r="B40" s="3" t="s">
        <v>1</v>
      </c>
      <c r="C40" s="3" t="s">
        <v>2</v>
      </c>
      <c r="D40" s="3" t="s">
        <v>3</v>
      </c>
      <c r="E40" s="3" t="s">
        <v>23</v>
      </c>
      <c r="F40" s="3" t="s">
        <v>24</v>
      </c>
      <c r="G40" s="3" t="s">
        <v>107</v>
      </c>
      <c r="H40" s="3" t="s">
        <v>234</v>
      </c>
      <c r="I40" s="3" t="s">
        <v>235</v>
      </c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X40" s="155"/>
      <c r="Y40" s="156"/>
      <c r="Z40" s="156"/>
      <c r="AA40" s="156"/>
      <c r="AB40" s="159"/>
      <c r="AC40" s="159"/>
      <c r="AD40" s="159"/>
      <c r="AE40" s="159"/>
      <c r="AF40" s="159"/>
      <c r="AG40" s="159"/>
      <c r="AH40" s="159"/>
      <c r="AI40" s="159"/>
      <c r="AJ40" s="160"/>
      <c r="AQ40" s="5"/>
      <c r="AU40" s="5"/>
      <c r="AV40" s="2"/>
    </row>
    <row r="41" spans="1:48" ht="15.9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X41" s="57"/>
      <c r="Y41" s="58"/>
      <c r="Z41" s="58"/>
      <c r="AA41" s="58"/>
      <c r="AB41" s="58"/>
      <c r="AC41" s="58"/>
      <c r="AD41" s="58"/>
      <c r="AE41" s="58"/>
      <c r="AF41" s="58"/>
      <c r="AG41" s="58"/>
      <c r="AH41" s="58"/>
      <c r="AI41" s="58"/>
      <c r="AJ41" s="59"/>
      <c r="AQ41" s="5"/>
      <c r="AU41" s="5"/>
      <c r="AV41" s="2"/>
    </row>
    <row r="42" spans="1:48" ht="18.75">
      <c r="A42" s="1" t="s">
        <v>36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X42" s="60" t="s">
        <v>310</v>
      </c>
      <c r="Y42" s="134" t="s">
        <v>311</v>
      </c>
      <c r="Z42" s="134"/>
      <c r="AA42" s="134"/>
      <c r="AB42" s="61" t="s">
        <v>312</v>
      </c>
      <c r="AD42" s="113" t="s">
        <v>297</v>
      </c>
      <c r="AE42" s="113"/>
      <c r="AF42" s="113"/>
      <c r="AG42" s="113"/>
      <c r="AH42" s="113"/>
      <c r="AI42" s="113"/>
      <c r="AJ42" s="114"/>
      <c r="AQ42" s="5"/>
      <c r="AU42" s="5"/>
      <c r="AV42" s="2"/>
    </row>
    <row r="43" spans="1:48" ht="15.95" customHeight="1">
      <c r="A43" s="1" t="s">
        <v>22</v>
      </c>
      <c r="B43" s="3" t="s">
        <v>1</v>
      </c>
      <c r="C43" s="3" t="s">
        <v>2</v>
      </c>
      <c r="D43" s="3" t="s">
        <v>3</v>
      </c>
      <c r="E43" s="3" t="s">
        <v>23</v>
      </c>
      <c r="F43" s="3" t="s">
        <v>24</v>
      </c>
      <c r="G43" s="3" t="s">
        <v>107</v>
      </c>
      <c r="H43" s="3" t="s">
        <v>234</v>
      </c>
      <c r="I43" s="3" t="s">
        <v>235</v>
      </c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X43" s="135">
        <f>IFERROR((SUMIFS($G$1:$G$814,$A$1:$A$814,"*" &amp;X$42&amp; " *")+
SUMIFS($I$1:$I$814,$A$1:$A$814,"*" &amp;X$42&amp; " *")+
SUMIFS($K$1:$K$814,$A$1:$A$814,"*" &amp;X$42&amp; " *")+
SUMIFS($M$1:$M$814,$A$1:$A$814,"*" &amp;X$42&amp; " *")+
SUMIFS($O$1:$O$814,$A$1:$A$814,"*" &amp;X$42&amp; " *")+
SUMIFS($Q$1:$Q$814,$A$1:$A$814,"*" &amp;X$42&amp; " *"))/X$52,0)</f>
        <v>0</v>
      </c>
      <c r="Y43" s="135">
        <f t="shared" ref="Y43:AB43" si="2">IFERROR((SUMIFS($G$1:$G$814,$A$1:$A$814,"*" &amp;Y$42&amp; " *")+
SUMIFS($I$1:$I$814,$A$1:$A$814,"*" &amp;Y$42&amp; " *")+
SUMIFS($K$1:$K$814,$A$1:$A$814,"*" &amp;Y$42&amp; " *")+
SUMIFS($M$1:$M$814,$A$1:$A$814,"*" &amp;Y$42&amp; " *")+
SUMIFS($O$1:$O$814,$A$1:$A$814,"*" &amp;Y$42&amp; " *")+
SUMIFS($Q$1:$Q$814,$A$1:$A$814,"*" &amp;Y$42&amp; " *"))/Y$52,0)</f>
        <v>0</v>
      </c>
      <c r="Z43" s="107"/>
      <c r="AA43" s="107"/>
      <c r="AB43" s="136">
        <f t="shared" si="2"/>
        <v>0.75</v>
      </c>
      <c r="AD43" s="117"/>
      <c r="AE43" s="115" t="s">
        <v>138</v>
      </c>
      <c r="AF43" s="115"/>
      <c r="AG43" s="115"/>
      <c r="AH43" s="115" t="s">
        <v>137</v>
      </c>
      <c r="AI43" s="115"/>
      <c r="AJ43" s="116"/>
    </row>
    <row r="44" spans="1:48" ht="15.9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X44" s="135"/>
      <c r="Y44" s="135"/>
      <c r="Z44" s="107"/>
      <c r="AA44" s="107"/>
      <c r="AB44" s="136"/>
      <c r="AD44" s="118"/>
      <c r="AE44" s="75" t="s">
        <v>299</v>
      </c>
      <c r="AF44" s="75" t="s">
        <v>286</v>
      </c>
      <c r="AG44" s="75" t="s">
        <v>300</v>
      </c>
      <c r="AH44" s="75" t="s">
        <v>299</v>
      </c>
      <c r="AI44" s="75" t="s">
        <v>286</v>
      </c>
      <c r="AJ44" s="76" t="s">
        <v>300</v>
      </c>
    </row>
    <row r="45" spans="1:48" ht="15.95" customHeight="1">
      <c r="A45" s="1" t="s">
        <v>37</v>
      </c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X45" s="135"/>
      <c r="Y45" s="135"/>
      <c r="Z45" s="107"/>
      <c r="AA45" s="107"/>
      <c r="AB45" s="136"/>
      <c r="AD45" s="77" t="s">
        <v>280</v>
      </c>
      <c r="AE45" s="78">
        <f>((SUMIFS($G$1:$G$814,$A$1:$A$814,"*RIGHT OFF *")+SUMIFS($G$1:$G$814,$A$1:$A$814,"*LEFT OFF *")))</f>
        <v>2</v>
      </c>
      <c r="AF45" s="78">
        <f>((AE45)+SUMIFS($H$1:$H$814,$A$1:$A$814,"*RIGHT OFF *")+SUMIFS($H$1:$H$814,$A$1:$A$814,"*LEFT OFF *"))</f>
        <v>3</v>
      </c>
      <c r="AG45" s="97">
        <f t="shared" ref="AG45:AG49" si="3">IFERROR((AE45/AF45),"-")</f>
        <v>0.66666666666666663</v>
      </c>
      <c r="AH45" s="78">
        <f>SUMIFS($G$1:$G$814,$A$1:$A$814,"*MID OFF *")</f>
        <v>0</v>
      </c>
      <c r="AI45" s="78">
        <f>(AH45)+(SUMIFS($H$1:$H$814,$A$1:$A$814,"*MID OFF *"))</f>
        <v>0</v>
      </c>
      <c r="AJ45" s="81" t="str">
        <f>IFERROR((AH45/AI45),"-")</f>
        <v>-</v>
      </c>
    </row>
    <row r="46" spans="1:48" ht="15.95" customHeight="1">
      <c r="A46" s="1" t="s">
        <v>22</v>
      </c>
      <c r="B46" s="3" t="s">
        <v>1</v>
      </c>
      <c r="C46" s="3" t="s">
        <v>2</v>
      </c>
      <c r="D46" s="3" t="s">
        <v>3</v>
      </c>
      <c r="E46" s="3" t="s">
        <v>23</v>
      </c>
      <c r="F46" s="3" t="s">
        <v>24</v>
      </c>
      <c r="G46" s="3" t="s">
        <v>107</v>
      </c>
      <c r="H46" s="3" t="s">
        <v>234</v>
      </c>
      <c r="I46" s="3" t="s">
        <v>235</v>
      </c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5"/>
      <c r="X46" s="135"/>
      <c r="Y46" s="135"/>
      <c r="Z46" s="107"/>
      <c r="AA46" s="107"/>
      <c r="AB46" s="136"/>
      <c r="AC46" s="5"/>
      <c r="AD46" s="56" t="s">
        <v>116</v>
      </c>
      <c r="AE46" s="55">
        <f>((SUMIFS($I$1:$I$814,$A$1:$A$814,"*RIGHT OFF *")+SUMIFS($I$1:$I$814,$A$1:$A$814,"*LEFT OFF *")))</f>
        <v>3</v>
      </c>
      <c r="AF46" s="55">
        <f>((AE46)+SUMIFS($J$1:$J$814,$A$1:$A$814,"*RIGHT OFF *")+SUMIFS($J$1:$J$814,$A$1:$A$814,"*LEFT OFF *"))</f>
        <v>4</v>
      </c>
      <c r="AG46" s="98">
        <f t="shared" si="3"/>
        <v>0.75</v>
      </c>
      <c r="AH46" s="55">
        <f>SUMIFS($I$1:$I$814,$A$1:$A$814,"*MID OFF *")</f>
        <v>0</v>
      </c>
      <c r="AI46" s="55">
        <f>(AH46)+(SUMIFS($J$1:$J$814,$A$1:$A$814,"*MID OFF *"))</f>
        <v>0</v>
      </c>
      <c r="AJ46" s="74" t="str">
        <f t="shared" ref="AJ46:AJ49" si="4">IFERROR((AH46/AI46),"-")</f>
        <v>-</v>
      </c>
    </row>
    <row r="47" spans="1:48" ht="15.9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X47" s="131" t="s">
        <v>304</v>
      </c>
      <c r="Y47" s="133" t="s">
        <v>303</v>
      </c>
      <c r="Z47" s="133"/>
      <c r="AA47" s="133"/>
      <c r="AB47" s="133" t="s">
        <v>303</v>
      </c>
      <c r="AD47" s="77" t="s">
        <v>281</v>
      </c>
      <c r="AE47" s="78">
        <f>((SUMIFS($K$1:$K$814,$A$1:$A$814,"*RIGHT OFF *")+SUMIFS($K$1:$K$814,$A$1:$A$814,"*LEFT OFF *")))</f>
        <v>5</v>
      </c>
      <c r="AF47" s="78">
        <f>((AE47)+SUMIFS($L$1:$L$814,$A$1:$A$814,"*RIGHT OFF *")+SUMIFS($L$1:$L$814,$A$1:$A$814,"*LEFT OFF *"))</f>
        <v>6</v>
      </c>
      <c r="AG47" s="97">
        <f t="shared" si="3"/>
        <v>0.83333333333333337</v>
      </c>
      <c r="AH47" s="78">
        <f>SUMIFS($K$1:$K$814,$A$1:$A$814,"*MID OFF *")</f>
        <v>0</v>
      </c>
      <c r="AI47" s="78">
        <f>(AH47)+(SUMIFS($L$1:$L$814,$A$1:$A$814,"*MID OFF *"))</f>
        <v>0</v>
      </c>
      <c r="AJ47" s="81" t="str">
        <f t="shared" si="4"/>
        <v>-</v>
      </c>
    </row>
    <row r="48" spans="1:48" ht="15.95" customHeight="1">
      <c r="A48" s="1" t="s">
        <v>108</v>
      </c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X48" s="132"/>
      <c r="Y48" s="133"/>
      <c r="Z48" s="133"/>
      <c r="AA48" s="133"/>
      <c r="AB48" s="138"/>
      <c r="AD48" s="56" t="s">
        <v>118</v>
      </c>
      <c r="AE48" s="55">
        <f>((SUMIFS($M$1:$M$814,$A$1:$A$814,"*RIGHT OFF *")+SUMIFS($M$1:$M$814,$A$1:$A$814,"*LEFT OFF *")))</f>
        <v>3</v>
      </c>
      <c r="AF48" s="55">
        <f>((AE48)+SUMIFS($N$1:$N$814,$A$1:$A$814,"*RIGHT OFF *")+SUMIFS($N$1:$N$814,$A$1:$A$814,"*LEFT OFF *"))</f>
        <v>4</v>
      </c>
      <c r="AG48" s="98">
        <f t="shared" si="3"/>
        <v>0.75</v>
      </c>
      <c r="AH48" s="55">
        <f>SUMIFS($M$1:$M$814,$A$1:$A$814,"*MID OFF *")</f>
        <v>0</v>
      </c>
      <c r="AI48" s="55">
        <f>(AH48)+(SUMIFS($N$1:$N$814,$A$1:$A$814,"*MID OFF *"))</f>
        <v>0</v>
      </c>
      <c r="AJ48" s="74" t="str">
        <f t="shared" si="4"/>
        <v>-</v>
      </c>
    </row>
    <row r="49" spans="1:36" ht="15.95" customHeight="1">
      <c r="A49" s="1" t="s">
        <v>22</v>
      </c>
      <c r="B49" s="3" t="s">
        <v>1</v>
      </c>
      <c r="C49" s="3" t="s">
        <v>2</v>
      </c>
      <c r="D49" s="3" t="s">
        <v>3</v>
      </c>
      <c r="E49" s="3" t="s">
        <v>23</v>
      </c>
      <c r="F49" s="3" t="s">
        <v>24</v>
      </c>
      <c r="G49" s="3" t="s">
        <v>107</v>
      </c>
      <c r="H49" s="3" t="s">
        <v>234</v>
      </c>
      <c r="I49" s="3" t="s">
        <v>235</v>
      </c>
      <c r="J49" s="2"/>
      <c r="K49" s="2"/>
      <c r="L49" s="2"/>
      <c r="M49" s="2"/>
      <c r="N49" s="2"/>
      <c r="O49" s="2"/>
      <c r="P49" s="2"/>
      <c r="Q49" s="2"/>
      <c r="R49" s="2"/>
      <c r="X49" s="132"/>
      <c r="Y49" s="133"/>
      <c r="Z49" s="133"/>
      <c r="AA49" s="133"/>
      <c r="AB49" s="138"/>
      <c r="AD49" s="77" t="s">
        <v>117</v>
      </c>
      <c r="AE49" s="78">
        <f>((SUMIFS($O$1:$O$814,$A$1:$A$814,"*RIGHT OFF *")+SUMIFS($O$1:$O$814,$A$1:$A$814,"*LEFT OFF *")))</f>
        <v>2</v>
      </c>
      <c r="AF49" s="78">
        <f>((AE49)+SUMIFS($P$1:$P$814,$A$1:$A$814,"*RIGHT OFF *")+SUMIFS($P$1:$P$814,$A$1:$A$814,"*LEFT OFF *"))</f>
        <v>3</v>
      </c>
      <c r="AG49" s="97">
        <f t="shared" si="3"/>
        <v>0.66666666666666663</v>
      </c>
      <c r="AH49" s="78">
        <f>SUMIFS($O$1:$O$814,$A$1:$A$814,"*MID OFF *")</f>
        <v>0</v>
      </c>
      <c r="AI49" s="78">
        <f>(AH49)+(SUMIFS($P$1:$P$814,$A$1:$A$814,"*MID OFF *"))</f>
        <v>0</v>
      </c>
      <c r="AJ49" s="81" t="str">
        <f t="shared" si="4"/>
        <v>-</v>
      </c>
    </row>
    <row r="50" spans="1:36" ht="15.9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X50" s="112" t="s">
        <v>284</v>
      </c>
      <c r="Y50" s="111" t="s">
        <v>284</v>
      </c>
      <c r="Z50" s="111"/>
      <c r="AA50" s="111"/>
      <c r="AB50" s="111" t="s">
        <v>284</v>
      </c>
      <c r="AD50" s="56" t="s">
        <v>282</v>
      </c>
      <c r="AE50" s="55">
        <f>((SUMIFS($Q$1:$Q$814,$A$1:$A$814,"*RIGHT OFF *")+SUMIFS($Q$1:$Q$814,$A$1:$A$814,"*LEFT OFF *")))</f>
        <v>0</v>
      </c>
      <c r="AF50" s="55">
        <f>((AE50)+SUMIFS($R$1:$R$814,$A$1:$A$814,"*RIGHT OFF *")+SUMIFS($R$1:$R$814,$A$1:$A$814,"*LEFT OFF *"))</f>
        <v>0</v>
      </c>
      <c r="AG50" s="98" t="str">
        <f>IFERROR((AE50/AF50),"-")</f>
        <v>-</v>
      </c>
      <c r="AH50" s="55">
        <f>SUMIFS($Q$1:$Q$814,$A$1:$A$814,"*MID OFF *")</f>
        <v>0</v>
      </c>
      <c r="AI50" s="55">
        <f>(AH50)+(SUMIFS($R$1:$R$814,$A$1:$A$814,"*MID OFF *"))</f>
        <v>0</v>
      </c>
      <c r="AJ50" s="74" t="str">
        <f>IFERROR((AH50/AI50),"-")</f>
        <v>-</v>
      </c>
    </row>
    <row r="51" spans="1:36" ht="15.95" customHeight="1">
      <c r="A51" s="1" t="s">
        <v>143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W51" s="5"/>
      <c r="X51" s="112"/>
      <c r="Y51" s="111"/>
      <c r="Z51" s="111"/>
      <c r="AA51" s="111"/>
      <c r="AB51" s="111"/>
      <c r="AJ51" s="53"/>
    </row>
    <row r="52" spans="1:36" ht="15.75">
      <c r="A52" s="1" t="s">
        <v>22</v>
      </c>
      <c r="B52" s="3" t="s">
        <v>1</v>
      </c>
      <c r="C52" s="3" t="s">
        <v>2</v>
      </c>
      <c r="D52" s="3" t="s">
        <v>3</v>
      </c>
      <c r="E52" s="3" t="s">
        <v>23</v>
      </c>
      <c r="F52" s="3" t="s">
        <v>24</v>
      </c>
      <c r="G52" s="3" t="s">
        <v>107</v>
      </c>
      <c r="H52" s="3" t="s">
        <v>234</v>
      </c>
      <c r="I52" s="3" t="s">
        <v>235</v>
      </c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X52" s="120">
        <f>IF((COUNTIF($A$1:$A$986,"*" &amp;X$42&amp; " *"))&lt;0,"0",(COUNTIF($A$1:$A$986,"*" &amp;X$42&amp; " *")))</f>
        <v>0</v>
      </c>
      <c r="Y52" s="121">
        <f t="shared" ref="Y52:AB52" si="5">IF((COUNTIF($A$1:$A$986,"*" &amp;Y$42&amp; " *"))&lt;0,"0",(COUNTIF($A$1:$A$986,"*" &amp;Y$42&amp; " *")))</f>
        <v>0</v>
      </c>
      <c r="Z52" s="121">
        <f t="shared" si="5"/>
        <v>64</v>
      </c>
      <c r="AA52" s="121">
        <f t="shared" si="5"/>
        <v>64</v>
      </c>
      <c r="AB52" s="121">
        <f t="shared" si="5"/>
        <v>20</v>
      </c>
      <c r="AJ52" s="53"/>
    </row>
    <row r="53" spans="1:36" ht="15.7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X53" s="120"/>
      <c r="Y53" s="121"/>
      <c r="Z53" s="121"/>
      <c r="AA53" s="121"/>
      <c r="AB53" s="121"/>
      <c r="AE53" s="62" t="s">
        <v>287</v>
      </c>
      <c r="AF53" s="62"/>
      <c r="AG53" s="62"/>
      <c r="AH53" s="130" t="s">
        <v>292</v>
      </c>
      <c r="AI53" s="130"/>
      <c r="AJ53" s="53"/>
    </row>
    <row r="54" spans="1:36" ht="15.75">
      <c r="A54" s="1" t="s">
        <v>106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X54" s="120"/>
      <c r="Y54" s="121"/>
      <c r="Z54" s="121"/>
      <c r="AA54" s="121"/>
      <c r="AB54" s="121"/>
      <c r="AE54" s="63" t="s">
        <v>288</v>
      </c>
      <c r="AF54" s="63"/>
      <c r="AG54" s="63"/>
      <c r="AH54" s="108" t="s">
        <v>293</v>
      </c>
      <c r="AI54" s="108"/>
      <c r="AJ54" s="53"/>
    </row>
    <row r="55" spans="1:36" ht="15.95" customHeight="1">
      <c r="A55" s="1" t="s">
        <v>22</v>
      </c>
      <c r="B55" s="3" t="s">
        <v>1</v>
      </c>
      <c r="C55" s="3" t="s">
        <v>2</v>
      </c>
      <c r="D55" s="3" t="s">
        <v>3</v>
      </c>
      <c r="E55" s="3" t="s">
        <v>23</v>
      </c>
      <c r="F55" s="3" t="s">
        <v>24</v>
      </c>
      <c r="G55" s="3" t="s">
        <v>107</v>
      </c>
      <c r="H55" s="3" t="s">
        <v>234</v>
      </c>
      <c r="I55" s="3" t="s">
        <v>235</v>
      </c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X55" s="112" t="s">
        <v>285</v>
      </c>
      <c r="Y55" s="111" t="s">
        <v>285</v>
      </c>
      <c r="Z55" s="111"/>
      <c r="AA55" s="111"/>
      <c r="AB55" s="111" t="s">
        <v>285</v>
      </c>
      <c r="AE55" s="64" t="s">
        <v>289</v>
      </c>
      <c r="AF55" s="64"/>
      <c r="AG55" s="64"/>
      <c r="AH55" s="109" t="s">
        <v>294</v>
      </c>
      <c r="AI55" s="109"/>
      <c r="AJ55" s="53"/>
    </row>
    <row r="56" spans="1:36" ht="15.9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X56" s="112"/>
      <c r="Y56" s="111"/>
      <c r="Z56" s="111"/>
      <c r="AA56" s="111"/>
      <c r="AB56" s="111"/>
      <c r="AE56" s="65" t="s">
        <v>290</v>
      </c>
      <c r="AF56" s="65"/>
      <c r="AG56" s="65"/>
      <c r="AH56" s="110" t="s">
        <v>295</v>
      </c>
      <c r="AI56" s="110"/>
      <c r="AJ56" s="53"/>
    </row>
    <row r="57" spans="1:36" ht="15.75">
      <c r="A57" s="1" t="s">
        <v>86</v>
      </c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X57" s="112"/>
      <c r="Y57" s="111"/>
      <c r="Z57" s="111"/>
      <c r="AA57" s="111"/>
      <c r="AB57" s="111"/>
      <c r="AJ57" s="53"/>
    </row>
    <row r="58" spans="1:36" ht="16.5" thickBot="1">
      <c r="A58" s="1" t="s">
        <v>22</v>
      </c>
      <c r="B58" s="3" t="s">
        <v>1</v>
      </c>
      <c r="C58" s="3" t="s">
        <v>2</v>
      </c>
      <c r="D58" s="3" t="s">
        <v>3</v>
      </c>
      <c r="E58" s="3" t="s">
        <v>23</v>
      </c>
      <c r="F58" s="3" t="s">
        <v>24</v>
      </c>
      <c r="G58" s="3" t="s">
        <v>107</v>
      </c>
      <c r="H58" s="3" t="s">
        <v>234</v>
      </c>
      <c r="I58" s="3" t="s">
        <v>235</v>
      </c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X58" s="66"/>
      <c r="Y58" s="67"/>
      <c r="Z58" s="67"/>
      <c r="AA58" s="67"/>
      <c r="AB58" s="68"/>
      <c r="AC58" s="68"/>
      <c r="AD58" s="68"/>
      <c r="AE58" s="68"/>
      <c r="AF58" s="68"/>
      <c r="AG58" s="68"/>
      <c r="AH58" s="68"/>
      <c r="AI58" s="68"/>
      <c r="AJ58" s="54"/>
    </row>
    <row r="59" spans="1:36" ht="15.9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X59" s="126"/>
      <c r="Y59" s="127"/>
      <c r="Z59" s="127"/>
      <c r="AA59" s="127"/>
      <c r="AB59" s="122" t="s">
        <v>296</v>
      </c>
      <c r="AC59" s="122"/>
      <c r="AD59" s="122"/>
      <c r="AE59" s="122"/>
      <c r="AF59" s="122"/>
      <c r="AG59" s="122"/>
      <c r="AH59" s="122"/>
      <c r="AI59" s="122"/>
      <c r="AJ59" s="123"/>
    </row>
    <row r="60" spans="1:36" ht="15.95" customHeight="1">
      <c r="A60" s="1" t="s">
        <v>102</v>
      </c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X60" s="128"/>
      <c r="Y60" s="129"/>
      <c r="Z60" s="129"/>
      <c r="AA60" s="129"/>
      <c r="AB60" s="124"/>
      <c r="AC60" s="124"/>
      <c r="AD60" s="124"/>
      <c r="AE60" s="124"/>
      <c r="AF60" s="124"/>
      <c r="AG60" s="124"/>
      <c r="AH60" s="124"/>
      <c r="AI60" s="124"/>
      <c r="AJ60" s="125"/>
    </row>
    <row r="61" spans="1:36" ht="15.95" customHeight="1">
      <c r="A61" s="1" t="s">
        <v>22</v>
      </c>
      <c r="B61" s="3" t="s">
        <v>1</v>
      </c>
      <c r="C61" s="3" t="s">
        <v>2</v>
      </c>
      <c r="D61" s="3" t="s">
        <v>3</v>
      </c>
      <c r="E61" s="3" t="s">
        <v>23</v>
      </c>
      <c r="F61" s="3" t="s">
        <v>24</v>
      </c>
      <c r="G61" s="3" t="s">
        <v>107</v>
      </c>
      <c r="H61" s="3" t="s">
        <v>234</v>
      </c>
      <c r="I61" s="3" t="s">
        <v>235</v>
      </c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X61" s="69"/>
      <c r="Y61" s="70"/>
      <c r="Z61" s="70"/>
      <c r="AA61" s="70"/>
      <c r="AB61" s="70"/>
      <c r="AC61" s="70"/>
      <c r="AD61" s="70"/>
      <c r="AE61" s="70"/>
      <c r="AF61" s="70"/>
      <c r="AG61" s="70"/>
      <c r="AH61" s="70"/>
      <c r="AI61" s="70"/>
      <c r="AJ61" s="71"/>
    </row>
    <row r="62" spans="1:36" ht="18.75">
      <c r="A62" s="1" t="s">
        <v>103</v>
      </c>
      <c r="B62" s="4">
        <v>1.7088310185185184E-3</v>
      </c>
      <c r="C62" s="4">
        <v>1.5699421296296297E-3</v>
      </c>
      <c r="D62" s="4">
        <v>1.7319791666666666E-3</v>
      </c>
      <c r="E62" s="2"/>
      <c r="F62" s="2"/>
      <c r="G62" s="3">
        <v>0</v>
      </c>
      <c r="H62" s="3">
        <v>0</v>
      </c>
      <c r="I62" s="3">
        <v>1</v>
      </c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X62" s="60" t="s">
        <v>313</v>
      </c>
      <c r="Y62" s="134" t="s">
        <v>314</v>
      </c>
      <c r="Z62" s="134"/>
      <c r="AA62" s="134"/>
      <c r="AB62" s="61" t="s">
        <v>315</v>
      </c>
      <c r="AD62" s="113" t="s">
        <v>298</v>
      </c>
      <c r="AE62" s="113"/>
      <c r="AF62" s="113"/>
      <c r="AG62" s="113"/>
      <c r="AH62" s="113"/>
      <c r="AI62" s="113"/>
      <c r="AJ62" s="114"/>
    </row>
    <row r="63" spans="1:36" ht="15.95" customHeight="1">
      <c r="A63" s="1" t="s">
        <v>104</v>
      </c>
      <c r="B63" s="4">
        <v>1.7753472222222222E-3</v>
      </c>
      <c r="C63" s="4">
        <v>1.6364583333333333E-3</v>
      </c>
      <c r="D63" s="4">
        <v>1.7984953703703704E-3</v>
      </c>
      <c r="E63" s="2"/>
      <c r="F63" s="2"/>
      <c r="G63" s="3">
        <v>0</v>
      </c>
      <c r="H63" s="3">
        <v>0</v>
      </c>
      <c r="I63" s="3">
        <v>1</v>
      </c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X63" s="135">
        <f>IFERROR((SUMIFS($H$1:$H$814,$A$1:$A$814,"*" &amp; X$62&amp;" *")+
SUMIFS($J$1:$J$814,$A$1:$A$814,"*" &amp; X$62&amp;" *")+
SUMIFS($L$1:$L$814,$A$1:$A$814,"*" &amp; X$62&amp;" *")+
SUMIFS($N$1:$N$814,$A$1:$A$814,"*" &amp; X$62&amp;" *")+
SUMIFS($P$1:$P$814,$A$1:$A$814,"*" &amp; X$62&amp;" *")+
SUMIFS($R$1:$R$814,$A$1:$A$814,"*" &amp; X$62&amp;" *"))/(AA72),0)</f>
        <v>0</v>
      </c>
      <c r="Y63" s="135">
        <f>IFERROR((SUMIFS($H$1:$H$814,$A$1:$A$814,"*" &amp; Y$62&amp;" *")+
SUMIFS($J$1:$J$814,$A$1:$A$814,"*" &amp; Y$62&amp;" *")+
SUMIFS($L$1:$L$814,$A$1:$A$814,"*" &amp; Y$62&amp;" *")+
SUMIFS($N$1:$N$814,$A$1:$A$814,"*" &amp; Y$62&amp;" *")+
SUMIFS($P$1:$P$814,$A$1:$A$814,"*" &amp; Y$62&amp;" *")+
SUMIFS($R$1:$R$814,$A$1:$A$814,"*" &amp; Y$62&amp;" *"))/(AB72),0)</f>
        <v>0</v>
      </c>
      <c r="Z63" s="136"/>
      <c r="AA63" s="137"/>
      <c r="AB63" s="135">
        <f>IFERROR((SUMIFS($H$1:$H$814,$A$1:$A$814,"*" &amp; AB$62&amp;" *")+
SUMIFS($J$1:$J$814,$A$1:$A$814,"*" &amp; AB$62&amp;" *")+
SUMIFS($L$1:$L$814,$A$1:$A$814,"*" &amp; AB$62&amp;" *")+
SUMIFS($N$1:$N$814,$A$1:$A$814,"*" &amp; AB$62&amp;" *")+
SUMIFS($P$1:$P$814,$A$1:$A$814,"*" &amp; AB$62&amp;" *")+
SUMIFS($R$1:$R$814,$A$1:$A$814,"*" &amp; AB$62&amp;" *"))/(AE72),0)</f>
        <v>0</v>
      </c>
      <c r="AD63" s="119"/>
      <c r="AE63" s="115" t="s">
        <v>138</v>
      </c>
      <c r="AF63" s="115"/>
      <c r="AG63" s="115"/>
      <c r="AH63" s="115" t="s">
        <v>137</v>
      </c>
      <c r="AI63" s="115"/>
      <c r="AJ63" s="116"/>
    </row>
    <row r="64" spans="1:36" ht="15.95" customHeight="1">
      <c r="A64" s="1" t="s">
        <v>105</v>
      </c>
      <c r="B64" s="4">
        <v>1.8075694444444443E-3</v>
      </c>
      <c r="C64" s="4">
        <v>1.6686805555555554E-3</v>
      </c>
      <c r="D64" s="4">
        <v>1.8307175925925923E-3</v>
      </c>
      <c r="E64" s="2"/>
      <c r="F64" s="2"/>
      <c r="G64" s="3">
        <v>0</v>
      </c>
      <c r="H64" s="3">
        <v>1</v>
      </c>
      <c r="I64" s="3">
        <v>0</v>
      </c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X64" s="135"/>
      <c r="Y64" s="135"/>
      <c r="Z64" s="136"/>
      <c r="AA64" s="137"/>
      <c r="AB64" s="135"/>
      <c r="AD64" s="119"/>
      <c r="AE64" s="75" t="s">
        <v>301</v>
      </c>
      <c r="AF64" s="75" t="s">
        <v>286</v>
      </c>
      <c r="AG64" s="75" t="s">
        <v>302</v>
      </c>
      <c r="AH64" s="75" t="s">
        <v>301</v>
      </c>
      <c r="AI64" s="75" t="s">
        <v>286</v>
      </c>
      <c r="AJ64" s="76" t="s">
        <v>302</v>
      </c>
    </row>
    <row r="65" spans="1:36" ht="15.95" customHeight="1">
      <c r="A65" s="1" t="s">
        <v>111</v>
      </c>
      <c r="B65" s="4">
        <v>1.875810185185185E-3</v>
      </c>
      <c r="C65" s="4">
        <v>1.7369212962962963E-3</v>
      </c>
      <c r="D65" s="4">
        <v>1.8989583333333334E-3</v>
      </c>
      <c r="E65" s="2"/>
      <c r="F65" s="2"/>
      <c r="G65" s="3">
        <v>1</v>
      </c>
      <c r="H65" s="3">
        <v>0</v>
      </c>
      <c r="I65" s="3">
        <v>0</v>
      </c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X65" s="135"/>
      <c r="Y65" s="135"/>
      <c r="Z65" s="136"/>
      <c r="AA65" s="137"/>
      <c r="AB65" s="135"/>
      <c r="AD65" s="77" t="s">
        <v>280</v>
      </c>
      <c r="AE65" s="78">
        <f>((SUMIFS($H$1:$H$814,$A$1:$A$814,"*RIGHT DEF *")+SUMIFS($H$1:$H$814,$A$1:$A$814,"*LEFT DEF *")))</f>
        <v>0</v>
      </c>
      <c r="AF65" s="79">
        <f>((AE65)+SUMIFS($G$1:$G$814,$A$1:$A$814,"*RIGHT DEF *")+SUMIFS($G$1:$G$814,$A$1:$A$814,"*LEFT DEF *"))</f>
        <v>0</v>
      </c>
      <c r="AG65" s="80" t="str">
        <f t="shared" ref="AG65:AG69" si="6">IFERROR((AE65/AF65),"-")</f>
        <v>-</v>
      </c>
      <c r="AH65" s="79">
        <f>SUMIFS($H$1:$H$814,$A$1:$A$814,"*MID DEF *")</f>
        <v>0</v>
      </c>
      <c r="AI65" s="79">
        <f>(AH65)+(SUMIFS($G$1:$G$814,$A$1:$A$814,"*MID DEF *"))</f>
        <v>0</v>
      </c>
      <c r="AJ65" s="81" t="str">
        <f>IFERROR((AH65/AI65),"-")</f>
        <v>-</v>
      </c>
    </row>
    <row r="66" spans="1:36" ht="15.95" customHeight="1">
      <c r="A66" s="1" t="s">
        <v>119</v>
      </c>
      <c r="B66" s="4">
        <v>1.9412962962962962E-3</v>
      </c>
      <c r="C66" s="4">
        <v>1.8024074074074073E-3</v>
      </c>
      <c r="D66" s="4">
        <v>1.9644444444444444E-3</v>
      </c>
      <c r="E66" s="2"/>
      <c r="F66" s="2"/>
      <c r="G66" s="3">
        <v>1</v>
      </c>
      <c r="H66" s="3">
        <v>0</v>
      </c>
      <c r="I66" s="3">
        <v>0</v>
      </c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X66" s="135"/>
      <c r="Y66" s="135"/>
      <c r="Z66" s="136"/>
      <c r="AA66" s="137"/>
      <c r="AB66" s="135"/>
      <c r="AD66" s="56" t="s">
        <v>116</v>
      </c>
      <c r="AE66" s="55">
        <f>((SUMIFS($J$1:$J$814,$A$1:$A$814,"*RIGHT DEF *")+SUMIFS($J$1:$J$814,$A$1:$A$814,"*LEFT DEF *")))</f>
        <v>0</v>
      </c>
      <c r="AF66" s="10">
        <f>((AE66)+SUMIFS($I$1:$I$814,$A$1:$A$814,"*RIGHT DEF *")+SUMIFS($I$1:$I$814,$A$1:$A$814,"*LEFT DEF *"))</f>
        <v>0</v>
      </c>
      <c r="AG66" s="73" t="str">
        <f t="shared" si="6"/>
        <v>-</v>
      </c>
      <c r="AH66" s="10">
        <f>SUMIFS($J$1:$J$814,$A$1:$A$814,"*MID DEF *")</f>
        <v>0</v>
      </c>
      <c r="AI66" s="10">
        <f>(AH66)+(SUMIFS($I$1:$I$814,$A$1:$A$814,"*MID DEF *"))</f>
        <v>0</v>
      </c>
      <c r="AJ66" s="74" t="str">
        <f t="shared" ref="AJ66:AJ70" si="7">IFERROR((AH66/AI66),"-")</f>
        <v>-</v>
      </c>
    </row>
    <row r="67" spans="1:36" ht="15.9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X67" s="131" t="s">
        <v>305</v>
      </c>
      <c r="Y67" s="133" t="s">
        <v>305</v>
      </c>
      <c r="Z67" s="133"/>
      <c r="AA67" s="133"/>
      <c r="AB67" s="131" t="s">
        <v>305</v>
      </c>
      <c r="AD67" s="77" t="s">
        <v>281</v>
      </c>
      <c r="AE67" s="79">
        <f>((SUMIFS($L$1:$L$814,$A$1:$A$814,"*RIGHT DEF *")+SUMIFS($L$1:$L$814,$A$1:$A$814,"*LEFT DEF *")))</f>
        <v>0</v>
      </c>
      <c r="AF67" s="79">
        <f>((AE67)+SUMIFS($K$1:$K$814,$A$1:$A$814,"*RIGHT DEF *")+SUMIFS($K$1:$K$814,$A$1:$A$814,"*LEFT DEF *"))</f>
        <v>0</v>
      </c>
      <c r="AG67" s="80" t="str">
        <f t="shared" si="6"/>
        <v>-</v>
      </c>
      <c r="AH67" s="79">
        <f>SUMIFS($L$1:$L$814,$A$1:$A$814,"*MID DEF *")</f>
        <v>0</v>
      </c>
      <c r="AI67" s="79">
        <f>(AH67)+(SUMIFS($K$1:$K$814,$A$1:$A$814,"*MID DEF *"))</f>
        <v>0</v>
      </c>
      <c r="AJ67" s="81" t="str">
        <f t="shared" si="7"/>
        <v>-</v>
      </c>
    </row>
    <row r="68" spans="1:36" ht="15.95" customHeight="1">
      <c r="A68" s="1" t="s">
        <v>39</v>
      </c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3"/>
      <c r="T68" s="3"/>
      <c r="U68" s="2"/>
      <c r="X68" s="132"/>
      <c r="Y68" s="133"/>
      <c r="Z68" s="133"/>
      <c r="AA68" s="133"/>
      <c r="AB68" s="132"/>
      <c r="AD68" s="56" t="s">
        <v>118</v>
      </c>
      <c r="AE68" s="55">
        <f>((SUMIFS($N$1:$N$814,$A$1:$A$814,"*RIGHT DEF *")+SUMIFS($N$1:$N$814,$A$1:$A$814,"*LEFT DEF *")))</f>
        <v>0</v>
      </c>
      <c r="AF68" s="55">
        <f>((AE68)+SUMIFS($M$1:$M$814,$A$1:$A$814,"*RIGHT DEF *")+SUMIFS($M$1:$M$814,$A$1:$A$814,"*LEFT DEF *"))</f>
        <v>0</v>
      </c>
      <c r="AG68" s="73" t="str">
        <f t="shared" si="6"/>
        <v>-</v>
      </c>
      <c r="AH68" s="10">
        <f>SUMIFS($N$1:$N$814,$A$1:$A$814,"*MID DEF *")</f>
        <v>0</v>
      </c>
      <c r="AI68" s="10">
        <f>(AH68)+(SUMIFS($M$1:$M$814,$A$1:$A$814,"*MID DEF *"))</f>
        <v>0</v>
      </c>
      <c r="AJ68" s="74" t="str">
        <f t="shared" si="7"/>
        <v>-</v>
      </c>
    </row>
    <row r="69" spans="1:36" ht="15.95" customHeight="1">
      <c r="A69" s="1" t="s">
        <v>22</v>
      </c>
      <c r="B69" s="3" t="s">
        <v>1</v>
      </c>
      <c r="C69" s="3" t="s">
        <v>2</v>
      </c>
      <c r="D69" s="3" t="s">
        <v>3</v>
      </c>
      <c r="E69" s="3" t="s">
        <v>23</v>
      </c>
      <c r="F69" s="3" t="s">
        <v>24</v>
      </c>
      <c r="G69" s="3" t="s">
        <v>107</v>
      </c>
      <c r="H69" s="3" t="s">
        <v>234</v>
      </c>
      <c r="I69" s="3" t="s">
        <v>235</v>
      </c>
      <c r="J69" s="2"/>
      <c r="K69" s="2"/>
      <c r="L69" s="2"/>
      <c r="M69" s="2"/>
      <c r="N69" s="2"/>
      <c r="O69" s="2"/>
      <c r="P69" s="2"/>
      <c r="Q69" s="2"/>
      <c r="R69" s="2"/>
      <c r="S69" s="3"/>
      <c r="T69" s="3"/>
      <c r="U69" s="2"/>
      <c r="X69" s="132"/>
      <c r="Y69" s="133"/>
      <c r="Z69" s="133"/>
      <c r="AA69" s="133"/>
      <c r="AB69" s="132"/>
      <c r="AD69" s="77" t="s">
        <v>117</v>
      </c>
      <c r="AE69" s="79">
        <f>((SUMIFS($P$1:$P$814,$A$1:$A$814,"*RIGHT DEF *")+SUMIFS($P$1:$P$814,$A$1:$A$814,"*LEFT DEF *")))</f>
        <v>0</v>
      </c>
      <c r="AF69" s="79">
        <f>((AE69)+SUMIFS($O$1:$O$814,$A$1:$A$814,"*RIGHT DEF *")+SUMIFS($O$1:$O$814,$A$1:$A$814,"*LEFT DEF *"))</f>
        <v>0</v>
      </c>
      <c r="AG69" s="80" t="str">
        <f t="shared" si="6"/>
        <v>-</v>
      </c>
      <c r="AH69" s="79">
        <f>SUMIFS($P$1:$P$814,$A$1:$A$814,"*MID DEF *")</f>
        <v>0</v>
      </c>
      <c r="AI69" s="79">
        <f>(AH69)+(SUMIFS($O$1:$O$814,$A$1:$A$814,"*MID DEF *"))</f>
        <v>0</v>
      </c>
      <c r="AJ69" s="81" t="str">
        <f t="shared" si="7"/>
        <v>-</v>
      </c>
    </row>
    <row r="70" spans="1:36" ht="15.9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3"/>
      <c r="T70" s="3"/>
      <c r="U70" s="2"/>
      <c r="X70" s="112" t="s">
        <v>284</v>
      </c>
      <c r="Y70" s="111" t="s">
        <v>284</v>
      </c>
      <c r="Z70" s="111"/>
      <c r="AA70" s="111"/>
      <c r="AB70" s="112" t="s">
        <v>284</v>
      </c>
      <c r="AD70" s="56" t="s">
        <v>282</v>
      </c>
      <c r="AE70" s="10">
        <f>((SUMIFS($R$1:$R$814,$A$1:$A$814,"*RIGHT DEF *")+SUMIFS($R$1:$R$814,$A$1:$A$814,"*LEFT DEF *")))</f>
        <v>0</v>
      </c>
      <c r="AF70" s="10">
        <f>((AE70)+SUMIFS($Q$1:$Q$814,$A$1:$A$814,"*RIGHT DEF *")+SUMIFS($Q$1:$Q$814,$A$1:$A$814,"*LEFT DEF *"))</f>
        <v>0</v>
      </c>
      <c r="AG70" s="73" t="str">
        <f>IFERROR((AE70/AF70),"-")</f>
        <v>-</v>
      </c>
      <c r="AH70" s="10">
        <f>SUMIFS($R$1:$R$814,$A$1:$A$814,"*MID DEF *")</f>
        <v>0</v>
      </c>
      <c r="AI70" s="10">
        <f>(AH70)+(SUMIFS($Q$1:$Q$814,$A$1:$A$814,"*MID DEF *"))</f>
        <v>0</v>
      </c>
      <c r="AJ70" s="74" t="str">
        <f t="shared" si="7"/>
        <v>-</v>
      </c>
    </row>
    <row r="71" spans="1:36" ht="15.75" customHeight="1">
      <c r="A71" s="1" t="s">
        <v>38</v>
      </c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3"/>
      <c r="T71" s="3"/>
      <c r="U71" s="2"/>
      <c r="X71" s="112"/>
      <c r="Y71" s="111"/>
      <c r="Z71" s="111"/>
      <c r="AA71" s="111"/>
      <c r="AB71" s="112"/>
      <c r="AJ71" s="53"/>
    </row>
    <row r="72" spans="1:36" ht="15.75" customHeight="1">
      <c r="A72" s="1" t="s">
        <v>22</v>
      </c>
      <c r="B72" s="3" t="s">
        <v>1</v>
      </c>
      <c r="C72" s="3" t="s">
        <v>2</v>
      </c>
      <c r="D72" s="3" t="s">
        <v>3</v>
      </c>
      <c r="E72" s="3" t="s">
        <v>23</v>
      </c>
      <c r="F72" s="3" t="s">
        <v>24</v>
      </c>
      <c r="G72" s="3" t="s">
        <v>107</v>
      </c>
      <c r="H72" s="3" t="s">
        <v>234</v>
      </c>
      <c r="I72" s="3" t="s">
        <v>235</v>
      </c>
      <c r="J72" s="2"/>
      <c r="K72" s="2"/>
      <c r="L72" s="2"/>
      <c r="M72" s="2"/>
      <c r="N72" s="2"/>
      <c r="O72" s="2"/>
      <c r="P72" s="2"/>
      <c r="Q72" s="2"/>
      <c r="R72" s="2"/>
      <c r="S72" s="3"/>
      <c r="T72" s="3"/>
      <c r="U72" s="2"/>
      <c r="X72" s="120">
        <f>IF((COUNTIF($A$1:$A$986,"*"&amp;X$62&amp;" *"))&lt;0,"0",(COUNTIF($A$1:$A$986,"*"&amp;X$62&amp;" *")))</f>
        <v>0</v>
      </c>
      <c r="Y72" s="121">
        <f t="shared" ref="Y72:AB72" si="8">IF((COUNTIF($A$1:$A$986,"*"&amp;Y$62&amp;" *"))&lt;0,"0",(COUNTIF($A$1:$A$986,"*"&amp;Y$62&amp;" *")))</f>
        <v>0</v>
      </c>
      <c r="Z72" s="121">
        <f t="shared" si="8"/>
        <v>64</v>
      </c>
      <c r="AA72" s="121">
        <f t="shared" si="8"/>
        <v>64</v>
      </c>
      <c r="AB72" s="120">
        <f t="shared" si="8"/>
        <v>0</v>
      </c>
      <c r="AJ72" s="53"/>
    </row>
    <row r="73" spans="1:36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3"/>
      <c r="T73" s="3"/>
      <c r="U73" s="2"/>
      <c r="X73" s="120"/>
      <c r="Y73" s="121"/>
      <c r="Z73" s="121"/>
      <c r="AA73" s="121"/>
      <c r="AB73" s="120"/>
      <c r="AJ73" s="53"/>
    </row>
    <row r="74" spans="1:36" ht="15.75" customHeight="1">
      <c r="A74" s="1" t="s">
        <v>90</v>
      </c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3"/>
      <c r="T74" s="3"/>
      <c r="U74" s="2"/>
      <c r="X74" s="120"/>
      <c r="Y74" s="121"/>
      <c r="Z74" s="121"/>
      <c r="AA74" s="121"/>
      <c r="AB74" s="120"/>
      <c r="AJ74" s="53"/>
    </row>
    <row r="75" spans="1:36" ht="15.95" customHeight="1">
      <c r="A75" s="1" t="s">
        <v>22</v>
      </c>
      <c r="B75" s="3" t="s">
        <v>1</v>
      </c>
      <c r="C75" s="3" t="s">
        <v>2</v>
      </c>
      <c r="D75" s="3" t="s">
        <v>3</v>
      </c>
      <c r="E75" s="3" t="s">
        <v>23</v>
      </c>
      <c r="F75" s="3" t="s">
        <v>24</v>
      </c>
      <c r="G75" s="3" t="s">
        <v>107</v>
      </c>
      <c r="H75" s="3" t="s">
        <v>234</v>
      </c>
      <c r="I75" s="3" t="s">
        <v>235</v>
      </c>
      <c r="J75" s="2"/>
      <c r="K75" s="2"/>
      <c r="L75" s="2"/>
      <c r="M75" s="2"/>
      <c r="N75" s="2"/>
      <c r="O75" s="2"/>
      <c r="P75" s="2"/>
      <c r="Q75" s="2"/>
      <c r="R75" s="2"/>
      <c r="S75" s="3"/>
      <c r="T75" s="3"/>
      <c r="U75" s="2"/>
      <c r="X75" s="112" t="s">
        <v>285</v>
      </c>
      <c r="Y75" s="111" t="s">
        <v>285</v>
      </c>
      <c r="Z75" s="111"/>
      <c r="AA75" s="111"/>
      <c r="AB75" s="112" t="s">
        <v>285</v>
      </c>
      <c r="AJ75" s="53"/>
    </row>
    <row r="76" spans="1:36" ht="15.9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3"/>
      <c r="T76" s="3"/>
      <c r="U76" s="2"/>
      <c r="X76" s="112"/>
      <c r="Y76" s="111"/>
      <c r="Z76" s="111"/>
      <c r="AA76" s="111"/>
      <c r="AB76" s="112"/>
      <c r="AJ76" s="53"/>
    </row>
    <row r="77" spans="1:36" ht="15.75" customHeight="1">
      <c r="A77" s="1" t="s">
        <v>109</v>
      </c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X77" s="112"/>
      <c r="Y77" s="111"/>
      <c r="Z77" s="111"/>
      <c r="AA77" s="111"/>
      <c r="AB77" s="112"/>
      <c r="AJ77" s="53"/>
    </row>
    <row r="78" spans="1:36" ht="16.5" thickBot="1">
      <c r="A78" s="1" t="s">
        <v>22</v>
      </c>
      <c r="B78" s="3" t="s">
        <v>1</v>
      </c>
      <c r="C78" s="3" t="s">
        <v>2</v>
      </c>
      <c r="D78" s="3" t="s">
        <v>3</v>
      </c>
      <c r="E78" s="3" t="s">
        <v>23</v>
      </c>
      <c r="F78" s="3" t="s">
        <v>24</v>
      </c>
      <c r="G78" s="3" t="s">
        <v>107</v>
      </c>
      <c r="H78" s="3" t="s">
        <v>234</v>
      </c>
      <c r="I78" s="3" t="s">
        <v>235</v>
      </c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X78" s="72"/>
      <c r="Y78" s="68"/>
      <c r="Z78" s="68"/>
      <c r="AA78" s="68"/>
      <c r="AB78" s="68"/>
      <c r="AC78" s="68"/>
      <c r="AD78" s="68"/>
      <c r="AE78" s="68"/>
      <c r="AF78" s="68"/>
      <c r="AG78" s="68"/>
      <c r="AH78" s="68"/>
      <c r="AI78" s="68"/>
      <c r="AJ78" s="54"/>
    </row>
    <row r="79" spans="1:36" ht="15.7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</row>
    <row r="80" spans="1:36" ht="15.75">
      <c r="A80" s="1" t="s">
        <v>145</v>
      </c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X80" s="49"/>
      <c r="Y80" s="50"/>
      <c r="Z80" s="50"/>
      <c r="AA80" s="50"/>
      <c r="AB80" s="50"/>
    </row>
    <row r="81" spans="1:28" ht="15.75">
      <c r="A81" s="1" t="s">
        <v>22</v>
      </c>
      <c r="B81" s="3" t="s">
        <v>1</v>
      </c>
      <c r="C81" s="3" t="s">
        <v>2</v>
      </c>
      <c r="D81" s="3" t="s">
        <v>3</v>
      </c>
      <c r="E81" s="3" t="s">
        <v>23</v>
      </c>
      <c r="F81" s="3" t="s">
        <v>24</v>
      </c>
      <c r="G81" s="3" t="s">
        <v>107</v>
      </c>
      <c r="H81" s="3" t="s">
        <v>234</v>
      </c>
      <c r="I81" s="3" t="s">
        <v>235</v>
      </c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X81" s="50"/>
      <c r="AB81" s="50"/>
    </row>
    <row r="82" spans="1:28" ht="15.7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</row>
    <row r="83" spans="1:28" ht="15.75">
      <c r="A83" s="1" t="s">
        <v>84</v>
      </c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</row>
    <row r="84" spans="1:28" ht="15.75">
      <c r="A84" s="1" t="s">
        <v>22</v>
      </c>
      <c r="B84" s="3" t="s">
        <v>1</v>
      </c>
      <c r="C84" s="3" t="s">
        <v>2</v>
      </c>
      <c r="D84" s="3" t="s">
        <v>3</v>
      </c>
      <c r="E84" s="3" t="s">
        <v>23</v>
      </c>
      <c r="F84" s="3" t="s">
        <v>24</v>
      </c>
      <c r="G84" s="3" t="s">
        <v>107</v>
      </c>
      <c r="H84" s="3" t="s">
        <v>234</v>
      </c>
      <c r="I84" s="3" t="s">
        <v>235</v>
      </c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</row>
    <row r="85" spans="1:28" ht="15.7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</row>
    <row r="86" spans="1:28" ht="15.75">
      <c r="A86" s="1" t="s">
        <v>85</v>
      </c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</row>
    <row r="87" spans="1:28" ht="15.75">
      <c r="A87" s="1" t="s">
        <v>22</v>
      </c>
      <c r="B87" s="3" t="s">
        <v>1</v>
      </c>
      <c r="C87" s="3" t="s">
        <v>2</v>
      </c>
      <c r="D87" s="3" t="s">
        <v>3</v>
      </c>
      <c r="E87" s="3" t="s">
        <v>23</v>
      </c>
      <c r="F87" s="3" t="s">
        <v>24</v>
      </c>
      <c r="G87" s="3" t="s">
        <v>107</v>
      </c>
      <c r="H87" s="3" t="s">
        <v>234</v>
      </c>
      <c r="I87" s="3" t="s">
        <v>235</v>
      </c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</row>
    <row r="88" spans="1:28" ht="15.7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</row>
    <row r="89" spans="1:28" ht="15.75">
      <c r="A89" s="1" t="s">
        <v>146</v>
      </c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</row>
    <row r="90" spans="1:28" ht="15.75">
      <c r="A90" s="1" t="s">
        <v>22</v>
      </c>
      <c r="B90" s="3" t="s">
        <v>1</v>
      </c>
      <c r="C90" s="3" t="s">
        <v>2</v>
      </c>
      <c r="D90" s="3" t="s">
        <v>3</v>
      </c>
      <c r="E90" s="3" t="s">
        <v>23</v>
      </c>
      <c r="F90" s="3" t="s">
        <v>24</v>
      </c>
      <c r="G90" s="3" t="s">
        <v>107</v>
      </c>
      <c r="H90" s="3" t="s">
        <v>235</v>
      </c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</row>
    <row r="91" spans="1:28" ht="15.7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</row>
    <row r="92" spans="1:28" ht="15.75">
      <c r="A92" s="1" t="s">
        <v>236</v>
      </c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3"/>
      <c r="T92" s="3"/>
      <c r="U92" s="2"/>
    </row>
    <row r="93" spans="1:28" ht="15.75">
      <c r="A93" s="1" t="s">
        <v>22</v>
      </c>
      <c r="B93" s="3" t="s">
        <v>1</v>
      </c>
      <c r="C93" s="3" t="s">
        <v>2</v>
      </c>
      <c r="D93" s="3" t="s">
        <v>3</v>
      </c>
      <c r="E93" s="3" t="s">
        <v>23</v>
      </c>
      <c r="F93" s="3" t="s">
        <v>24</v>
      </c>
      <c r="G93" s="3" t="s">
        <v>237</v>
      </c>
      <c r="H93" s="3" t="s">
        <v>238</v>
      </c>
      <c r="I93" s="3" t="s">
        <v>239</v>
      </c>
      <c r="J93" s="3" t="s">
        <v>240</v>
      </c>
      <c r="K93" s="3" t="s">
        <v>241</v>
      </c>
      <c r="L93" s="3" t="s">
        <v>242</v>
      </c>
      <c r="M93" s="3" t="s">
        <v>243</v>
      </c>
      <c r="N93" s="3" t="s">
        <v>244</v>
      </c>
      <c r="O93" s="3" t="s">
        <v>245</v>
      </c>
      <c r="P93" s="3" t="s">
        <v>246</v>
      </c>
      <c r="Q93" s="3" t="s">
        <v>247</v>
      </c>
      <c r="R93" s="3" t="s">
        <v>248</v>
      </c>
      <c r="S93" s="3"/>
      <c r="T93" s="3"/>
      <c r="U93" s="2"/>
    </row>
    <row r="94" spans="1:28" ht="15.7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3"/>
      <c r="T94" s="3"/>
      <c r="U94" s="2"/>
    </row>
    <row r="95" spans="1:28" ht="15.75">
      <c r="A95" s="1" t="s">
        <v>249</v>
      </c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3"/>
      <c r="T95" s="3"/>
      <c r="U95" s="2"/>
    </row>
    <row r="96" spans="1:28" ht="15.75">
      <c r="A96" s="1" t="s">
        <v>22</v>
      </c>
      <c r="B96" s="3" t="s">
        <v>1</v>
      </c>
      <c r="C96" s="3" t="s">
        <v>2</v>
      </c>
      <c r="D96" s="3" t="s">
        <v>3</v>
      </c>
      <c r="E96" s="3" t="s">
        <v>23</v>
      </c>
      <c r="F96" s="3" t="s">
        <v>24</v>
      </c>
      <c r="G96" s="3" t="s">
        <v>237</v>
      </c>
      <c r="H96" s="3" t="s">
        <v>238</v>
      </c>
      <c r="I96" s="3" t="s">
        <v>239</v>
      </c>
      <c r="J96" s="3" t="s">
        <v>240</v>
      </c>
      <c r="K96" s="3" t="s">
        <v>241</v>
      </c>
      <c r="L96" s="3" t="s">
        <v>242</v>
      </c>
      <c r="M96" s="3" t="s">
        <v>243</v>
      </c>
      <c r="N96" s="3" t="s">
        <v>250</v>
      </c>
      <c r="O96" s="3" t="s">
        <v>245</v>
      </c>
      <c r="P96" s="3" t="s">
        <v>251</v>
      </c>
      <c r="Q96" s="3" t="s">
        <v>247</v>
      </c>
      <c r="R96" s="3" t="s">
        <v>248</v>
      </c>
      <c r="S96" s="3"/>
      <c r="T96" s="3"/>
      <c r="U96" s="2"/>
    </row>
    <row r="97" spans="1:21" ht="15.7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3"/>
      <c r="T97" s="3"/>
      <c r="U97" s="2"/>
    </row>
    <row r="98" spans="1:21" ht="15.75">
      <c r="A98" s="1" t="s">
        <v>252</v>
      </c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3"/>
      <c r="T98" s="3"/>
      <c r="U98" s="2"/>
    </row>
    <row r="99" spans="1:21" ht="15.75">
      <c r="A99" s="1" t="s">
        <v>22</v>
      </c>
      <c r="B99" s="3" t="s">
        <v>1</v>
      </c>
      <c r="C99" s="3" t="s">
        <v>2</v>
      </c>
      <c r="D99" s="3" t="s">
        <v>3</v>
      </c>
      <c r="E99" s="3" t="s">
        <v>23</v>
      </c>
      <c r="F99" s="3" t="s">
        <v>24</v>
      </c>
      <c r="G99" s="3" t="s">
        <v>237</v>
      </c>
      <c r="H99" s="3" t="s">
        <v>238</v>
      </c>
      <c r="I99" s="3" t="s">
        <v>239</v>
      </c>
      <c r="J99" s="3" t="s">
        <v>240</v>
      </c>
      <c r="K99" s="3" t="s">
        <v>241</v>
      </c>
      <c r="L99" s="3" t="s">
        <v>242</v>
      </c>
      <c r="M99" s="3" t="s">
        <v>243</v>
      </c>
      <c r="N99" s="3" t="s">
        <v>250</v>
      </c>
      <c r="O99" s="3" t="s">
        <v>245</v>
      </c>
      <c r="P99" s="3" t="s">
        <v>251</v>
      </c>
      <c r="Q99" s="3" t="s">
        <v>247</v>
      </c>
      <c r="R99" s="3" t="s">
        <v>248</v>
      </c>
      <c r="S99" s="3"/>
      <c r="T99" s="3"/>
      <c r="U99" s="2"/>
    </row>
    <row r="100" spans="1:21" ht="15.7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3"/>
      <c r="T100" s="3"/>
      <c r="U100" s="2"/>
    </row>
    <row r="101" spans="1:21" ht="15.75">
      <c r="A101" s="1" t="s">
        <v>253</v>
      </c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3"/>
      <c r="T101" s="3"/>
      <c r="U101" s="2"/>
    </row>
    <row r="102" spans="1:21" ht="15.75">
      <c r="A102" s="1" t="s">
        <v>22</v>
      </c>
      <c r="B102" s="3" t="s">
        <v>1</v>
      </c>
      <c r="C102" s="3" t="s">
        <v>2</v>
      </c>
      <c r="D102" s="3" t="s">
        <v>3</v>
      </c>
      <c r="E102" s="3" t="s">
        <v>23</v>
      </c>
      <c r="F102" s="3" t="s">
        <v>24</v>
      </c>
      <c r="G102" s="3" t="s">
        <v>237</v>
      </c>
      <c r="H102" s="3" t="s">
        <v>238</v>
      </c>
      <c r="I102" s="3" t="s">
        <v>239</v>
      </c>
      <c r="J102" s="3" t="s">
        <v>240</v>
      </c>
      <c r="K102" s="3" t="s">
        <v>241</v>
      </c>
      <c r="L102" s="3" t="s">
        <v>242</v>
      </c>
      <c r="M102" s="3" t="s">
        <v>243</v>
      </c>
      <c r="N102" s="3" t="s">
        <v>250</v>
      </c>
      <c r="O102" s="3" t="s">
        <v>245</v>
      </c>
      <c r="P102" s="3" t="s">
        <v>251</v>
      </c>
      <c r="Q102" s="3" t="s">
        <v>247</v>
      </c>
      <c r="R102" s="3" t="s">
        <v>248</v>
      </c>
      <c r="S102" s="3"/>
      <c r="T102" s="3"/>
      <c r="U102" s="2"/>
    </row>
    <row r="103" spans="1:21" ht="15.75">
      <c r="A103" s="1" t="s">
        <v>254</v>
      </c>
      <c r="B103" s="4">
        <v>2.2158564814814816E-4</v>
      </c>
      <c r="C103" s="4">
        <v>1.0584490740740742E-4</v>
      </c>
      <c r="D103" s="4">
        <v>2.4473379629629628E-4</v>
      </c>
      <c r="E103" s="2"/>
      <c r="F103" s="2"/>
      <c r="G103" s="3">
        <v>1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/>
      <c r="T103" s="3"/>
      <c r="U103" s="2"/>
    </row>
    <row r="104" spans="1:21" ht="15.75">
      <c r="A104" s="1" t="s">
        <v>260</v>
      </c>
      <c r="B104" s="4">
        <v>2.8151620370370369E-4</v>
      </c>
      <c r="C104" s="4">
        <v>1.6577546296296295E-4</v>
      </c>
      <c r="D104" s="4">
        <v>3.0466435185185186E-4</v>
      </c>
      <c r="E104" s="2"/>
      <c r="F104" s="2"/>
      <c r="G104" s="3">
        <v>1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/>
      <c r="T104" s="3"/>
      <c r="U104" s="2"/>
    </row>
    <row r="105" spans="1:21" ht="15.75">
      <c r="A105" s="1" t="s">
        <v>261</v>
      </c>
      <c r="B105" s="4">
        <v>3.2759259259259259E-4</v>
      </c>
      <c r="C105" s="4">
        <v>2.1185185185185185E-4</v>
      </c>
      <c r="D105" s="4">
        <v>3.5074074074074071E-4</v>
      </c>
      <c r="E105" s="2"/>
      <c r="F105" s="2"/>
      <c r="G105" s="3">
        <v>0</v>
      </c>
      <c r="H105" s="3">
        <v>0</v>
      </c>
      <c r="I105" s="3">
        <v>1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/>
      <c r="T105" s="3"/>
      <c r="U105" s="2"/>
    </row>
    <row r="106" spans="1:21" ht="15.75">
      <c r="A106" s="1" t="s">
        <v>262</v>
      </c>
      <c r="B106" s="4">
        <v>4.0347222222222217E-4</v>
      </c>
      <c r="C106" s="4">
        <v>2.8773148148148148E-4</v>
      </c>
      <c r="D106" s="4">
        <v>4.2662037037037034E-4</v>
      </c>
      <c r="E106" s="2"/>
      <c r="F106" s="2"/>
      <c r="G106" s="3">
        <v>0</v>
      </c>
      <c r="H106" s="3">
        <v>0</v>
      </c>
      <c r="I106" s="3">
        <v>1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/>
      <c r="T106" s="3"/>
      <c r="U106" s="2"/>
    </row>
    <row r="107" spans="1:21" ht="15.75">
      <c r="A107" s="1" t="s">
        <v>263</v>
      </c>
      <c r="B107" s="4">
        <v>4.457291666666667E-4</v>
      </c>
      <c r="C107" s="4">
        <v>3.299884259259259E-4</v>
      </c>
      <c r="D107" s="4">
        <v>4.6887731481481482E-4</v>
      </c>
      <c r="E107" s="2"/>
      <c r="F107" s="2"/>
      <c r="G107" s="3">
        <v>0</v>
      </c>
      <c r="H107" s="3">
        <v>0</v>
      </c>
      <c r="I107" s="3">
        <v>1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/>
      <c r="T107" s="3"/>
      <c r="U107" s="2"/>
    </row>
    <row r="108" spans="1:21" ht="15.75">
      <c r="A108" s="1" t="s">
        <v>264</v>
      </c>
      <c r="B108" s="4">
        <v>5.9850694444444448E-4</v>
      </c>
      <c r="C108" s="4">
        <v>4.8276620370370362E-4</v>
      </c>
      <c r="D108" s="4">
        <v>6.2165509259259259E-4</v>
      </c>
      <c r="E108" s="2"/>
      <c r="F108" s="2"/>
      <c r="G108" s="3">
        <v>0</v>
      </c>
      <c r="H108" s="3">
        <v>0</v>
      </c>
      <c r="I108" s="3">
        <v>0</v>
      </c>
      <c r="J108" s="3">
        <v>0</v>
      </c>
      <c r="K108" s="3">
        <v>1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/>
      <c r="T108" s="3"/>
      <c r="U108" s="2"/>
    </row>
    <row r="109" spans="1:21" ht="15.75">
      <c r="A109" s="1" t="s">
        <v>265</v>
      </c>
      <c r="B109" s="4">
        <v>6.2310185185185179E-4</v>
      </c>
      <c r="C109" s="4">
        <v>5.073611111111111E-4</v>
      </c>
      <c r="D109" s="4">
        <v>6.4625000000000001E-4</v>
      </c>
      <c r="E109" s="2"/>
      <c r="F109" s="2"/>
      <c r="G109" s="3">
        <v>0</v>
      </c>
      <c r="H109" s="3">
        <v>0</v>
      </c>
      <c r="I109" s="3">
        <v>0</v>
      </c>
      <c r="J109" s="3">
        <v>0</v>
      </c>
      <c r="K109" s="3">
        <v>1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/>
      <c r="T109" s="3"/>
      <c r="U109" s="2"/>
    </row>
    <row r="110" spans="1:21" ht="15.75">
      <c r="A110" s="1" t="s">
        <v>266</v>
      </c>
      <c r="B110" s="4">
        <v>6.4736111111111114E-4</v>
      </c>
      <c r="C110" s="4">
        <v>5.3162037037037045E-4</v>
      </c>
      <c r="D110" s="4">
        <v>6.7050925925925926E-4</v>
      </c>
      <c r="E110" s="2"/>
      <c r="F110" s="2"/>
      <c r="G110" s="3">
        <v>0</v>
      </c>
      <c r="H110" s="3">
        <v>0</v>
      </c>
      <c r="I110" s="3">
        <v>0</v>
      </c>
      <c r="J110" s="3">
        <v>0</v>
      </c>
      <c r="K110" s="3">
        <v>1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/>
      <c r="T110" s="3"/>
      <c r="U110" s="2"/>
    </row>
    <row r="111" spans="1:21" ht="15.75">
      <c r="A111" s="1" t="s">
        <v>267</v>
      </c>
      <c r="B111" s="4">
        <v>6.6917824074074069E-4</v>
      </c>
      <c r="C111" s="4">
        <v>5.534375E-4</v>
      </c>
      <c r="D111" s="4">
        <v>6.9232638888888892E-4</v>
      </c>
      <c r="E111" s="2"/>
      <c r="F111" s="2"/>
      <c r="G111" s="3">
        <v>0</v>
      </c>
      <c r="H111" s="3">
        <v>0</v>
      </c>
      <c r="I111" s="3">
        <v>0</v>
      </c>
      <c r="J111" s="3">
        <v>0</v>
      </c>
      <c r="K111" s="3">
        <v>1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/>
      <c r="T111" s="3"/>
      <c r="U111" s="2"/>
    </row>
    <row r="112" spans="1:21" ht="15.75">
      <c r="A112" s="1" t="s">
        <v>268</v>
      </c>
      <c r="B112" s="4">
        <v>6.9170138888888883E-4</v>
      </c>
      <c r="C112" s="4">
        <v>5.7596064814814804E-4</v>
      </c>
      <c r="D112" s="4">
        <v>7.1484953703703695E-4</v>
      </c>
      <c r="E112" s="2"/>
      <c r="F112" s="2"/>
      <c r="G112" s="3">
        <v>0</v>
      </c>
      <c r="H112" s="3">
        <v>0</v>
      </c>
      <c r="I112" s="3">
        <v>0</v>
      </c>
      <c r="J112" s="3">
        <v>0</v>
      </c>
      <c r="K112" s="3">
        <v>1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2"/>
      <c r="T112" s="2"/>
      <c r="U112" s="2"/>
    </row>
    <row r="113" spans="1:21" ht="15.75">
      <c r="A113" s="1" t="s">
        <v>269</v>
      </c>
      <c r="B113" s="4">
        <v>8.1538194444444453E-4</v>
      </c>
      <c r="C113" s="4">
        <v>6.9964120370370362E-4</v>
      </c>
      <c r="D113" s="4">
        <v>8.3853009259259254E-4</v>
      </c>
      <c r="E113" s="2"/>
      <c r="F113" s="2"/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1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2"/>
      <c r="T113" s="2"/>
      <c r="U113" s="2"/>
    </row>
    <row r="114" spans="1:21" ht="15.75">
      <c r="A114" s="1" t="s">
        <v>270</v>
      </c>
      <c r="B114" s="4">
        <v>8.3858796296296296E-4</v>
      </c>
      <c r="C114" s="4">
        <v>7.2284722222222227E-4</v>
      </c>
      <c r="D114" s="4">
        <v>8.6173611111111097E-4</v>
      </c>
      <c r="E114" s="2"/>
      <c r="F114" s="2"/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1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/>
      <c r="T114" s="3"/>
      <c r="U114" s="2"/>
    </row>
    <row r="115" spans="1:21" ht="15.75">
      <c r="A115" s="1" t="s">
        <v>271</v>
      </c>
      <c r="B115" s="4">
        <v>8.6041666666666656E-4</v>
      </c>
      <c r="C115" s="4">
        <v>7.4467592592592597E-4</v>
      </c>
      <c r="D115" s="4">
        <v>8.8356481481481478E-4</v>
      </c>
      <c r="E115" s="2"/>
      <c r="F115" s="2"/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1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/>
      <c r="T115" s="3"/>
      <c r="U115" s="2"/>
    </row>
    <row r="116" spans="1:21" ht="15.75">
      <c r="A116" s="1" t="s">
        <v>272</v>
      </c>
      <c r="B116" s="4">
        <v>9.037152777777777E-4</v>
      </c>
      <c r="C116" s="4">
        <v>7.8797453703703701E-4</v>
      </c>
      <c r="D116" s="4">
        <v>9.2686342592592603E-4</v>
      </c>
      <c r="E116" s="2"/>
      <c r="F116" s="2"/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1</v>
      </c>
      <c r="P116" s="3">
        <v>0</v>
      </c>
      <c r="Q116" s="3">
        <v>0</v>
      </c>
      <c r="R116" s="3">
        <v>0</v>
      </c>
      <c r="S116" s="3"/>
      <c r="T116" s="3"/>
      <c r="U116" s="2"/>
    </row>
    <row r="117" spans="1:21" ht="15.75">
      <c r="A117" s="1" t="s">
        <v>273</v>
      </c>
      <c r="B117" s="4">
        <v>9.5983796296296279E-4</v>
      </c>
      <c r="C117" s="4">
        <v>8.4409722222222221E-4</v>
      </c>
      <c r="D117" s="4">
        <v>9.8298611111111113E-4</v>
      </c>
      <c r="E117" s="2"/>
      <c r="F117" s="2"/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1</v>
      </c>
      <c r="P117" s="3">
        <v>0</v>
      </c>
      <c r="Q117" s="3">
        <v>0</v>
      </c>
      <c r="R117" s="3">
        <v>0</v>
      </c>
      <c r="S117" s="3"/>
      <c r="T117" s="3"/>
      <c r="U117" s="2"/>
    </row>
    <row r="118" spans="1:21" ht="15.75">
      <c r="A118" s="1" t="s">
        <v>274</v>
      </c>
      <c r="B118" s="4">
        <v>1.3942708333333333E-3</v>
      </c>
      <c r="C118" s="4">
        <v>1.2785300925925926E-3</v>
      </c>
      <c r="D118" s="4">
        <v>1.4174189814814815E-3</v>
      </c>
      <c r="E118" s="2"/>
      <c r="F118" s="2"/>
      <c r="G118" s="3">
        <v>0</v>
      </c>
      <c r="H118" s="3">
        <v>1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/>
      <c r="T118" s="3"/>
      <c r="U118" s="2"/>
    </row>
    <row r="119" spans="1:21" ht="15.75">
      <c r="A119" s="1" t="s">
        <v>275</v>
      </c>
      <c r="B119" s="4">
        <v>1.4625231481481483E-3</v>
      </c>
      <c r="C119" s="4">
        <v>1.3467824074074074E-3</v>
      </c>
      <c r="D119" s="4">
        <v>1.4856712962962963E-3</v>
      </c>
      <c r="E119" s="2"/>
      <c r="F119" s="2"/>
      <c r="G119" s="3">
        <v>0</v>
      </c>
      <c r="H119" s="3">
        <v>0</v>
      </c>
      <c r="I119" s="3">
        <v>0</v>
      </c>
      <c r="J119" s="3">
        <v>1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/>
      <c r="T119" s="3"/>
      <c r="U119" s="2"/>
    </row>
    <row r="120" spans="1:21" ht="15.75">
      <c r="A120" s="1" t="s">
        <v>276</v>
      </c>
      <c r="B120" s="4">
        <v>1.4874652777777777E-3</v>
      </c>
      <c r="C120" s="4">
        <v>1.371724537037037E-3</v>
      </c>
      <c r="D120" s="4">
        <v>1.5106134259259259E-3</v>
      </c>
      <c r="E120" s="2"/>
      <c r="F120" s="2"/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1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/>
      <c r="T120" s="3"/>
      <c r="U120" s="2"/>
    </row>
    <row r="121" spans="1:21" ht="15.75">
      <c r="A121" s="1" t="s">
        <v>277</v>
      </c>
      <c r="B121" s="4">
        <v>1.5148263888888891E-3</v>
      </c>
      <c r="C121" s="4">
        <v>1.3990856481481482E-3</v>
      </c>
      <c r="D121" s="4">
        <v>1.5379745370370371E-3</v>
      </c>
      <c r="E121" s="2"/>
      <c r="F121" s="2"/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1</v>
      </c>
      <c r="O121" s="3">
        <v>0</v>
      </c>
      <c r="P121" s="3">
        <v>0</v>
      </c>
      <c r="Q121" s="3">
        <v>0</v>
      </c>
      <c r="R121" s="3">
        <v>0</v>
      </c>
      <c r="S121" s="3"/>
      <c r="T121" s="3"/>
      <c r="U121" s="2"/>
    </row>
    <row r="122" spans="1:21" ht="15.75">
      <c r="A122" s="1" t="s">
        <v>278</v>
      </c>
      <c r="B122" s="4">
        <v>1.5467013888888891E-3</v>
      </c>
      <c r="C122" s="4">
        <v>1.430960648148148E-3</v>
      </c>
      <c r="D122" s="4">
        <v>1.5698495370370371E-3</v>
      </c>
      <c r="E122" s="2"/>
      <c r="F122" s="2"/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1</v>
      </c>
      <c r="Q122" s="3">
        <v>0</v>
      </c>
      <c r="R122" s="3">
        <v>0</v>
      </c>
      <c r="S122" s="3"/>
      <c r="T122" s="3"/>
      <c r="U122" s="2"/>
    </row>
    <row r="123" spans="1:21" ht="15.7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3"/>
      <c r="T123" s="3"/>
      <c r="U123" s="2"/>
    </row>
    <row r="124" spans="1:21" ht="15.75">
      <c r="A124" s="1" t="s">
        <v>255</v>
      </c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3"/>
      <c r="T124" s="3"/>
      <c r="U124" s="2"/>
    </row>
    <row r="125" spans="1:21" ht="15.75">
      <c r="A125" s="1" t="s">
        <v>22</v>
      </c>
      <c r="B125" s="3" t="s">
        <v>1</v>
      </c>
      <c r="C125" s="3" t="s">
        <v>2</v>
      </c>
      <c r="D125" s="3" t="s">
        <v>3</v>
      </c>
      <c r="E125" s="3" t="s">
        <v>23</v>
      </c>
      <c r="F125" s="3" t="s">
        <v>24</v>
      </c>
      <c r="G125" s="3" t="s">
        <v>237</v>
      </c>
      <c r="H125" s="3" t="s">
        <v>238</v>
      </c>
      <c r="I125" s="3" t="s">
        <v>239</v>
      </c>
      <c r="J125" s="3" t="s">
        <v>240</v>
      </c>
      <c r="K125" s="3" t="s">
        <v>241</v>
      </c>
      <c r="L125" s="3" t="s">
        <v>242</v>
      </c>
      <c r="M125" s="3" t="s">
        <v>243</v>
      </c>
      <c r="N125" s="3" t="s">
        <v>250</v>
      </c>
      <c r="O125" s="3" t="s">
        <v>245</v>
      </c>
      <c r="P125" s="3" t="s">
        <v>251</v>
      </c>
      <c r="Q125" s="3" t="s">
        <v>247</v>
      </c>
      <c r="R125" s="3" t="s">
        <v>248</v>
      </c>
      <c r="S125" s="3"/>
      <c r="T125" s="3"/>
      <c r="U125" s="2"/>
    </row>
    <row r="126" spans="1:21" ht="15.7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3"/>
      <c r="T126" s="3"/>
      <c r="U126" s="2"/>
    </row>
    <row r="127" spans="1:21" ht="15.75">
      <c r="A127" s="1" t="s">
        <v>256</v>
      </c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3"/>
      <c r="T127" s="3"/>
      <c r="U127" s="2"/>
    </row>
    <row r="128" spans="1:21" ht="15.75">
      <c r="A128" s="1" t="s">
        <v>22</v>
      </c>
      <c r="B128" s="3" t="s">
        <v>1</v>
      </c>
      <c r="C128" s="3" t="s">
        <v>2</v>
      </c>
      <c r="D128" s="3" t="s">
        <v>3</v>
      </c>
      <c r="E128" s="3" t="s">
        <v>23</v>
      </c>
      <c r="F128" s="3" t="s">
        <v>24</v>
      </c>
      <c r="G128" s="3" t="s">
        <v>237</v>
      </c>
      <c r="H128" s="3" t="s">
        <v>238</v>
      </c>
      <c r="I128" s="3" t="s">
        <v>239</v>
      </c>
      <c r="J128" s="3" t="s">
        <v>240</v>
      </c>
      <c r="K128" s="3" t="s">
        <v>241</v>
      </c>
      <c r="L128" s="3" t="s">
        <v>242</v>
      </c>
      <c r="M128" s="3" t="s">
        <v>243</v>
      </c>
      <c r="N128" s="3" t="s">
        <v>244</v>
      </c>
      <c r="O128" s="3" t="s">
        <v>245</v>
      </c>
      <c r="P128" s="3" t="s">
        <v>246</v>
      </c>
      <c r="Q128" s="3" t="s">
        <v>247</v>
      </c>
      <c r="R128" s="3" t="s">
        <v>248</v>
      </c>
      <c r="S128" s="3"/>
      <c r="T128" s="3"/>
      <c r="U128" s="2"/>
    </row>
    <row r="129" spans="1:21" ht="15.7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3"/>
      <c r="T129" s="3"/>
      <c r="U129" s="2"/>
    </row>
    <row r="130" spans="1:21" ht="15.75">
      <c r="A130" s="1" t="s">
        <v>40</v>
      </c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3"/>
      <c r="T130" s="3"/>
      <c r="U130" s="2"/>
    </row>
    <row r="131" spans="1:21" ht="15.75">
      <c r="A131" s="1" t="s">
        <v>22</v>
      </c>
      <c r="B131" s="3" t="s">
        <v>1</v>
      </c>
      <c r="C131" s="3" t="s">
        <v>2</v>
      </c>
      <c r="D131" s="3" t="s">
        <v>3</v>
      </c>
      <c r="E131" s="3" t="s">
        <v>23</v>
      </c>
      <c r="F131" s="3" t="s">
        <v>24</v>
      </c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3"/>
      <c r="T131" s="3"/>
      <c r="U131" s="2"/>
    </row>
    <row r="132" spans="1:21" ht="15.75">
      <c r="A132" s="1" t="s">
        <v>20</v>
      </c>
      <c r="B132" s="4">
        <v>0</v>
      </c>
      <c r="C132" s="4">
        <v>0</v>
      </c>
      <c r="D132" s="4">
        <v>0</v>
      </c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3"/>
      <c r="T132" s="3"/>
      <c r="U132" s="2"/>
    </row>
    <row r="133" spans="1:21" ht="15.75">
      <c r="A133" s="1"/>
      <c r="B133" s="4"/>
      <c r="C133" s="4"/>
      <c r="D133" s="4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3"/>
      <c r="T133" s="3"/>
      <c r="U133" s="2"/>
    </row>
    <row r="134" spans="1:21" ht="15.7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3"/>
      <c r="N134" s="3"/>
      <c r="O134" s="3"/>
      <c r="P134" s="3"/>
      <c r="Q134" s="3"/>
      <c r="R134" s="3"/>
      <c r="S134" s="3"/>
      <c r="T134" s="3"/>
      <c r="U134" s="2"/>
    </row>
    <row r="135" spans="1:21" ht="15.75">
      <c r="A135" s="1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3"/>
      <c r="N135" s="3"/>
      <c r="O135" s="2"/>
      <c r="P135" s="2"/>
      <c r="Q135" s="2"/>
      <c r="R135" s="2"/>
      <c r="S135" s="2"/>
      <c r="T135" s="2"/>
      <c r="U135" s="2"/>
    </row>
    <row r="136" spans="1:21" ht="15.75">
      <c r="A136" s="1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2"/>
      <c r="P136" s="2"/>
      <c r="Q136" s="2"/>
      <c r="R136" s="2"/>
      <c r="S136" s="2"/>
      <c r="T136" s="2"/>
      <c r="U136" s="2"/>
    </row>
    <row r="137" spans="1:21" ht="15.75">
      <c r="A137" s="1"/>
      <c r="B137" s="4"/>
      <c r="C137" s="4"/>
      <c r="D137" s="4"/>
      <c r="E137" s="2"/>
      <c r="F137" s="2"/>
      <c r="G137" s="3"/>
      <c r="H137" s="3"/>
      <c r="I137" s="3"/>
      <c r="J137" s="3"/>
      <c r="K137" s="3"/>
      <c r="L137" s="3"/>
      <c r="M137" s="2"/>
      <c r="N137" s="2"/>
      <c r="O137" s="2"/>
      <c r="P137" s="2"/>
      <c r="Q137" s="2"/>
      <c r="R137" s="2"/>
      <c r="S137" s="2"/>
      <c r="T137" s="2"/>
      <c r="U137" s="2"/>
    </row>
    <row r="138" spans="1:21" ht="15.75">
      <c r="A138" s="1"/>
      <c r="B138" s="4"/>
      <c r="C138" s="4"/>
      <c r="D138" s="4"/>
      <c r="E138" s="2"/>
      <c r="F138" s="2"/>
      <c r="G138" s="3"/>
      <c r="H138" s="3"/>
      <c r="I138" s="3"/>
      <c r="J138" s="3"/>
      <c r="K138" s="3"/>
      <c r="L138" s="3"/>
      <c r="M138" s="2"/>
      <c r="N138" s="2"/>
      <c r="O138" s="2"/>
      <c r="P138" s="2"/>
      <c r="Q138" s="2"/>
      <c r="R138" s="2"/>
      <c r="S138" s="2"/>
      <c r="T138" s="2"/>
      <c r="U138" s="2"/>
    </row>
    <row r="139" spans="1:21" ht="15.75">
      <c r="A139" s="1"/>
      <c r="B139" s="4"/>
      <c r="C139" s="4"/>
      <c r="D139" s="4"/>
      <c r="E139" s="2"/>
      <c r="F139" s="2"/>
      <c r="G139" s="3"/>
      <c r="H139" s="3"/>
      <c r="I139" s="3"/>
      <c r="J139" s="3"/>
      <c r="K139" s="3"/>
      <c r="L139" s="3"/>
      <c r="M139" s="3"/>
      <c r="N139" s="3"/>
      <c r="O139" s="2"/>
      <c r="P139" s="2"/>
      <c r="Q139" s="2"/>
      <c r="R139" s="2"/>
      <c r="S139" s="2"/>
      <c r="T139" s="2"/>
      <c r="U139" s="2"/>
    </row>
    <row r="140" spans="1:21" ht="15.75">
      <c r="A140" s="1"/>
      <c r="B140" s="4"/>
      <c r="C140" s="4"/>
      <c r="D140" s="4"/>
      <c r="E140" s="2"/>
      <c r="F140" s="2"/>
      <c r="G140" s="3"/>
      <c r="H140" s="3"/>
      <c r="I140" s="3"/>
      <c r="J140" s="3"/>
      <c r="K140" s="3"/>
      <c r="L140" s="3"/>
      <c r="M140" s="3"/>
      <c r="N140" s="3"/>
      <c r="O140" s="2"/>
      <c r="P140" s="2"/>
      <c r="Q140" s="2"/>
      <c r="R140" s="2"/>
      <c r="S140" s="2"/>
      <c r="T140" s="2"/>
      <c r="U140" s="2"/>
    </row>
    <row r="141" spans="1:21" ht="15.75">
      <c r="A141" s="1"/>
      <c r="B141" s="4"/>
      <c r="C141" s="4"/>
      <c r="D141" s="4"/>
      <c r="E141" s="2"/>
      <c r="F141" s="2"/>
      <c r="G141" s="3"/>
      <c r="H141" s="3"/>
      <c r="I141" s="3"/>
      <c r="J141" s="3"/>
      <c r="K141" s="3"/>
      <c r="L141" s="3"/>
      <c r="M141" s="3"/>
      <c r="N141" s="3"/>
      <c r="O141" s="2"/>
      <c r="P141" s="2"/>
      <c r="Q141" s="2"/>
      <c r="R141" s="2"/>
      <c r="S141" s="2"/>
      <c r="T141" s="2"/>
      <c r="U141" s="2"/>
    </row>
    <row r="142" spans="1:21" ht="15.75">
      <c r="A142" s="1"/>
      <c r="B142" s="4"/>
      <c r="C142" s="4"/>
      <c r="D142" s="4"/>
      <c r="E142" s="2"/>
      <c r="F142" s="2"/>
      <c r="G142" s="3"/>
      <c r="H142" s="3"/>
      <c r="I142" s="3"/>
      <c r="J142" s="3"/>
      <c r="K142" s="3"/>
      <c r="L142" s="3"/>
      <c r="M142" s="2"/>
      <c r="N142" s="2"/>
      <c r="O142" s="2"/>
      <c r="P142" s="2"/>
      <c r="Q142" s="2"/>
      <c r="R142" s="2"/>
      <c r="S142" s="2"/>
      <c r="T142" s="2"/>
      <c r="U142" s="2"/>
    </row>
    <row r="143" spans="1:21" ht="15.75">
      <c r="A143" s="1"/>
      <c r="B143" s="4"/>
      <c r="C143" s="4"/>
      <c r="D143" s="4"/>
      <c r="E143" s="2"/>
      <c r="F143" s="2"/>
      <c r="G143" s="3"/>
      <c r="H143" s="3"/>
      <c r="I143" s="3"/>
      <c r="J143" s="3"/>
      <c r="K143" s="3"/>
      <c r="L143" s="3"/>
      <c r="M143" s="2"/>
      <c r="N143" s="2"/>
      <c r="O143" s="2"/>
      <c r="P143" s="2"/>
      <c r="Q143" s="2"/>
      <c r="R143" s="2"/>
      <c r="S143" s="2"/>
      <c r="T143" s="2"/>
      <c r="U143" s="2"/>
    </row>
    <row r="144" spans="1:21" ht="15.75">
      <c r="A144" s="1"/>
      <c r="B144" s="4"/>
      <c r="C144" s="4"/>
      <c r="D144" s="4"/>
      <c r="E144" s="2"/>
      <c r="F144" s="2"/>
      <c r="G144" s="3"/>
      <c r="H144" s="3"/>
      <c r="I144" s="3"/>
      <c r="J144" s="3"/>
      <c r="K144" s="3"/>
      <c r="L144" s="3"/>
      <c r="M144" s="3"/>
      <c r="N144" s="3"/>
      <c r="O144" s="2"/>
      <c r="P144" s="2"/>
      <c r="Q144" s="2"/>
      <c r="R144" s="2"/>
      <c r="S144" s="2"/>
      <c r="T144" s="2"/>
      <c r="U144" s="2"/>
    </row>
    <row r="145" spans="1:21" ht="15.75">
      <c r="A145" s="1"/>
      <c r="B145" s="4"/>
      <c r="C145" s="4"/>
      <c r="D145" s="4"/>
      <c r="E145" s="2"/>
      <c r="F145" s="2"/>
      <c r="G145" s="3"/>
      <c r="H145" s="3"/>
      <c r="I145" s="3"/>
      <c r="J145" s="3"/>
      <c r="K145" s="3"/>
      <c r="L145" s="3"/>
      <c r="M145" s="3"/>
      <c r="N145" s="3"/>
      <c r="O145" s="2"/>
      <c r="P145" s="2"/>
      <c r="Q145" s="2"/>
      <c r="R145" s="2"/>
      <c r="S145" s="2"/>
      <c r="T145" s="2"/>
      <c r="U145" s="2"/>
    </row>
    <row r="146" spans="1:21" ht="15.75">
      <c r="A146" s="1"/>
      <c r="B146" s="4"/>
      <c r="C146" s="4"/>
      <c r="D146" s="4"/>
      <c r="E146" s="2"/>
      <c r="F146" s="2"/>
      <c r="G146" s="3"/>
      <c r="H146" s="3"/>
      <c r="I146" s="3"/>
      <c r="J146" s="3"/>
      <c r="K146" s="3"/>
      <c r="L146" s="3"/>
      <c r="M146" s="3"/>
      <c r="N146" s="3"/>
      <c r="O146" s="2"/>
      <c r="R146" s="2"/>
      <c r="S146" s="2"/>
      <c r="T146" s="2"/>
      <c r="U146" s="2"/>
    </row>
    <row r="147" spans="1:21" ht="15.75">
      <c r="A147" s="1"/>
      <c r="B147" s="4"/>
      <c r="C147" s="4"/>
      <c r="D147" s="4"/>
      <c r="E147" s="2"/>
      <c r="F147" s="2"/>
      <c r="G147" s="3"/>
      <c r="H147" s="3"/>
      <c r="I147" s="3"/>
      <c r="J147" s="3"/>
      <c r="K147" s="3"/>
      <c r="L147" s="3"/>
      <c r="M147" s="2"/>
      <c r="N147" s="2"/>
      <c r="O147" s="2"/>
      <c r="P147" s="2"/>
      <c r="Q147" s="2"/>
      <c r="R147" s="2"/>
      <c r="S147" s="2"/>
      <c r="T147" s="2"/>
      <c r="U147" s="2"/>
    </row>
    <row r="148" spans="1:21" ht="15.7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</row>
    <row r="149" spans="1:21" ht="15.75">
      <c r="A149" s="1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3"/>
      <c r="N149" s="3"/>
      <c r="O149" s="2"/>
      <c r="P149" s="2"/>
      <c r="Q149" s="2"/>
      <c r="R149" s="2"/>
      <c r="S149" s="2"/>
      <c r="T149" s="2"/>
      <c r="U149" s="2"/>
    </row>
    <row r="150" spans="1:21" ht="15.75">
      <c r="A150" s="1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2"/>
      <c r="N150" s="2"/>
      <c r="O150" s="2"/>
      <c r="P150" s="2"/>
      <c r="Q150" s="2"/>
      <c r="R150" s="2"/>
      <c r="S150" s="2"/>
      <c r="T150" s="2"/>
      <c r="U150" s="2"/>
    </row>
    <row r="151" spans="1:21" ht="15.7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</row>
    <row r="152" spans="1:21" ht="15.75">
      <c r="A152" s="1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3"/>
      <c r="N152" s="3"/>
      <c r="O152" s="2"/>
      <c r="P152" s="2"/>
      <c r="Q152" s="2"/>
      <c r="R152" s="2"/>
      <c r="S152" s="2"/>
      <c r="T152" s="2"/>
      <c r="U152" s="2"/>
    </row>
    <row r="153" spans="1:21" ht="15.75">
      <c r="A153" s="1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2"/>
      <c r="N153" s="2"/>
      <c r="O153" s="2"/>
      <c r="P153" s="2"/>
      <c r="Q153" s="2"/>
      <c r="R153" s="2"/>
      <c r="S153" s="2"/>
      <c r="T153" s="2"/>
      <c r="U153" s="2"/>
    </row>
    <row r="154" spans="1:21" ht="15.7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</row>
    <row r="155" spans="1:21" ht="15.75">
      <c r="A155" s="1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3"/>
      <c r="N155" s="3"/>
      <c r="O155" s="2"/>
      <c r="P155" s="2"/>
      <c r="Q155" s="2"/>
      <c r="R155" s="2"/>
      <c r="S155" s="2"/>
      <c r="T155" s="2"/>
      <c r="U155" s="2"/>
    </row>
    <row r="156" spans="1:21" ht="15.75">
      <c r="A156" s="1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2"/>
      <c r="N156" s="2"/>
      <c r="O156" s="2"/>
      <c r="P156" s="2"/>
      <c r="Q156" s="2"/>
      <c r="R156" s="2"/>
      <c r="S156" s="2"/>
      <c r="T156" s="2"/>
      <c r="U156" s="2"/>
    </row>
    <row r="157" spans="1:21" ht="15.75">
      <c r="A157" s="1"/>
      <c r="B157" s="4"/>
      <c r="C157" s="4"/>
      <c r="D157" s="4"/>
      <c r="E157" s="2"/>
      <c r="F157" s="2"/>
      <c r="G157" s="3"/>
      <c r="H157" s="3"/>
      <c r="I157" s="3"/>
      <c r="J157" s="3"/>
      <c r="K157" s="3"/>
      <c r="L157" s="3"/>
      <c r="M157" s="2"/>
      <c r="N157" s="2"/>
      <c r="O157" s="2"/>
      <c r="P157" s="2"/>
      <c r="Q157" s="2"/>
      <c r="R157" s="2"/>
      <c r="S157" s="2"/>
      <c r="T157" s="2"/>
      <c r="U157" s="2"/>
    </row>
    <row r="158" spans="1:21" ht="15.75">
      <c r="A158" s="1"/>
      <c r="B158" s="4"/>
      <c r="C158" s="4"/>
      <c r="D158" s="4"/>
      <c r="E158" s="2"/>
      <c r="F158" s="2"/>
      <c r="G158" s="3"/>
      <c r="H158" s="3"/>
      <c r="I158" s="3"/>
      <c r="J158" s="3"/>
      <c r="K158" s="3"/>
      <c r="L158" s="3"/>
      <c r="M158" s="2"/>
      <c r="N158" s="2"/>
      <c r="O158" s="2"/>
      <c r="P158" s="2"/>
      <c r="Q158" s="2"/>
      <c r="R158" s="2"/>
      <c r="S158" s="2"/>
      <c r="T158" s="2"/>
      <c r="U158" s="2"/>
    </row>
    <row r="159" spans="1:21" ht="15.75">
      <c r="A159" s="1"/>
      <c r="B159" s="4"/>
      <c r="C159" s="4"/>
      <c r="D159" s="4"/>
      <c r="E159" s="2"/>
      <c r="F159" s="2"/>
      <c r="G159" s="3"/>
      <c r="H159" s="3"/>
      <c r="I159" s="3"/>
      <c r="J159" s="3"/>
      <c r="K159" s="3"/>
      <c r="L159" s="3"/>
      <c r="M159" s="2"/>
      <c r="N159" s="2"/>
      <c r="O159" s="2"/>
      <c r="P159" s="2"/>
      <c r="Q159" s="2"/>
      <c r="R159" s="2"/>
      <c r="S159" s="2"/>
      <c r="T159" s="2"/>
      <c r="U159" s="2"/>
    </row>
    <row r="160" spans="1:21" ht="15.7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</row>
    <row r="161" spans="1:21" ht="15.75">
      <c r="A161" s="1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3"/>
      <c r="N161" s="3"/>
      <c r="O161" s="2"/>
      <c r="P161" s="2"/>
      <c r="Q161" s="2"/>
      <c r="R161" s="2"/>
      <c r="S161" s="2"/>
      <c r="T161" s="2"/>
      <c r="U161" s="2"/>
    </row>
    <row r="162" spans="1:21" ht="15.75">
      <c r="A162" s="1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2"/>
      <c r="P162" s="2"/>
      <c r="Q162" s="2"/>
      <c r="R162" s="2"/>
      <c r="S162" s="2"/>
      <c r="T162" s="2"/>
      <c r="U162" s="2"/>
    </row>
    <row r="163" spans="1:21" ht="15.7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3"/>
      <c r="N163" s="3"/>
      <c r="O163" s="2"/>
      <c r="P163" s="2"/>
      <c r="Q163" s="2"/>
      <c r="R163" s="2"/>
      <c r="S163" s="2"/>
      <c r="T163" s="2"/>
      <c r="U163" s="2"/>
    </row>
    <row r="164" spans="1:21" ht="15.75">
      <c r="A164" s="1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</row>
    <row r="165" spans="1:21" ht="15.75">
      <c r="A165" s="1"/>
      <c r="B165" s="3"/>
      <c r="C165" s="3"/>
      <c r="D165" s="3"/>
      <c r="E165" s="3"/>
      <c r="F165" s="3"/>
      <c r="G165" s="3"/>
      <c r="H165" s="3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</row>
    <row r="166" spans="1:21" ht="15.7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3"/>
      <c r="N166" s="3"/>
      <c r="O166" s="2"/>
      <c r="P166" s="2"/>
      <c r="Q166" s="2"/>
      <c r="R166" s="2"/>
      <c r="S166" s="2"/>
      <c r="T166" s="2"/>
      <c r="U166" s="2"/>
    </row>
    <row r="167" spans="1:21" ht="15.75">
      <c r="A167" s="1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3"/>
      <c r="N167" s="3"/>
      <c r="O167" s="2"/>
      <c r="P167" s="2"/>
      <c r="Q167" s="2"/>
      <c r="R167" s="2"/>
      <c r="S167" s="2"/>
      <c r="T167" s="2"/>
      <c r="U167" s="2"/>
    </row>
    <row r="168" spans="1:21" ht="15.75">
      <c r="A168" s="1"/>
      <c r="B168" s="3"/>
      <c r="C168" s="3"/>
      <c r="D168" s="3"/>
      <c r="E168" s="3"/>
      <c r="F168" s="3"/>
      <c r="G168" s="3"/>
      <c r="H168" s="3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</row>
    <row r="169" spans="1:21" ht="15.7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</row>
    <row r="170" spans="1:21" ht="15.75">
      <c r="A170" s="1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</row>
    <row r="171" spans="1:21" ht="15.75">
      <c r="A171" s="1"/>
      <c r="B171" s="3"/>
      <c r="C171" s="3"/>
      <c r="D171" s="3"/>
      <c r="E171" s="3"/>
      <c r="F171" s="3"/>
      <c r="G171" s="3"/>
      <c r="H171" s="3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</row>
    <row r="172" spans="1:21" ht="15.7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3"/>
      <c r="N172" s="3"/>
      <c r="O172" s="2"/>
      <c r="P172" s="2"/>
      <c r="Q172" s="2"/>
      <c r="R172" s="2"/>
      <c r="S172" s="2"/>
      <c r="T172" s="2"/>
      <c r="U172" s="2"/>
    </row>
    <row r="173" spans="1:21" ht="15.75">
      <c r="A173" s="1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</row>
    <row r="174" spans="1:21" ht="15.75">
      <c r="A174" s="1"/>
      <c r="B174" s="3"/>
      <c r="C174" s="3"/>
      <c r="D174" s="3"/>
      <c r="E174" s="3"/>
      <c r="F174" s="3"/>
      <c r="G174" s="3"/>
      <c r="H174" s="3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</row>
    <row r="175" spans="1:21" ht="15.7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3"/>
      <c r="N175" s="3"/>
      <c r="O175" s="2"/>
      <c r="P175" s="2"/>
      <c r="Q175" s="2"/>
      <c r="R175" s="2"/>
      <c r="S175" s="2"/>
      <c r="T175" s="2"/>
      <c r="U175" s="2"/>
    </row>
    <row r="176" spans="1:21" ht="15.75">
      <c r="A176" s="1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</row>
    <row r="177" spans="1:21" ht="15.75">
      <c r="A177" s="1"/>
      <c r="B177" s="3"/>
      <c r="C177" s="3"/>
      <c r="D177" s="3"/>
      <c r="E177" s="3"/>
      <c r="F177" s="3"/>
      <c r="G177" s="3"/>
      <c r="H177" s="3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</row>
    <row r="178" spans="1:21" ht="15.7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</row>
    <row r="179" spans="1:21" ht="15.75">
      <c r="A179" s="1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</row>
    <row r="180" spans="1:21" ht="15.75">
      <c r="A180" s="1"/>
      <c r="B180" s="3"/>
      <c r="C180" s="3"/>
      <c r="D180" s="3"/>
      <c r="E180" s="3"/>
      <c r="F180" s="3"/>
      <c r="G180" s="3"/>
      <c r="H180" s="3"/>
      <c r="I180" s="2"/>
      <c r="J180" s="2"/>
      <c r="K180" s="2"/>
      <c r="L180" s="2"/>
      <c r="M180" s="3"/>
      <c r="N180" s="2"/>
      <c r="O180" s="2"/>
      <c r="P180" s="2"/>
      <c r="Q180" s="2"/>
      <c r="R180" s="2"/>
      <c r="S180" s="2"/>
      <c r="T180" s="2"/>
      <c r="U180" s="2"/>
    </row>
    <row r="181" spans="1:21" ht="15.7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</row>
    <row r="182" spans="1:21" ht="15.75">
      <c r="A182" s="1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</row>
    <row r="183" spans="1:21" ht="15.75">
      <c r="A183" s="1"/>
      <c r="B183" s="3"/>
      <c r="C183" s="3"/>
      <c r="D183" s="3"/>
      <c r="E183" s="3"/>
      <c r="F183" s="3"/>
      <c r="G183" s="3"/>
      <c r="H183" s="3"/>
      <c r="I183" s="2"/>
      <c r="J183" s="2"/>
      <c r="K183" s="2"/>
      <c r="L183" s="2"/>
      <c r="M183" s="3"/>
      <c r="N183" s="2"/>
      <c r="O183" s="2"/>
      <c r="P183" s="2"/>
      <c r="Q183" s="2"/>
      <c r="R183" s="2"/>
      <c r="S183" s="2"/>
      <c r="T183" s="2"/>
      <c r="U183" s="2"/>
    </row>
    <row r="184" spans="1:21" ht="15.7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</row>
    <row r="185" spans="1:21" ht="15.75">
      <c r="A185" s="1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</row>
    <row r="186" spans="1:21" ht="15.75">
      <c r="A186" s="1"/>
      <c r="B186" s="3"/>
      <c r="C186" s="3"/>
      <c r="D186" s="3"/>
      <c r="E186" s="3"/>
      <c r="F186" s="3"/>
      <c r="G186" s="3"/>
      <c r="H186" s="3"/>
      <c r="I186" s="2"/>
      <c r="J186" s="2"/>
      <c r="K186" s="2"/>
      <c r="L186" s="2"/>
      <c r="M186" s="3"/>
      <c r="N186" s="2"/>
      <c r="O186" s="2"/>
      <c r="P186" s="2"/>
      <c r="Q186" s="2"/>
      <c r="R186" s="2"/>
      <c r="S186" s="2"/>
      <c r="T186" s="2"/>
      <c r="U186" s="2"/>
    </row>
    <row r="187" spans="1:21" ht="15.7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</row>
    <row r="188" spans="1:21" ht="15.75">
      <c r="A188" s="1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</row>
    <row r="189" spans="1:21" ht="15.75">
      <c r="A189" s="1"/>
      <c r="B189" s="3"/>
      <c r="C189" s="3"/>
      <c r="D189" s="3"/>
      <c r="E189" s="3"/>
      <c r="F189" s="3"/>
      <c r="G189" s="3"/>
      <c r="H189" s="3"/>
      <c r="I189" s="2"/>
      <c r="J189" s="2"/>
      <c r="K189" s="2"/>
      <c r="L189" s="2"/>
      <c r="M189" s="3"/>
      <c r="N189" s="2"/>
      <c r="O189" s="2"/>
      <c r="P189" s="2"/>
      <c r="Q189" s="2"/>
      <c r="R189" s="2"/>
      <c r="S189" s="2"/>
      <c r="T189" s="2"/>
      <c r="U189" s="2"/>
    </row>
    <row r="190" spans="1:21" ht="15.7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</row>
    <row r="191" spans="1:21" ht="15.75">
      <c r="A191" s="1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</row>
    <row r="192" spans="1:21" ht="15.75">
      <c r="A192" s="1"/>
      <c r="B192" s="3"/>
      <c r="C192" s="3"/>
      <c r="D192" s="3"/>
      <c r="E192" s="3"/>
      <c r="F192" s="3"/>
      <c r="G192" s="3"/>
      <c r="H192" s="3"/>
      <c r="I192" s="2"/>
      <c r="J192" s="2"/>
      <c r="K192" s="2"/>
      <c r="L192" s="2"/>
      <c r="M192" s="3"/>
      <c r="N192" s="2"/>
      <c r="O192" s="2"/>
      <c r="P192" s="2"/>
      <c r="Q192" s="2"/>
      <c r="R192" s="2"/>
      <c r="S192" s="2"/>
      <c r="T192" s="2"/>
      <c r="U192" s="2"/>
    </row>
    <row r="193" spans="1:21" ht="15.7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</row>
    <row r="194" spans="1:21" ht="15.75">
      <c r="A194" s="1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</row>
    <row r="195" spans="1:21" ht="15.75">
      <c r="A195" s="1"/>
      <c r="B195" s="3"/>
      <c r="C195" s="3"/>
      <c r="D195" s="3"/>
      <c r="E195" s="3"/>
      <c r="F195" s="3"/>
      <c r="G195" s="3"/>
      <c r="H195" s="3"/>
      <c r="I195" s="2"/>
      <c r="J195" s="2"/>
      <c r="K195" s="2"/>
      <c r="L195" s="2"/>
      <c r="M195" s="3"/>
      <c r="N195" s="2"/>
      <c r="O195" s="2"/>
      <c r="P195" s="2"/>
      <c r="Q195" s="2"/>
      <c r="R195" s="2"/>
      <c r="S195" s="2"/>
      <c r="T195" s="2"/>
      <c r="U195" s="2"/>
    </row>
    <row r="196" spans="1:21" ht="15.7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</row>
    <row r="197" spans="1:21" ht="15.75">
      <c r="A197" s="1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</row>
    <row r="198" spans="1:21" ht="15.75">
      <c r="A198" s="1"/>
      <c r="B198" s="3"/>
      <c r="C198" s="3"/>
      <c r="D198" s="3"/>
      <c r="E198" s="3"/>
      <c r="F198" s="3"/>
      <c r="G198" s="3"/>
      <c r="H198" s="3"/>
      <c r="I198" s="2"/>
      <c r="J198" s="2"/>
      <c r="K198" s="2"/>
      <c r="L198" s="2"/>
      <c r="M198" s="3"/>
      <c r="N198" s="3"/>
      <c r="O198" s="2"/>
      <c r="P198" s="2"/>
      <c r="Q198" s="2"/>
      <c r="R198" s="2"/>
      <c r="S198" s="2"/>
      <c r="T198" s="2"/>
      <c r="U198" s="2"/>
    </row>
    <row r="199" spans="1:21" ht="15.7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</row>
    <row r="200" spans="1:21" ht="15.75">
      <c r="A200" s="1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</row>
    <row r="201" spans="1:21" ht="15.75">
      <c r="A201" s="1"/>
      <c r="B201" s="3"/>
      <c r="C201" s="3"/>
      <c r="D201" s="3"/>
      <c r="E201" s="3"/>
      <c r="F201" s="3"/>
      <c r="G201" s="3"/>
      <c r="H201" s="3"/>
      <c r="I201" s="2"/>
      <c r="J201" s="2"/>
      <c r="K201" s="2"/>
      <c r="L201" s="2"/>
      <c r="M201" s="3"/>
      <c r="N201" s="3"/>
      <c r="O201" s="2"/>
      <c r="P201" s="2"/>
      <c r="Q201" s="2"/>
      <c r="R201" s="2"/>
      <c r="S201" s="2"/>
      <c r="T201" s="2"/>
      <c r="U201" s="2"/>
    </row>
    <row r="202" spans="1:21" ht="15.7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</row>
    <row r="203" spans="1:21" ht="15.75">
      <c r="A203" s="1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</row>
    <row r="204" spans="1:21" ht="15.75">
      <c r="A204" s="1"/>
      <c r="B204" s="3"/>
      <c r="C204" s="3"/>
      <c r="D204" s="3"/>
      <c r="E204" s="3"/>
      <c r="F204" s="3"/>
      <c r="G204" s="3"/>
      <c r="H204" s="3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</row>
    <row r="205" spans="1:21" ht="15.7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</row>
    <row r="206" spans="1:21" ht="15.75">
      <c r="A206" s="1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</row>
    <row r="207" spans="1:21" ht="15.75">
      <c r="A207" s="1"/>
      <c r="B207" s="3"/>
      <c r="C207" s="3"/>
      <c r="D207" s="3"/>
      <c r="E207" s="3"/>
      <c r="F207" s="3"/>
      <c r="G207" s="3"/>
      <c r="H207" s="3"/>
      <c r="I207" s="2"/>
      <c r="J207" s="2"/>
      <c r="K207" s="2"/>
      <c r="L207" s="2"/>
      <c r="M207" s="3"/>
      <c r="N207" s="3"/>
      <c r="O207" s="2"/>
      <c r="P207" s="2"/>
      <c r="Q207" s="2"/>
      <c r="R207" s="2"/>
      <c r="S207" s="2"/>
      <c r="T207" s="2"/>
      <c r="U207" s="2"/>
    </row>
    <row r="208" spans="1:21" ht="15.7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</row>
    <row r="209" spans="1:21" ht="15.75">
      <c r="A209" s="1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</row>
    <row r="210" spans="1:21" ht="15.75">
      <c r="A210" s="1"/>
      <c r="B210" s="3"/>
      <c r="C210" s="3"/>
      <c r="D210" s="3"/>
      <c r="E210" s="3"/>
      <c r="F210" s="3"/>
      <c r="G210" s="3"/>
      <c r="H210" s="3"/>
      <c r="I210" s="2"/>
      <c r="J210" s="2"/>
      <c r="K210" s="2"/>
      <c r="L210" s="2"/>
      <c r="M210" s="3"/>
      <c r="N210" s="3"/>
      <c r="O210" s="2"/>
      <c r="P210" s="2"/>
      <c r="Q210" s="2"/>
      <c r="R210" s="2"/>
      <c r="S210" s="2"/>
      <c r="T210" s="2"/>
      <c r="U210" s="2"/>
    </row>
    <row r="211" spans="1:21" ht="15.7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</row>
    <row r="212" spans="1:21" ht="15.75">
      <c r="A212" s="1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</row>
    <row r="213" spans="1:21" ht="15.75">
      <c r="A213" s="1"/>
      <c r="B213" s="3"/>
      <c r="C213" s="3"/>
      <c r="D213" s="3"/>
      <c r="E213" s="3"/>
      <c r="F213" s="3"/>
      <c r="G213" s="3"/>
      <c r="H213" s="3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</row>
    <row r="214" spans="1:21" ht="15.7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</row>
    <row r="215" spans="1:21" ht="15.75">
      <c r="A215" s="1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3"/>
      <c r="N215" s="2"/>
      <c r="O215" s="3"/>
      <c r="P215" s="3"/>
      <c r="Q215" s="3"/>
      <c r="R215" s="3"/>
      <c r="S215" s="3"/>
      <c r="T215" s="3"/>
      <c r="U215" s="3"/>
    </row>
    <row r="216" spans="1:21" ht="15.75">
      <c r="A216" s="1"/>
      <c r="B216" s="3"/>
      <c r="C216" s="3"/>
      <c r="D216" s="3"/>
      <c r="E216" s="3"/>
      <c r="F216" s="3"/>
      <c r="G216" s="2"/>
      <c r="H216" s="2"/>
      <c r="I216" s="2"/>
      <c r="J216" s="2"/>
      <c r="K216" s="2"/>
      <c r="L216" s="2"/>
      <c r="M216" s="2"/>
      <c r="N216" s="2"/>
      <c r="O216" s="3"/>
      <c r="P216" s="3"/>
      <c r="Q216" s="3"/>
      <c r="R216" s="3"/>
      <c r="S216" s="3"/>
      <c r="T216" s="3"/>
      <c r="U216" s="3"/>
    </row>
    <row r="217" spans="1:21" ht="15.75">
      <c r="A217" s="1"/>
      <c r="B217" s="4"/>
      <c r="C217" s="4"/>
      <c r="D217" s="4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3"/>
      <c r="P217" s="3"/>
      <c r="Q217" s="3"/>
      <c r="R217" s="3"/>
      <c r="S217" s="3"/>
      <c r="T217" s="3"/>
      <c r="U217" s="3"/>
    </row>
    <row r="218" spans="1:21" ht="15.75">
      <c r="A218" s="1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2"/>
      <c r="O218" s="3"/>
      <c r="P218" s="3"/>
      <c r="Q218" s="3"/>
      <c r="R218" s="3"/>
      <c r="S218" s="3"/>
      <c r="T218" s="3"/>
      <c r="U218" s="3"/>
    </row>
    <row r="219" spans="1:21" ht="15.7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3"/>
      <c r="P219" s="3"/>
      <c r="Q219" s="3"/>
      <c r="R219" s="3"/>
      <c r="S219" s="3"/>
      <c r="T219" s="3"/>
      <c r="U219" s="3"/>
    </row>
    <row r="220" spans="1:21" ht="15.75">
      <c r="A220" s="1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3"/>
      <c r="P220" s="3"/>
      <c r="Q220" s="3"/>
      <c r="R220" s="3"/>
      <c r="S220" s="3"/>
      <c r="T220" s="3"/>
      <c r="U220" s="3"/>
    </row>
    <row r="221" spans="1:21" ht="15.75">
      <c r="A221" s="1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2"/>
      <c r="O221" s="2"/>
      <c r="P221" s="2"/>
      <c r="Q221" s="2"/>
      <c r="R221" s="2"/>
      <c r="S221" s="2"/>
      <c r="T221" s="2"/>
      <c r="U221" s="2"/>
    </row>
    <row r="222" spans="1:21" ht="15.7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</row>
    <row r="223" spans="1:21" ht="15.75">
      <c r="A223" s="1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</row>
    <row r="224" spans="1:21" ht="15.75">
      <c r="A224" s="1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2"/>
      <c r="O224" s="2"/>
      <c r="P224" s="2"/>
      <c r="Q224" s="2"/>
      <c r="R224" s="2"/>
      <c r="S224" s="2"/>
      <c r="T224" s="2"/>
      <c r="U224" s="2"/>
    </row>
    <row r="225" spans="1:14" ht="15.7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</row>
    <row r="226" spans="1:14" ht="15.75">
      <c r="A226" s="1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</row>
    <row r="227" spans="1:14" ht="15.75">
      <c r="A227" s="1"/>
      <c r="B227" s="3"/>
      <c r="C227" s="3"/>
      <c r="D227" s="3"/>
      <c r="E227" s="3"/>
      <c r="F227" s="3"/>
      <c r="G227" s="2"/>
      <c r="H227" s="2"/>
      <c r="I227" s="2"/>
      <c r="J227" s="2"/>
      <c r="K227" s="2"/>
      <c r="L227" s="2"/>
      <c r="M227" s="2"/>
      <c r="N227" s="2"/>
    </row>
    <row r="228" spans="1:14" ht="15.75">
      <c r="A228" s="1"/>
      <c r="B228" s="4"/>
      <c r="C228" s="4"/>
      <c r="D228" s="4"/>
      <c r="E228" s="2"/>
      <c r="F228" s="2"/>
      <c r="G228" s="2"/>
      <c r="H228" s="2"/>
      <c r="I228" s="2"/>
      <c r="J228" s="2"/>
      <c r="K228" s="2"/>
      <c r="L228" s="2"/>
      <c r="M228" s="2"/>
      <c r="N228" s="2"/>
    </row>
    <row r="229" spans="1:14" ht="15.75">
      <c r="A229" s="1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</row>
    <row r="230" spans="1:14" ht="15.75">
      <c r="A230" s="1"/>
      <c r="B230" s="3"/>
      <c r="C230" s="3"/>
      <c r="D230" s="3"/>
      <c r="E230" s="3"/>
      <c r="F230" s="3"/>
      <c r="G230" s="2"/>
      <c r="H230" s="2"/>
      <c r="I230" s="2"/>
      <c r="J230" s="2"/>
      <c r="K230" s="2"/>
      <c r="L230" s="2"/>
    </row>
    <row r="231" spans="1:14" ht="15.75">
      <c r="A231" s="1"/>
      <c r="B231" s="4"/>
      <c r="C231" s="4"/>
      <c r="D231" s="4"/>
      <c r="E231" s="2"/>
      <c r="F231" s="2"/>
      <c r="G231" s="2"/>
      <c r="H231" s="2"/>
      <c r="I231" s="2"/>
      <c r="J231" s="2"/>
      <c r="K231" s="2"/>
      <c r="L231" s="2"/>
    </row>
  </sheetData>
  <sortState xmlns:xlrd2="http://schemas.microsoft.com/office/spreadsheetml/2017/richdata2" ref="AT2:AT13">
    <sortCondition ref="AT2:AT13"/>
  </sortState>
  <mergeCells count="86">
    <mergeCell ref="X2:AF4"/>
    <mergeCell ref="X5:X9"/>
    <mergeCell ref="Y5:Z5"/>
    <mergeCell ref="Y6:Z6"/>
    <mergeCell ref="Y7:Z7"/>
    <mergeCell ref="Y8:Z8"/>
    <mergeCell ref="Y9:Z9"/>
    <mergeCell ref="Y21:Z21"/>
    <mergeCell ref="Y10:Z10"/>
    <mergeCell ref="Y11:Z11"/>
    <mergeCell ref="Y12:Z12"/>
    <mergeCell ref="Y13:Z13"/>
    <mergeCell ref="Y14:Z14"/>
    <mergeCell ref="Y15:Z15"/>
    <mergeCell ref="Y16:Z16"/>
    <mergeCell ref="Y17:Z17"/>
    <mergeCell ref="Y18:Z18"/>
    <mergeCell ref="Y19:Z19"/>
    <mergeCell ref="Y20:Z20"/>
    <mergeCell ref="Y28:Z28"/>
    <mergeCell ref="Y29:Z29"/>
    <mergeCell ref="Y30:Z30"/>
    <mergeCell ref="Y31:Z31"/>
    <mergeCell ref="AH35:AH36"/>
    <mergeCell ref="AC35:AC37"/>
    <mergeCell ref="AD34:AF34"/>
    <mergeCell ref="AD37:AE37"/>
    <mergeCell ref="AD35:AE36"/>
    <mergeCell ref="AF35:AF36"/>
    <mergeCell ref="Y47:AA49"/>
    <mergeCell ref="AB43:AB46"/>
    <mergeCell ref="AB47:AB49"/>
    <mergeCell ref="Y22:Z22"/>
    <mergeCell ref="Y23:Z23"/>
    <mergeCell ref="Y24:Z24"/>
    <mergeCell ref="Y26:Z26"/>
    <mergeCell ref="Y25:Z25"/>
    <mergeCell ref="X32:AA37"/>
    <mergeCell ref="AB35:AB37"/>
    <mergeCell ref="Y42:AA42"/>
    <mergeCell ref="X39:AA40"/>
    <mergeCell ref="AB39:AJ40"/>
    <mergeCell ref="Y43:Y46"/>
    <mergeCell ref="X27:X31"/>
    <mergeCell ref="Y27:Z27"/>
    <mergeCell ref="Y50:AA51"/>
    <mergeCell ref="Y52:AA54"/>
    <mergeCell ref="Y55:AA57"/>
    <mergeCell ref="AB50:AB51"/>
    <mergeCell ref="AB52:AB54"/>
    <mergeCell ref="X43:X46"/>
    <mergeCell ref="X47:X49"/>
    <mergeCell ref="X50:X51"/>
    <mergeCell ref="X52:X54"/>
    <mergeCell ref="X55:X57"/>
    <mergeCell ref="AB67:AB69"/>
    <mergeCell ref="X70:X71"/>
    <mergeCell ref="Y70:AA71"/>
    <mergeCell ref="AB70:AB71"/>
    <mergeCell ref="Y62:AA62"/>
    <mergeCell ref="X63:X66"/>
    <mergeCell ref="Y63:AA66"/>
    <mergeCell ref="AB63:AB66"/>
    <mergeCell ref="AD42:AJ42"/>
    <mergeCell ref="AE43:AG43"/>
    <mergeCell ref="AH43:AJ43"/>
    <mergeCell ref="AD43:AD44"/>
    <mergeCell ref="AD62:AJ62"/>
    <mergeCell ref="AB59:AJ60"/>
    <mergeCell ref="AH53:AI53"/>
    <mergeCell ref="AH54:AI54"/>
    <mergeCell ref="AH55:AI55"/>
    <mergeCell ref="AH56:AI56"/>
    <mergeCell ref="AB55:AB57"/>
    <mergeCell ref="X75:X77"/>
    <mergeCell ref="Y75:AA77"/>
    <mergeCell ref="AB75:AB77"/>
    <mergeCell ref="AD63:AD64"/>
    <mergeCell ref="AE63:AG63"/>
    <mergeCell ref="AH63:AJ63"/>
    <mergeCell ref="X72:X74"/>
    <mergeCell ref="Y72:AA74"/>
    <mergeCell ref="X59:AA60"/>
    <mergeCell ref="AB72:AB74"/>
    <mergeCell ref="X67:X69"/>
    <mergeCell ref="Y67:AA69"/>
  </mergeCells>
  <conditionalFormatting sqref="X43:AA57">
    <cfRule type="expression" dxfId="97" priority="1">
      <formula>X$43&gt;=80%</formula>
    </cfRule>
    <cfRule type="expression" dxfId="96" priority="2">
      <formula>X$43&gt;=65%</formula>
    </cfRule>
    <cfRule type="expression" dxfId="95" priority="3">
      <formula>X$43&gt;=50%</formula>
    </cfRule>
    <cfRule type="expression" dxfId="94" priority="4">
      <formula>X$43&lt;50%</formula>
    </cfRule>
  </conditionalFormatting>
  <conditionalFormatting sqref="X63:AB77">
    <cfRule type="expression" dxfId="49" priority="5">
      <formula>X$63&gt;=80%</formula>
    </cfRule>
    <cfRule type="expression" dxfId="93" priority="6">
      <formula>X$63&gt;=65%</formula>
    </cfRule>
    <cfRule type="expression" dxfId="92" priority="7">
      <formula>X$63&gt;=50%</formula>
    </cfRule>
    <cfRule type="expression" dxfId="91" priority="8">
      <formula>X$63&lt;50%</formula>
    </cfRule>
  </conditionalFormatting>
  <conditionalFormatting sqref="Y47">
    <cfRule type="expression" dxfId="90" priority="243">
      <formula>"SI($AB$42:0,65:0,7999)"</formula>
    </cfRule>
  </conditionalFormatting>
  <conditionalFormatting sqref="Y50">
    <cfRule type="expression" dxfId="89" priority="242">
      <formula>"SI($AB$42:0,65:0,7999)"</formula>
    </cfRule>
  </conditionalFormatting>
  <conditionalFormatting sqref="Y55">
    <cfRule type="expression" dxfId="88" priority="241">
      <formula>"SI($AB$42:0,65:0,7999)"</formula>
    </cfRule>
  </conditionalFormatting>
  <conditionalFormatting sqref="Y67">
    <cfRule type="expression" dxfId="87" priority="33">
      <formula>"SI($AB$42:0,65:0,7999)"</formula>
    </cfRule>
  </conditionalFormatting>
  <conditionalFormatting sqref="Y70">
    <cfRule type="expression" dxfId="86" priority="32">
      <formula>"SI($AB$42:0,65:0,7999)"</formula>
    </cfRule>
  </conditionalFormatting>
  <conditionalFormatting sqref="Y75">
    <cfRule type="expression" dxfId="85" priority="31">
      <formula>"SI($AB$42:0,65:0,7999)"</formula>
    </cfRule>
  </conditionalFormatting>
  <conditionalFormatting sqref="Y47:AA55">
    <cfRule type="cellIs" dxfId="84" priority="232" operator="between">
      <formula>0.8</formula>
      <formula>1</formula>
    </cfRule>
  </conditionalFormatting>
  <conditionalFormatting sqref="Y67:AA75">
    <cfRule type="cellIs" dxfId="83" priority="25" operator="lessThan">
      <formula>0.4999</formula>
    </cfRule>
    <cfRule type="cellIs" dxfId="82" priority="26" operator="between">
      <formula>0.5</formula>
      <formula>0.6499</formula>
    </cfRule>
    <cfRule type="cellIs" dxfId="81" priority="27" operator="between">
      <formula>0.65</formula>
      <formula>0.7999</formula>
    </cfRule>
    <cfRule type="cellIs" dxfId="80" priority="28" operator="between">
      <formula>0.8</formula>
      <formula>1</formula>
    </cfRule>
  </conditionalFormatting>
  <conditionalFormatting sqref="Y47:AB55">
    <cfRule type="cellIs" dxfId="79" priority="229" operator="lessThan">
      <formula>0.4999</formula>
    </cfRule>
    <cfRule type="cellIs" dxfId="78" priority="231" operator="between">
      <formula>0.65</formula>
      <formula>0.7999</formula>
    </cfRule>
    <cfRule type="cellIs" dxfId="77" priority="230" operator="between">
      <formula>0.5</formula>
      <formula>0.6499</formula>
    </cfRule>
  </conditionalFormatting>
  <conditionalFormatting sqref="AA58">
    <cfRule type="cellIs" dxfId="76" priority="246" operator="between">
      <formula>0.65</formula>
      <formula>0.7999</formula>
    </cfRule>
  </conditionalFormatting>
  <conditionalFormatting sqref="AB6:AB24 AB26:AB31">
    <cfRule type="dataBar" priority="25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{8B7BB73A-6893-5841-9CD0-1FC0FC879A88}</x14:id>
        </ext>
      </extLst>
    </cfRule>
  </conditionalFormatting>
  <conditionalFormatting sqref="AB25">
    <cfRule type="dataBar" priority="25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{722691A6-E51B-184E-85EC-17AE41D68173}</x14:id>
        </ext>
      </extLst>
    </cfRule>
  </conditionalFormatting>
  <conditionalFormatting sqref="AB43:AB57">
    <cfRule type="expression" dxfId="75" priority="41">
      <formula>AB$43&gt;=80%</formula>
    </cfRule>
    <cfRule type="expression" dxfId="74" priority="42">
      <formula>AB$43&gt;=65%</formula>
    </cfRule>
    <cfRule type="expression" dxfId="73" priority="43">
      <formula>AB$43&gt;=50%</formula>
    </cfRule>
    <cfRule type="expression" dxfId="72" priority="44">
      <formula>AB$43&lt;50%</formula>
    </cfRule>
  </conditionalFormatting>
  <conditionalFormatting sqref="AB47:AB55">
    <cfRule type="cellIs" dxfId="71" priority="247" operator="between">
      <formula>0.8</formula>
      <formula>1</formula>
    </cfRule>
  </conditionalFormatting>
  <conditionalFormatting sqref="AB50:AB55">
    <cfRule type="expression" dxfId="70" priority="245">
      <formula>"SI($AB$42:0,65:0,7999)"</formula>
    </cfRule>
  </conditionalFormatting>
  <conditionalFormatting sqref="AD6:AD31">
    <cfRule type="cellIs" dxfId="69" priority="249" operator="between">
      <formula>0.4</formula>
      <formula>0.5399</formula>
    </cfRule>
    <cfRule type="cellIs" dxfId="67" priority="251" operator="greaterThan">
      <formula>0.64</formula>
    </cfRule>
    <cfRule type="cellIs" dxfId="66" priority="250" operator="between">
      <formula>0.54</formula>
      <formula>0.6399</formula>
    </cfRule>
  </conditionalFormatting>
  <conditionalFormatting sqref="AG45:AG50">
    <cfRule type="cellIs" dxfId="65" priority="121" operator="lessThan">
      <formula>0.4999</formula>
    </cfRule>
    <cfRule type="cellIs" dxfId="64" priority="122" operator="between">
      <formula>0.5</formula>
      <formula>0.6499</formula>
    </cfRule>
    <cfRule type="cellIs" dxfId="63" priority="123" operator="between">
      <formula>0.65</formula>
      <formula>0.7999</formula>
    </cfRule>
    <cfRule type="cellIs" dxfId="62" priority="124" operator="between">
      <formula>0.8</formula>
      <formula>1</formula>
    </cfRule>
  </conditionalFormatting>
  <conditionalFormatting sqref="AG65:AG70">
    <cfRule type="cellIs" dxfId="61" priority="76" operator="between">
      <formula>0.8</formula>
      <formula>1</formula>
    </cfRule>
    <cfRule type="cellIs" dxfId="60" priority="75" operator="between">
      <formula>0.65</formula>
      <formula>0.7999</formula>
    </cfRule>
    <cfRule type="cellIs" dxfId="59" priority="74" operator="between">
      <formula>0.5</formula>
      <formula>0.6499</formula>
    </cfRule>
    <cfRule type="cellIs" dxfId="58" priority="73" operator="lessThan">
      <formula>0.4999</formula>
    </cfRule>
  </conditionalFormatting>
  <conditionalFormatting sqref="AJ45:AJ50">
    <cfRule type="cellIs" dxfId="57" priority="100" operator="between">
      <formula>0.8</formula>
      <formula>1</formula>
    </cfRule>
    <cfRule type="cellIs" dxfId="56" priority="99" operator="between">
      <formula>0.65</formula>
      <formula>0.7999</formula>
    </cfRule>
    <cfRule type="cellIs" dxfId="55" priority="98" operator="between">
      <formula>0.5</formula>
      <formula>0.6499</formula>
    </cfRule>
    <cfRule type="cellIs" dxfId="54" priority="97" operator="lessThan">
      <formula>0.4999</formula>
    </cfRule>
  </conditionalFormatting>
  <conditionalFormatting sqref="AJ65:AJ70">
    <cfRule type="cellIs" dxfId="53" priority="49" operator="lessThan">
      <formula>0.4999</formula>
    </cfRule>
    <cfRule type="cellIs" dxfId="52" priority="52" operator="between">
      <formula>0.8</formula>
      <formula>1</formula>
    </cfRule>
    <cfRule type="cellIs" dxfId="51" priority="51" operator="between">
      <formula>0.65</formula>
      <formula>0.7999</formula>
    </cfRule>
    <cfRule type="cellIs" dxfId="50" priority="50" operator="between">
      <formula>0.5</formula>
      <formula>0.6499</formula>
    </cfRule>
  </conditionalFormatting>
  <dataValidations count="1">
    <dataValidation type="list" allowBlank="1" showInputMessage="1" showErrorMessage="1" sqref="X39:AA40 X59:AA60" xr:uid="{BA33D3D5-3146-7E42-825D-B0616414CABB}">
      <formula1>$AT$2:$AT$21</formula1>
    </dataValidation>
  </dataValidations>
  <pageMargins left="0.25" right="0.25" top="0.75" bottom="0.75" header="0.3" footer="0.3"/>
  <pageSetup scale="19" orientation="portrait" horizontalDpi="0" verticalDpi="0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8B7BB73A-6893-5841-9CD0-1FC0FC879A8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AB6:AB24 AB26:AB31</xm:sqref>
        </x14:conditionalFormatting>
        <x14:conditionalFormatting xmlns:xm="http://schemas.microsoft.com/office/excel/2006/main">
          <x14:cfRule type="dataBar" id="{722691A6-E51B-184E-85EC-17AE41D6817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AB25</xm:sqref>
        </x14:conditionalFormatting>
        <x14:conditionalFormatting xmlns:xm="http://schemas.microsoft.com/office/excel/2006/main">
          <x14:cfRule type="containsText" priority="248" operator="containsText" id="{39ED343D-CC79-AB47-A2C2-F12529E48AD2}">
            <xm:f>NOT(ISERROR(SEARCH("-",AD6)))</xm:f>
            <xm:f>"-"</xm:f>
            <x14:dxf>
              <fill>
                <patternFill>
                  <bgColor theme="0"/>
                </patternFill>
              </fill>
            </x14:dxf>
          </x14:cfRule>
          <xm:sqref>AD6:AD31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35EB8C-08E4-2243-97F5-65E69624915F}">
  <sheetPr>
    <pageSetUpPr fitToPage="1"/>
  </sheetPr>
  <dimension ref="A1:AV231"/>
  <sheetViews>
    <sheetView showGridLines="0" topLeftCell="N26" zoomScale="90" zoomScaleNormal="90" workbookViewId="0">
      <selection activeCell="X52" sqref="X52:X54"/>
    </sheetView>
  </sheetViews>
  <sheetFormatPr baseColWidth="10" defaultColWidth="10.85546875" defaultRowHeight="15"/>
  <cols>
    <col min="1" max="1" width="36.85546875" customWidth="1"/>
    <col min="23" max="23" width="9.7109375" customWidth="1"/>
    <col min="24" max="24" width="21.85546875" customWidth="1"/>
    <col min="25" max="27" width="7.85546875" customWidth="1"/>
    <col min="28" max="28" width="21.85546875" customWidth="1"/>
    <col min="29" max="29" width="8.28515625" customWidth="1"/>
    <col min="30" max="30" width="9.140625" customWidth="1"/>
    <col min="31" max="34" width="8.85546875" customWidth="1"/>
    <col min="35" max="66" width="6.85546875" customWidth="1"/>
  </cols>
  <sheetData>
    <row r="1" spans="1:36" ht="16.5" thickBo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1:36" ht="15" customHeight="1">
      <c r="A2" s="1"/>
      <c r="B2" s="3"/>
      <c r="C2" s="3"/>
      <c r="D2" s="3"/>
      <c r="E2" s="3"/>
      <c r="F2" s="3"/>
      <c r="G2" s="3"/>
      <c r="H2" s="3"/>
      <c r="I2" s="3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X2" s="175" t="s">
        <v>100</v>
      </c>
      <c r="Y2" s="176"/>
      <c r="Z2" s="176"/>
      <c r="AA2" s="176"/>
      <c r="AB2" s="176"/>
      <c r="AC2" s="176"/>
      <c r="AD2" s="176"/>
      <c r="AE2" s="176"/>
      <c r="AF2" s="176"/>
      <c r="AG2" s="41"/>
      <c r="AH2" s="41"/>
    </row>
    <row r="3" spans="1:36" ht="15.95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X3" s="177"/>
      <c r="Y3" s="178"/>
      <c r="Z3" s="178"/>
      <c r="AA3" s="178"/>
      <c r="AB3" s="178"/>
      <c r="AC3" s="178"/>
      <c r="AD3" s="178"/>
      <c r="AE3" s="178"/>
      <c r="AF3" s="178"/>
      <c r="AG3" s="41"/>
      <c r="AH3" s="41"/>
    </row>
    <row r="4" spans="1:36" ht="15.95" customHeight="1" thickBot="1">
      <c r="A4" s="1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X4" s="179"/>
      <c r="Y4" s="180"/>
      <c r="Z4" s="180"/>
      <c r="AA4" s="180"/>
      <c r="AB4" s="180"/>
      <c r="AC4" s="180"/>
      <c r="AD4" s="180"/>
      <c r="AE4" s="180"/>
      <c r="AF4" s="180"/>
      <c r="AG4" s="41"/>
      <c r="AH4" s="41"/>
    </row>
    <row r="5" spans="1:36" ht="23.25">
      <c r="A5" s="1"/>
      <c r="B5" s="3"/>
      <c r="C5" s="3"/>
      <c r="D5" s="3"/>
      <c r="E5" s="3"/>
      <c r="F5" s="3"/>
      <c r="G5" s="3"/>
      <c r="H5" s="3"/>
      <c r="I5" s="3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5"/>
      <c r="X5" s="181" t="s">
        <v>92</v>
      </c>
      <c r="Y5" s="183" t="s">
        <v>94</v>
      </c>
      <c r="Z5" s="183"/>
      <c r="AA5" s="15" t="s">
        <v>128</v>
      </c>
      <c r="AB5" s="15" t="s">
        <v>95</v>
      </c>
      <c r="AC5" s="15" t="s">
        <v>64</v>
      </c>
      <c r="AD5" s="15" t="s">
        <v>98</v>
      </c>
      <c r="AE5" s="15" t="s">
        <v>107</v>
      </c>
      <c r="AF5" s="16" t="s">
        <v>235</v>
      </c>
    </row>
    <row r="6" spans="1:36" ht="15.75">
      <c r="A6" s="1"/>
      <c r="B6" s="4"/>
      <c r="C6" s="4"/>
      <c r="D6" s="4"/>
      <c r="E6" s="2"/>
      <c r="F6" s="2"/>
      <c r="G6" s="3"/>
      <c r="H6" s="3"/>
      <c r="I6" s="3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5"/>
      <c r="X6" s="182"/>
      <c r="Y6" s="164" t="s">
        <v>0</v>
      </c>
      <c r="Z6" s="164"/>
      <c r="AA6" s="12">
        <f>IF((COUNTIF($A$1:$A$986,"*CA *"))&lt;0,"0",(COUNTIF($A$1:$A$986,"*CA *")))</f>
        <v>0</v>
      </c>
      <c r="AB6" s="29" t="str">
        <f t="shared" ref="AB6:AB31" si="0">IF($AC$35=0,"",(AA6)/$AC$35)</f>
        <v/>
      </c>
      <c r="AC6" s="10">
        <f>(SUMIFS($H$1:$H$986,$A$1:$A$986,"*CA *"))</f>
        <v>0</v>
      </c>
      <c r="AD6" s="14" t="str">
        <f>IFERROR(SUM(AE6+AF6)/SUM(AE6+AF6+#REF!+#REF!),"-")</f>
        <v>-</v>
      </c>
      <c r="AE6" s="30">
        <f>(SUMIFS($G$1:$G$986,$A$1:$A$986,"*CA *"))</f>
        <v>0</v>
      </c>
      <c r="AF6" s="82">
        <f>(SUMIFS($I$1:$I$986,$A$1:$A$986,"*CA *"))</f>
        <v>0</v>
      </c>
    </row>
    <row r="7" spans="1:36" ht="15.75">
      <c r="A7" s="1"/>
      <c r="B7" s="4"/>
      <c r="C7" s="4"/>
      <c r="D7" s="4"/>
      <c r="E7" s="2"/>
      <c r="F7" s="2"/>
      <c r="G7" s="3"/>
      <c r="H7" s="3"/>
      <c r="I7" s="3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X7" s="182"/>
      <c r="Y7" s="164" t="s">
        <v>66</v>
      </c>
      <c r="Z7" s="164"/>
      <c r="AA7" s="12" t="str">
        <f>IF((COUNTIF($A$1:$A$986,"*TRANSI*")-1)&lt;0,"0",(COUNTIF($A$1:$A$986,"*TRANSI*")-1))</f>
        <v>0</v>
      </c>
      <c r="AB7" s="29" t="str">
        <f t="shared" si="0"/>
        <v/>
      </c>
      <c r="AC7" s="10">
        <f>(SUMIFS($H$1:$H$986,$A$1:$A$986,"*TRANSI *"))</f>
        <v>0</v>
      </c>
      <c r="AD7" s="14" t="str">
        <f>IFERROR(SUM(AC7+AE7)/SUM(AC7+AE7+AF7),"-")</f>
        <v>-</v>
      </c>
      <c r="AE7" s="30">
        <f>(SUMIFS($G$1:$G$986,$A$1:$A$986,"*TRANSI *"))</f>
        <v>0</v>
      </c>
      <c r="AF7" s="82">
        <f>SUMIFS($I$1:$I$986,$A$1:$A$986,"*TRANSI*")</f>
        <v>0</v>
      </c>
      <c r="AH7" s="5"/>
      <c r="AI7" s="5"/>
      <c r="AJ7" s="5"/>
    </row>
    <row r="8" spans="1:36" ht="15.75">
      <c r="A8" s="1"/>
      <c r="B8" s="4"/>
      <c r="C8" s="4"/>
      <c r="D8" s="4"/>
      <c r="E8" s="2"/>
      <c r="F8" s="2"/>
      <c r="G8" s="3"/>
      <c r="H8" s="3"/>
      <c r="I8" s="3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X8" s="182"/>
      <c r="Y8" s="164" t="s">
        <v>48</v>
      </c>
      <c r="Z8" s="164"/>
      <c r="AA8" s="12" t="str">
        <f>IF((COUNTIF($A$1:$A$986,"*JL*")-1)&lt;0,"0",(COUNTIF($A$1:$A$986,"*JL*")-1))</f>
        <v>0</v>
      </c>
      <c r="AB8" s="13" t="str">
        <f t="shared" si="0"/>
        <v/>
      </c>
      <c r="AC8" s="10">
        <f>(SUMIFS($H$1:$H$986,$A$1:$A$986,"*JL *"))</f>
        <v>0</v>
      </c>
      <c r="AD8" s="14" t="str">
        <f>IFERROR(SUM(AE8+AF8)/SUM(AE8+AF8+#REF!+#REF!),"-")</f>
        <v>-</v>
      </c>
      <c r="AE8" s="31">
        <f>(SUMIFS($G$1:$G$986,$A$1:$A$986,"*JL *"))</f>
        <v>0</v>
      </c>
      <c r="AF8" s="83">
        <f>(SUMIFS($I$1:$I$986,$A$1:$A$986,"*JL *"))</f>
        <v>0</v>
      </c>
    </row>
    <row r="9" spans="1:36" ht="15.75">
      <c r="A9" s="1"/>
      <c r="B9" s="4"/>
      <c r="C9" s="4"/>
      <c r="D9" s="4"/>
      <c r="E9" s="2"/>
      <c r="F9" s="2"/>
      <c r="G9" s="3"/>
      <c r="H9" s="3"/>
      <c r="I9" s="3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X9" s="182"/>
      <c r="Y9" s="164" t="s">
        <v>67</v>
      </c>
      <c r="Z9" s="164"/>
      <c r="AA9" s="12" t="str">
        <f>IF((COUNTIF($A$1:$A$986,"*PS*")-1)&lt;0,"0",(COUNTIF($A$1:$A$986,"*PS*")-1))</f>
        <v>0</v>
      </c>
      <c r="AB9" s="13" t="str">
        <f t="shared" si="0"/>
        <v/>
      </c>
      <c r="AC9" s="10">
        <f>(SUMIFS($H$1:$H$986,$A$1:$A$986,"*PS *"))</f>
        <v>0</v>
      </c>
      <c r="AD9" s="14" t="str">
        <f>IFERROR(SUM(AE9+AF9)/SUM(AE9+AF9+#REF!+#REF!),"-")</f>
        <v>-</v>
      </c>
      <c r="AE9" s="31">
        <f>(SUMIFS($G$1:$G$986,$A$1:$A$986,"*PS *"))</f>
        <v>0</v>
      </c>
      <c r="AF9" s="83">
        <f>(SUMIFS($I$1:$I$986,$A$1:$A$986,"*PS *"))</f>
        <v>0</v>
      </c>
      <c r="AH9" s="5"/>
      <c r="AI9" s="5"/>
      <c r="AJ9" s="5"/>
    </row>
    <row r="10" spans="1:36" ht="15.95" customHeight="1">
      <c r="A10" s="1"/>
      <c r="B10" s="4"/>
      <c r="C10" s="4"/>
      <c r="D10" s="4"/>
      <c r="E10" s="2"/>
      <c r="F10" s="2"/>
      <c r="G10" s="3"/>
      <c r="H10" s="3"/>
      <c r="I10" s="3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X10" s="23"/>
      <c r="Y10" s="139" t="s">
        <v>4</v>
      </c>
      <c r="Z10" s="139"/>
      <c r="AA10" s="12">
        <f>IF((COUNTIF($A$1:$A$986,"*P1 *"))&lt;0,"0",(COUNTIF($A$1:$A$986,"*P1 *")))</f>
        <v>0</v>
      </c>
      <c r="AB10" s="24" t="str">
        <f t="shared" si="0"/>
        <v/>
      </c>
      <c r="AC10" s="10">
        <f>(SUMIFS($H$1:$H$986,$A$1:$A$986,"*P1 *"))</f>
        <v>0</v>
      </c>
      <c r="AD10" s="14" t="str">
        <f>IFERROR((SUM(AC10+AE10))/SUM(AC10+AE10+AF10),"-")</f>
        <v>-</v>
      </c>
      <c r="AE10" s="11">
        <f>(SUMIFS($G$1:$G$986,$A$1:$A$986,"*P1 *"))</f>
        <v>0</v>
      </c>
      <c r="AF10" s="84">
        <f>(SUMIFS($I$1:$I$986,$A$1:$A$986,"*P1 *"))</f>
        <v>0</v>
      </c>
    </row>
    <row r="11" spans="1:36" ht="15.9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X11" s="25"/>
      <c r="Y11" s="140" t="s">
        <v>5</v>
      </c>
      <c r="Z11" s="140"/>
      <c r="AA11" s="12" t="str">
        <f>IF((COUNTIF($A$1:$A$986,"*P2*")-1)&lt;0,"0",(COUNTIF($A$1:$A$986,"*P2*")-1))</f>
        <v>0</v>
      </c>
      <c r="AB11" s="26" t="str">
        <f t="shared" si="0"/>
        <v/>
      </c>
      <c r="AC11" s="10">
        <f>(SUMIFS($H$1:$H$986,$A$1:$A$986,"*P2 *"))</f>
        <v>0</v>
      </c>
      <c r="AD11" s="14" t="str">
        <f>IFERROR(SUM(AE11+AF11)/SUM(AE11+AF11+#REF!+#REF!),"-")</f>
        <v>-</v>
      </c>
      <c r="AE11" s="27">
        <f>(SUMIFS($G$1:$G$986,$A$1:$A$986,"*P2 *"))</f>
        <v>0</v>
      </c>
      <c r="AF11" s="85">
        <f>(SUMIFS($I$1:$I$986,$A$1:$A$986,"*P2 *"))</f>
        <v>0</v>
      </c>
    </row>
    <row r="12" spans="1:36" ht="15.95" customHeight="1">
      <c r="A12" s="1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X12" s="23"/>
      <c r="Y12" s="139" t="s">
        <v>7</v>
      </c>
      <c r="Z12" s="139"/>
      <c r="AA12" s="12" t="str">
        <f>IF((COUNTIF($A$1:$A$986,"*P3*")-1)&lt;0,"0",(COUNTIF($A$1:$A$986,"*P3*")-1))</f>
        <v>0</v>
      </c>
      <c r="AB12" s="24" t="str">
        <f t="shared" si="0"/>
        <v/>
      </c>
      <c r="AC12" s="10">
        <f>(SUMIFS($H$1:$H$986,$A$1:$A$986,"*P3 *"))</f>
        <v>0</v>
      </c>
      <c r="AD12" s="14" t="str">
        <f>IFERROR(SUM(AE12+AF12)/SUM(AE12+AF12+#REF!+#REF!),"-")</f>
        <v>-</v>
      </c>
      <c r="AE12" s="11">
        <f>(SUMIFS($G$1:$G$986,$A$1:$A$986,"*P3 *"))</f>
        <v>0</v>
      </c>
      <c r="AF12" s="84">
        <f>(SUMIFS($I$1:$I$986,$A$1:$A$986,"*P3 *"))</f>
        <v>0</v>
      </c>
    </row>
    <row r="13" spans="1:36" ht="15.95" customHeight="1">
      <c r="A13" s="1"/>
      <c r="B13" s="3"/>
      <c r="C13" s="3"/>
      <c r="D13" s="3"/>
      <c r="E13" s="3"/>
      <c r="F13" s="3"/>
      <c r="G13" s="3"/>
      <c r="H13" s="3"/>
      <c r="I13" s="3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X13" s="25"/>
      <c r="Y13" s="140" t="s">
        <v>8</v>
      </c>
      <c r="Z13" s="140"/>
      <c r="AA13" s="12" t="str">
        <f>IF((COUNTIF($A$1:$A$986,"*P4*")-1)&lt;0,"0",(COUNTIF($A$1:$A$986,"*P4*")-1))</f>
        <v>0</v>
      </c>
      <c r="AB13" s="26" t="str">
        <f t="shared" si="0"/>
        <v/>
      </c>
      <c r="AC13" s="10">
        <f>(SUMIFS($H$1:$H$986,$A$1:$A$986,"*P4 *"))</f>
        <v>0</v>
      </c>
      <c r="AD13" s="14" t="str">
        <f>IFERROR(SUM(AE13+AF13)/SUM(AE13+AF13+#REF!+#REF!),"-")</f>
        <v>-</v>
      </c>
      <c r="AE13" s="27">
        <f>(SUMIFS($G$1:$G$986,$A$1:$A$986,"*P4 *"))</f>
        <v>0</v>
      </c>
      <c r="AF13" s="85">
        <f>(SUMIFS($I$1:$I$986,$A$1:$A$986,"*P4 *"))</f>
        <v>0</v>
      </c>
    </row>
    <row r="14" spans="1:36" ht="15.9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X14" s="23"/>
      <c r="Y14" s="139" t="s">
        <v>9</v>
      </c>
      <c r="Z14" s="139"/>
      <c r="AA14" s="12" t="str">
        <f>IF((COUNTIF($A$1:$A$986,"*P5*")-1)&lt;0,"0",(COUNTIF($A$1:$A$986,"*P5*")-1))</f>
        <v>0</v>
      </c>
      <c r="AB14" s="24" t="str">
        <f t="shared" si="0"/>
        <v/>
      </c>
      <c r="AC14" s="10">
        <f>(SUMIFS($H$1:$H$986,$A$1:$A$986,"*P5 *"))</f>
        <v>0</v>
      </c>
      <c r="AD14" s="14" t="str">
        <f>IFERROR(SUM(AE14+AF14)/SUM(AE14+AF14+#REF!+#REF!),"-")</f>
        <v>-</v>
      </c>
      <c r="AE14" s="11">
        <f>(SUMIFS($G$1:$G$986,$A$1:$A$986,"*P5 *"))</f>
        <v>0</v>
      </c>
      <c r="AF14" s="84">
        <f>(SUMIFS($I$1:$I$986,$A$1:$A$986,"*P5 *"))</f>
        <v>0</v>
      </c>
    </row>
    <row r="15" spans="1:36" ht="15.75">
      <c r="A15" s="1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X15" s="25"/>
      <c r="Y15" s="140" t="s">
        <v>10</v>
      </c>
      <c r="Z15" s="140"/>
      <c r="AA15" s="12" t="str">
        <f>IF((COUNTIF($A$1:$A$986,"*P6*")-1)&lt;0,"0",(COUNTIF($A$1:$A$986,"*P6*")-1))</f>
        <v>0</v>
      </c>
      <c r="AB15" s="26" t="str">
        <f t="shared" si="0"/>
        <v/>
      </c>
      <c r="AC15" s="10">
        <f>(SUMIFS($H$1:$H$986,$A$1:$A$986,"*P6 *"))</f>
        <v>0</v>
      </c>
      <c r="AD15" s="14" t="str">
        <f>IFERROR(SUM(AE15+AF15)/SUM(AE15+AF15+#REF!+#REF!),"-")</f>
        <v>-</v>
      </c>
      <c r="AE15" s="27">
        <f>(SUMIFS($G$1:$G$986,$A$1:$A$986,"*P6 *"))</f>
        <v>0</v>
      </c>
      <c r="AF15" s="85">
        <f>(SUMIFS($I$1:$I$986,$A$1:$A$986,"*P6 *"))</f>
        <v>0</v>
      </c>
    </row>
    <row r="16" spans="1:36" ht="15.95" customHeight="1">
      <c r="A16" s="1"/>
      <c r="B16" s="3"/>
      <c r="C16" s="3"/>
      <c r="D16" s="3"/>
      <c r="E16" s="3"/>
      <c r="F16" s="3"/>
      <c r="G16" s="3"/>
      <c r="H16" s="3"/>
      <c r="I16" s="3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X16" s="23"/>
      <c r="Y16" s="139" t="s">
        <v>11</v>
      </c>
      <c r="Z16" s="139"/>
      <c r="AA16" s="12" t="str">
        <f>IF((COUNTIF($A$1:$A$986,"*P7*")-1)&lt;0,"0",(COUNTIF($A$1:$A$986,"*P7*")-1))</f>
        <v>0</v>
      </c>
      <c r="AB16" s="24" t="str">
        <f t="shared" si="0"/>
        <v/>
      </c>
      <c r="AC16" s="10">
        <f>(SUMIFS($H$1:$H$986,$A$1:$A$986,"*P7 *"))</f>
        <v>0</v>
      </c>
      <c r="AD16" s="14" t="str">
        <f>IFERROR(SUM(AE16+AF16)/SUM(AE16+AF16+#REF!+#REF!),"-")</f>
        <v>-</v>
      </c>
      <c r="AE16" s="11">
        <f>(SUMIFS($G$1:$G$986,$A$1:$A$986,"*P7 *"))</f>
        <v>0</v>
      </c>
      <c r="AF16" s="84">
        <f>(SUMIFS($I$1:$I$986,$A$1:$A$986,"*P7 *"))</f>
        <v>0</v>
      </c>
    </row>
    <row r="17" spans="1:32" ht="15.7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X17" s="25"/>
      <c r="Y17" s="140" t="s">
        <v>12</v>
      </c>
      <c r="Z17" s="140"/>
      <c r="AA17" s="12" t="str">
        <f>IF((COUNTIF($A$1:$A$986,"*P8*")-1)&lt;0,"0",(COUNTIF($A$1:$A$986,"*P8*")-1))</f>
        <v>0</v>
      </c>
      <c r="AB17" s="26" t="str">
        <f t="shared" si="0"/>
        <v/>
      </c>
      <c r="AC17" s="10">
        <f>(SUMIFS($H$1:$H$986,$A$1:$A$986,"*P8 *"))</f>
        <v>0</v>
      </c>
      <c r="AD17" s="14" t="str">
        <f>IFERROR(SUM(AE17+AF17)/SUM(AE17+AF17+#REF!+#REF!),"-")</f>
        <v>-</v>
      </c>
      <c r="AE17" s="27">
        <f>(SUMIFS($G$1:$G$986,$A$1:$A$986,"*P8 *"))</f>
        <v>0</v>
      </c>
      <c r="AF17" s="85">
        <f>(SUMIFS($I$1:$I$986,$A$1:$A$986,"*P8 *"))</f>
        <v>0</v>
      </c>
    </row>
    <row r="18" spans="1:32" ht="15.75">
      <c r="A18" s="1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X18" s="23"/>
      <c r="Y18" s="139" t="s">
        <v>13</v>
      </c>
      <c r="Z18" s="139"/>
      <c r="AA18" s="12" t="str">
        <f>IF((COUNTIF($A$1:$A$986,"*P9*")-1)&lt;0,"0",(COUNTIF($A$1:$A$986,"*P9*")-1))</f>
        <v>0</v>
      </c>
      <c r="AB18" s="24" t="str">
        <f t="shared" si="0"/>
        <v/>
      </c>
      <c r="AC18" s="10">
        <f>(SUMIFS($H$1:$H$986,$A$1:$A$986,"*P9 *"))</f>
        <v>0</v>
      </c>
      <c r="AD18" s="14" t="str">
        <f>IFERROR(SUM(AE18+AF18)/SUM(AE18+AF18+#REF!+#REF!),"-")</f>
        <v>-</v>
      </c>
      <c r="AE18" s="11">
        <f>(SUMIFS($G$1:$G$986,$A$1:$A$986,"*P9 *"))</f>
        <v>0</v>
      </c>
      <c r="AF18" s="84">
        <f>(SUMIFS($I$1:$I$986,$A$1:$A$986,"*P9 *"))</f>
        <v>0</v>
      </c>
    </row>
    <row r="19" spans="1:32" ht="15.75">
      <c r="A19" s="1"/>
      <c r="B19" s="3"/>
      <c r="C19" s="3"/>
      <c r="D19" s="3"/>
      <c r="E19" s="3"/>
      <c r="F19" s="3"/>
      <c r="G19" s="3"/>
      <c r="H19" s="3"/>
      <c r="I19" s="3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X19" s="25"/>
      <c r="Y19" s="140" t="s">
        <v>14</v>
      </c>
      <c r="Z19" s="140"/>
      <c r="AA19" s="12" t="str">
        <f>IF((COUNTIF($A$1:$A$986,"*P10*")-1)&lt;0,"0",(COUNTIF($A$1:$A$986,"*P10*")-1))</f>
        <v>0</v>
      </c>
      <c r="AB19" s="26" t="str">
        <f t="shared" si="0"/>
        <v/>
      </c>
      <c r="AC19" s="10">
        <f>(SUMIFS($H$1:$H$986,$A$1:$A$986,"*P10 *"))</f>
        <v>0</v>
      </c>
      <c r="AD19" s="14" t="str">
        <f>IFERROR(SUM(AE19+AF19)/SUM(AE19+AF19+#REF!+#REF!),"-")</f>
        <v>-</v>
      </c>
      <c r="AE19" s="27">
        <f>(SUMIFS($G$1:$G$986,$A$1:$A$986,"*P10 *"))</f>
        <v>0</v>
      </c>
      <c r="AF19" s="85">
        <f>(SUMIFS($I$1:$I$986,$A$1:$A$986,"*P10 *"))</f>
        <v>0</v>
      </c>
    </row>
    <row r="20" spans="1:32" ht="15.7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X20" s="23"/>
      <c r="Y20" s="139" t="s">
        <v>15</v>
      </c>
      <c r="Z20" s="139"/>
      <c r="AA20" s="12" t="str">
        <f>IF((COUNTIF($A$1:$A$986,"*P11*")-1)&lt;0,"0",(COUNTIF($A$1:$A$986,"*P11*")-1))</f>
        <v>0</v>
      </c>
      <c r="AB20" s="24" t="str">
        <f t="shared" si="0"/>
        <v/>
      </c>
      <c r="AC20" s="10">
        <f>(SUMIFS($H$1:$H$986,$A$1:$A$986,"*P11 *"))</f>
        <v>0</v>
      </c>
      <c r="AD20" s="14" t="str">
        <f>IFERROR(SUM(AE20+AF20)/SUM(AE20+AF20+#REF!+#REF!),"-")</f>
        <v>-</v>
      </c>
      <c r="AE20" s="11">
        <f>(SUMIFS($G$1:$G$986,$A$1:$A$986,"*P11 *"))</f>
        <v>0</v>
      </c>
      <c r="AF20" s="84">
        <f>(SUMIFS($I$1:$I$986,$A$1:$A$986,"*P11 *"))</f>
        <v>0</v>
      </c>
    </row>
    <row r="21" spans="1:32" ht="15.75">
      <c r="A21" s="1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X21" s="25"/>
      <c r="Y21" s="140" t="s">
        <v>16</v>
      </c>
      <c r="Z21" s="140"/>
      <c r="AA21" s="12" t="str">
        <f>IF((COUNTIF($A$1:$A$986,"*P12*")-1)&lt;0,"0",(COUNTIF($A$1:$A$986,"*P12*")-1))</f>
        <v>0</v>
      </c>
      <c r="AB21" s="26" t="str">
        <f t="shared" si="0"/>
        <v/>
      </c>
      <c r="AC21" s="10">
        <f>(SUMIFS($H$1:$H$986,$A$1:$A$986,"*P12 *"))</f>
        <v>0</v>
      </c>
      <c r="AD21" s="14" t="str">
        <f>IFERROR(SUM(AE21+AF21)/SUM(AE21+AF21+#REF!+#REF!),"-")</f>
        <v>-</v>
      </c>
      <c r="AE21" s="27">
        <f>(SUMIFS($G$1:$G$986,$A$1:$A$986,"*P12 *"))</f>
        <v>0</v>
      </c>
      <c r="AF21" s="85">
        <f>(SUMIFS($I$1:$I$986,$A$1:$A$986,"*P12 *"))</f>
        <v>0</v>
      </c>
    </row>
    <row r="22" spans="1:32" ht="15.75">
      <c r="A22" s="1"/>
      <c r="B22" s="3"/>
      <c r="C22" s="3"/>
      <c r="D22" s="3"/>
      <c r="E22" s="3"/>
      <c r="F22" s="3"/>
      <c r="G22" s="3"/>
      <c r="H22" s="3"/>
      <c r="I22" s="3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X22" s="23"/>
      <c r="Y22" s="139" t="s">
        <v>17</v>
      </c>
      <c r="Z22" s="139"/>
      <c r="AA22" s="12" t="str">
        <f>IF((COUNTIF($A$1:$A$986,"*P13*")-1)&lt;0,"0",(COUNTIF($A$1:$A$986,"*P13*")-1))</f>
        <v>0</v>
      </c>
      <c r="AB22" s="24" t="str">
        <f t="shared" si="0"/>
        <v/>
      </c>
      <c r="AC22" s="10">
        <f>(SUMIFS($H$1:$H$986,$A$1:$A$986,"*P13 *"))</f>
        <v>0</v>
      </c>
      <c r="AD22" s="14" t="str">
        <f>IFERROR(SUM(AE22+AF22)/SUM(AE22+AF22+#REF!+#REF!),"-")</f>
        <v>-</v>
      </c>
      <c r="AE22" s="11">
        <f>(SUMIFS($G$1:$G$986,$A$1:$A$986,"*P13 *"))</f>
        <v>0</v>
      </c>
      <c r="AF22" s="84">
        <f>(SUMIFS($I$1:$I$986,$A$1:$A$986,"*P13 *"))</f>
        <v>0</v>
      </c>
    </row>
    <row r="23" spans="1:32" ht="15.7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X23" s="25"/>
      <c r="Y23" s="140" t="s">
        <v>68</v>
      </c>
      <c r="Z23" s="140"/>
      <c r="AA23" s="12" t="str">
        <f>IF((COUNTIF($A$1:$A$986,"*P14*")-1)&lt;0,"0",(COUNTIF($A$1:$A$986,"*P14*")-1))</f>
        <v>0</v>
      </c>
      <c r="AB23" s="26" t="str">
        <f t="shared" si="0"/>
        <v/>
      </c>
      <c r="AC23" s="10">
        <f>(SUMIFS($H$1:$H$986,$A$1:$A$986,"*P14 *"))</f>
        <v>0</v>
      </c>
      <c r="AD23" s="14" t="str">
        <f>IFERROR(SUM(AE23+AF23)/SUM(AE23+AF23+#REF!+#REF!),"-")</f>
        <v>-</v>
      </c>
      <c r="AE23" s="27">
        <f>(SUMIFS($G$1:$G$986,$A$1:$A$986,"*P14 *"))</f>
        <v>0</v>
      </c>
      <c r="AF23" s="85">
        <f>(SUMIFS($I$1:$I$986,$A$1:$A$986,"*P14 *"))</f>
        <v>0</v>
      </c>
    </row>
    <row r="24" spans="1:32" ht="15.75">
      <c r="A24" s="1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X24" s="23"/>
      <c r="Y24" s="139" t="s">
        <v>69</v>
      </c>
      <c r="Z24" s="139"/>
      <c r="AA24" s="12" t="str">
        <f>IF((COUNTIF($A$1:$A$986,"*P15*")-1)&lt;0,"0",(COUNTIF($A$1:$A$986,"*P15*")-1))</f>
        <v>0</v>
      </c>
      <c r="AB24" s="24" t="str">
        <f t="shared" si="0"/>
        <v/>
      </c>
      <c r="AC24" s="10">
        <f>(SUMIFS($H$1:$H$986,$A$1:$A$986,"*P15 *"))</f>
        <v>0</v>
      </c>
      <c r="AD24" s="14" t="str">
        <f>IFERROR(SUM(AE24+AF24)/SUM(AE24+AF24+#REF!+#REF!),"-")</f>
        <v>-</v>
      </c>
      <c r="AE24" s="11">
        <f>(SUMIFS($G$1:$G$986,$A$1:$A$986,"*P15 *"))</f>
        <v>0</v>
      </c>
      <c r="AF24" s="84">
        <f>(SUMIFS($I$1:$I$986,$A$1:$A$986,"*P15 *"))</f>
        <v>0</v>
      </c>
    </row>
    <row r="25" spans="1:32" ht="15.75">
      <c r="A25" s="1"/>
      <c r="B25" s="3"/>
      <c r="C25" s="3"/>
      <c r="D25" s="3"/>
      <c r="E25" s="3"/>
      <c r="F25" s="3"/>
      <c r="G25" s="3"/>
      <c r="H25" s="3"/>
      <c r="I25" s="3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X25" s="38"/>
      <c r="Y25" s="143" t="s">
        <v>131</v>
      </c>
      <c r="Z25" s="144"/>
      <c r="AA25" s="12" t="str">
        <f>IF((COUNTIF($A$1:$A$986,"*P16*")-1)&lt;0,"0",(COUNTIF($A$1:$A$986,"*P16*")-1))</f>
        <v>0</v>
      </c>
      <c r="AB25" s="26" t="str">
        <f t="shared" si="0"/>
        <v/>
      </c>
      <c r="AC25" s="10">
        <f>(SUMIFS($H$1:$H$986,$A$1:$A$986,"*P16 *"))</f>
        <v>0</v>
      </c>
      <c r="AD25" s="14" t="str">
        <f>IFERROR(SUM(AE25+AF25)/SUM(AE25+AF25+#REF!+#REF!),"-")</f>
        <v>-</v>
      </c>
      <c r="AE25" s="27">
        <f>(SUMIFS($G$1:$G$986,$A$1:$A$986,"*P16 *"))</f>
        <v>0</v>
      </c>
      <c r="AF25" s="85">
        <f>(SUMIFS($I$1:$I$986,$A$1:$A$986,"*P16 *"))</f>
        <v>0</v>
      </c>
    </row>
    <row r="26" spans="1:32" ht="15.7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X26" s="86"/>
      <c r="Y26" s="141" t="s">
        <v>93</v>
      </c>
      <c r="Z26" s="142"/>
      <c r="AA26" s="12" t="str">
        <f>IF((COUNTIF($A$1:$A$986,"*SPANISH*")-1)&lt;0,"0",(COUNTIF($A$1:$A$986,"*SPANISH*")-1))</f>
        <v>0</v>
      </c>
      <c r="AB26" s="51" t="str">
        <f t="shared" si="0"/>
        <v/>
      </c>
      <c r="AC26" s="10">
        <f>(SUMIFS($H$1:$H$986,$A$1:$A$986,"*SPANISH *"))</f>
        <v>0</v>
      </c>
      <c r="AD26" s="14" t="str">
        <f>IFERROR(SUM(AE26+AF26)/SUM(AE26+AF26+#REF!+#REF!),"-")</f>
        <v>-</v>
      </c>
      <c r="AE26" s="52">
        <f>(SUMIFS($G$1:$G$986,$A$1:$A$986,"*SPANISH *"))</f>
        <v>0</v>
      </c>
      <c r="AF26" s="87">
        <f>(SUMIFS($I$1:$I$986,$A$1:$A$986,"*SPANISH *"))</f>
        <v>0</v>
      </c>
    </row>
    <row r="27" spans="1:32" ht="15.75">
      <c r="A27" s="1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X27" s="161"/>
      <c r="Y27" s="163" t="s">
        <v>41</v>
      </c>
      <c r="Z27" s="163"/>
      <c r="AA27" s="12" t="str">
        <f>IF((COUNTIF($A$1:$A$986,"*DIVERS*")-1)&lt;0,"0",(COUNTIF($A$1:$A$986,"*DIVERS*")-1))</f>
        <v>0</v>
      </c>
      <c r="AB27" s="39" t="str">
        <f t="shared" si="0"/>
        <v/>
      </c>
      <c r="AC27" s="10">
        <f>(SUMIFS($H$1:$H$986,$A$1:$A$986,"*DIVERS *"))</f>
        <v>0</v>
      </c>
      <c r="AD27" s="14" t="str">
        <f>IFERROR(SUM(AE27+AF27)/SUM(AE27+AF27+#REF!+#REF!),"-")</f>
        <v>-</v>
      </c>
      <c r="AE27" s="40">
        <f>(SUMIFS($G$1:$G$986,$A$1:$A$986,"*DIVERS *"))</f>
        <v>0</v>
      </c>
      <c r="AF27" s="88">
        <f>(SUMIFS($I$1:$I$986,$A$1:$A$986,"*DIVERS *"))</f>
        <v>0</v>
      </c>
    </row>
    <row r="28" spans="1:32" ht="15.75">
      <c r="A28" s="1"/>
      <c r="B28" s="3"/>
      <c r="C28" s="3"/>
      <c r="D28" s="3"/>
      <c r="E28" s="3"/>
      <c r="F28" s="3"/>
      <c r="G28" s="3"/>
      <c r="H28" s="3"/>
      <c r="I28" s="3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X28" s="161"/>
      <c r="Y28" s="164" t="s">
        <v>18</v>
      </c>
      <c r="Z28" s="164"/>
      <c r="AA28" s="12" t="str">
        <f>IF((COUNTIF($A$1:$A$986,"*BLOBS*")-1)&lt;0,"0",(COUNTIF($A$1:$A$986,"*BLOBS*")-1))</f>
        <v>0</v>
      </c>
      <c r="AB28" s="29" t="str">
        <f t="shared" si="0"/>
        <v/>
      </c>
      <c r="AC28" s="10">
        <f>(SUMIFS($H$1:$H$986,$A$1:$A$986,"*BLOBS *"))</f>
        <v>0</v>
      </c>
      <c r="AD28" s="14" t="str">
        <f>IFERROR(SUM(AE28+AF28)/SUM(AE28+AF28+#REF!+#REF!),"-")</f>
        <v>-</v>
      </c>
      <c r="AE28" s="30">
        <f>(SUMIFS($G$1:$G$986,$A$1:$A$986,"*BLOBS *"))</f>
        <v>0</v>
      </c>
      <c r="AF28" s="82">
        <f>(SUMIFS($I$1:$I$986,$A$1:$A$986,"*BLOBS *"))</f>
        <v>0</v>
      </c>
    </row>
    <row r="29" spans="1:32" ht="15.7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X29" s="161"/>
      <c r="Y29" s="164" t="s">
        <v>19</v>
      </c>
      <c r="Z29" s="164"/>
      <c r="AA29" s="12" t="str">
        <f>IF((COUNTIF($A$1:$A$986,"*SLOBS*")-1)&lt;0,"0",(COUNTIF($A$1:$A$986,"*SLOBS*")-1))</f>
        <v>0</v>
      </c>
      <c r="AB29" s="29" t="str">
        <f t="shared" si="0"/>
        <v/>
      </c>
      <c r="AC29" s="10">
        <f>(SUMIFS($H$1:$H$986,$A$1:$A$986,"*SLOBS *"))</f>
        <v>0</v>
      </c>
      <c r="AD29" s="14" t="str">
        <f>IFERROR(SUM(AE29+AF29)/SUM(AE29+AF29+#REF!+#REF!),"-")</f>
        <v>-</v>
      </c>
      <c r="AE29" s="30">
        <f>(SUMIFS($G$1:$G$986,$A$1:$A$986,"*SLOBS *"))</f>
        <v>0</v>
      </c>
      <c r="AF29" s="82">
        <f>(SUMIFS($I$1:$I$986,$A$1:$A$986,"*SLOBS *"))</f>
        <v>0</v>
      </c>
    </row>
    <row r="30" spans="1:32" ht="15.75">
      <c r="A30" s="1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X30" s="161"/>
      <c r="Y30" s="165" t="s">
        <v>70</v>
      </c>
      <c r="Z30" s="165"/>
      <c r="AA30" s="12" t="str">
        <f>IF((COUNTIF($A$1:$A$986,"*Z OFF 1*")-1)&lt;0,"0",(COUNTIF($A$1:$A$986,"*Z OFF 1*")-1))</f>
        <v>0</v>
      </c>
      <c r="AB30" s="32" t="str">
        <f t="shared" si="0"/>
        <v/>
      </c>
      <c r="AC30" s="10">
        <f>(SUMIFS($H$1:$H$986,$A$1:$A$986,"*Z OFF 1 *"))</f>
        <v>0</v>
      </c>
      <c r="AD30" s="14" t="str">
        <f>IFERROR(SUM(AE30+AF30)/SUM(AE30+AF30+#REF!+#REF!),"-")</f>
        <v>-</v>
      </c>
      <c r="AE30" s="42">
        <f>(SUMIFS($G$1:$G$986,$A$1:$A$986,"*Z OFF 1 *"))</f>
        <v>0</v>
      </c>
      <c r="AF30" s="89">
        <f>(SUMIFS($I$1:$I$986,$A$1:$A$986,"*Z OFF 1 *"))</f>
        <v>0</v>
      </c>
    </row>
    <row r="31" spans="1:32" ht="16.5" thickBot="1">
      <c r="A31" s="1"/>
      <c r="B31" s="3"/>
      <c r="C31" s="3"/>
      <c r="D31" s="3"/>
      <c r="E31" s="3"/>
      <c r="F31" s="3"/>
      <c r="G31" s="3"/>
      <c r="H31" s="3"/>
      <c r="I31" s="3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X31" s="162"/>
      <c r="Y31" s="166" t="s">
        <v>71</v>
      </c>
      <c r="Z31" s="166"/>
      <c r="AA31" s="43" t="str">
        <f>IF((COUNTIF($A$1:$A$986,"*Z OFF 2*")-1)&lt;0,"0",(COUNTIF($A$1:$A$986,"*Z OFF 2*")-1))</f>
        <v>0</v>
      </c>
      <c r="AB31" s="33" t="str">
        <f t="shared" si="0"/>
        <v/>
      </c>
      <c r="AC31" s="44">
        <f>(SUMIFS($H$1:$H$986,$A$1:$A$986,"*Z OFF 2 *"))</f>
        <v>0</v>
      </c>
      <c r="AD31" s="45" t="str">
        <f>IFERROR(SUM(AE31+AF31)/SUM(AE31+AF31+#REF!+#REF!),"-")</f>
        <v>-</v>
      </c>
      <c r="AE31" s="46">
        <f>(SUMIFS($G$1:$G$986,$A$1:$A$986,"*Z OFF 2 *"))</f>
        <v>0</v>
      </c>
      <c r="AF31" s="90">
        <f>(SUMIFS($I$1:$I$986,$A$1:$A$986,"*Z OFF 2 *"))</f>
        <v>0</v>
      </c>
    </row>
    <row r="32" spans="1:32" ht="15.9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X32" s="145" t="s">
        <v>50</v>
      </c>
      <c r="Y32" s="146"/>
      <c r="Z32" s="146"/>
      <c r="AA32" s="146"/>
      <c r="AB32" s="204"/>
      <c r="AC32" s="94" t="s">
        <v>64</v>
      </c>
      <c r="AD32" s="18" t="s">
        <v>307</v>
      </c>
      <c r="AE32" s="18" t="s">
        <v>308</v>
      </c>
      <c r="AF32" s="19" t="s">
        <v>309</v>
      </c>
    </row>
    <row r="33" spans="1:48" ht="15.95" customHeight="1" thickBot="1">
      <c r="A33" s="1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X33" s="147"/>
      <c r="Y33" s="148"/>
      <c r="Z33" s="148"/>
      <c r="AA33" s="148"/>
      <c r="AB33" s="205"/>
      <c r="AC33" s="96">
        <f>SUM(AC6:AC31)</f>
        <v>0</v>
      </c>
      <c r="AD33" s="92" t="str">
        <f>IFERROR((AC33/AC35),"-")</f>
        <v>-</v>
      </c>
      <c r="AE33" s="92" t="str">
        <f>IFERROR(((SUM(AE6:AE31))/AC35),"-")</f>
        <v>-</v>
      </c>
      <c r="AF33" s="91" t="str">
        <f>IFERROR(((SUM(AF6:AF31))/AC35),"-")</f>
        <v>-</v>
      </c>
      <c r="AI33" s="5"/>
      <c r="AJ33" s="5"/>
    </row>
    <row r="34" spans="1:48" ht="21" customHeight="1">
      <c r="A34" s="1"/>
      <c r="B34" s="3"/>
      <c r="C34" s="3"/>
      <c r="D34" s="3"/>
      <c r="E34" s="3"/>
      <c r="F34" s="3"/>
      <c r="G34" s="3"/>
      <c r="H34" s="3"/>
      <c r="I34" s="3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X34" s="147"/>
      <c r="Y34" s="148"/>
      <c r="Z34" s="148"/>
      <c r="AA34" s="148"/>
      <c r="AB34" s="205"/>
      <c r="AC34" s="207" t="s">
        <v>128</v>
      </c>
      <c r="AD34" s="208"/>
      <c r="AE34" s="93" t="s">
        <v>306</v>
      </c>
      <c r="AF34" s="209" t="s">
        <v>51</v>
      </c>
      <c r="AG34" s="210"/>
      <c r="AH34" s="211"/>
    </row>
    <row r="35" spans="1:48" ht="18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X35" s="147"/>
      <c r="Y35" s="148"/>
      <c r="Z35" s="148"/>
      <c r="AA35" s="148"/>
      <c r="AB35" s="205"/>
      <c r="AC35" s="212">
        <f>SUM(AA6:AA31)</f>
        <v>0</v>
      </c>
      <c r="AD35" s="213"/>
      <c r="AE35" s="168"/>
      <c r="AF35" s="173" t="s">
        <v>130</v>
      </c>
      <c r="AG35" s="173"/>
      <c r="AH35" s="216" t="str">
        <f>IFERROR((AE35/AC35),"-")</f>
        <v>-</v>
      </c>
    </row>
    <row r="36" spans="1:48" ht="18" customHeight="1">
      <c r="A36" s="1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X36" s="147"/>
      <c r="Y36" s="148"/>
      <c r="Z36" s="148"/>
      <c r="AA36" s="148"/>
      <c r="AB36" s="205"/>
      <c r="AC36" s="212"/>
      <c r="AD36" s="213"/>
      <c r="AE36" s="168"/>
      <c r="AF36" s="173"/>
      <c r="AG36" s="173"/>
      <c r="AH36" s="217"/>
    </row>
    <row r="37" spans="1:48" ht="18.95" customHeight="1" thickBot="1">
      <c r="A37" s="1"/>
      <c r="B37" s="3"/>
      <c r="C37" s="3"/>
      <c r="D37" s="3"/>
      <c r="E37" s="3"/>
      <c r="F37" s="3"/>
      <c r="G37" s="3"/>
      <c r="H37" s="3"/>
      <c r="I37" s="3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X37" s="149"/>
      <c r="Y37" s="150"/>
      <c r="Z37" s="150"/>
      <c r="AA37" s="150"/>
      <c r="AB37" s="206"/>
      <c r="AC37" s="214"/>
      <c r="AD37" s="215"/>
      <c r="AE37" s="169"/>
      <c r="AF37" s="172" t="s">
        <v>56</v>
      </c>
      <c r="AG37" s="172"/>
      <c r="AH37" s="95" t="str">
        <f>IFERROR(((SUM(AE6:AE31)+AC33))/(SUM(AE6:AE31)+(SUM(AF6:AF31)+AC33)),"-")</f>
        <v>-</v>
      </c>
    </row>
    <row r="38" spans="1:48" ht="16.5" thickBo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AQ38" s="5"/>
      <c r="AU38" s="5"/>
      <c r="AV38" s="2"/>
    </row>
    <row r="39" spans="1:48" ht="15.95" customHeight="1">
      <c r="A39" s="1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X39" s="198" t="s">
        <v>291</v>
      </c>
      <c r="Y39" s="199"/>
      <c r="Z39" s="199"/>
      <c r="AA39" s="199"/>
      <c r="AB39" s="199"/>
      <c r="AC39" s="199"/>
      <c r="AD39" s="199"/>
      <c r="AE39" s="199"/>
      <c r="AF39" s="199"/>
      <c r="AG39" s="199"/>
      <c r="AH39" s="199"/>
      <c r="AI39" s="199"/>
      <c r="AJ39" s="200"/>
      <c r="AQ39" s="5"/>
      <c r="AU39" s="5"/>
      <c r="AV39" s="2"/>
    </row>
    <row r="40" spans="1:48" ht="15.95" customHeight="1">
      <c r="A40" s="1"/>
      <c r="B40" s="3"/>
      <c r="C40" s="3"/>
      <c r="D40" s="3"/>
      <c r="E40" s="3"/>
      <c r="F40" s="3"/>
      <c r="G40" s="3"/>
      <c r="H40" s="3"/>
      <c r="I40" s="3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X40" s="201"/>
      <c r="Y40" s="202"/>
      <c r="Z40" s="202"/>
      <c r="AA40" s="202"/>
      <c r="AB40" s="202"/>
      <c r="AC40" s="202"/>
      <c r="AD40" s="202"/>
      <c r="AE40" s="202"/>
      <c r="AF40" s="202"/>
      <c r="AG40" s="202"/>
      <c r="AH40" s="202"/>
      <c r="AI40" s="202"/>
      <c r="AJ40" s="203"/>
      <c r="AQ40" s="5"/>
      <c r="AU40" s="5"/>
      <c r="AV40" s="2"/>
    </row>
    <row r="41" spans="1:48" ht="15.9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X41" s="57"/>
      <c r="Y41" s="58"/>
      <c r="Z41" s="58"/>
      <c r="AA41" s="58"/>
      <c r="AB41" s="58"/>
      <c r="AC41" s="58"/>
      <c r="AD41" s="58"/>
      <c r="AE41" s="58"/>
      <c r="AF41" s="58"/>
      <c r="AG41" s="58"/>
      <c r="AH41" s="58"/>
      <c r="AI41" s="58"/>
      <c r="AJ41" s="59"/>
      <c r="AQ41" s="5"/>
      <c r="AU41" s="5"/>
      <c r="AV41" s="2"/>
    </row>
    <row r="42" spans="1:48" ht="18.75">
      <c r="A42" s="1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X42" s="60" t="s">
        <v>257</v>
      </c>
      <c r="Y42" s="134" t="s">
        <v>137</v>
      </c>
      <c r="Z42" s="134"/>
      <c r="AA42" s="134"/>
      <c r="AB42" s="61" t="s">
        <v>258</v>
      </c>
      <c r="AD42" s="113" t="s">
        <v>297</v>
      </c>
      <c r="AE42" s="113"/>
      <c r="AF42" s="113"/>
      <c r="AG42" s="113"/>
      <c r="AH42" s="113"/>
      <c r="AI42" s="113"/>
      <c r="AJ42" s="114"/>
      <c r="AQ42" s="5"/>
      <c r="AU42" s="5"/>
      <c r="AV42" s="2"/>
    </row>
    <row r="43" spans="1:48" ht="15.95" customHeight="1">
      <c r="A43" s="1"/>
      <c r="B43" s="3"/>
      <c r="C43" s="3"/>
      <c r="D43" s="3"/>
      <c r="E43" s="3"/>
      <c r="F43" s="3"/>
      <c r="G43" s="3"/>
      <c r="H43" s="3"/>
      <c r="I43" s="3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X43" s="135" t="e">
        <f>((SUMIFS($G$1:$G$814,$A$1:$A$814,"*LEFT OFF *"))+(SUMIFS($I$1:$I$814,$A$1:$A$814,"*LEFT OFF *"))+(SUMIFS($K$1:$K$814,$A$1:$A$814,"*LEFT OFF *"))+(SUMIFS($M$1:$M$814,$A$1:$A$814,"*LEFT OFF *"))+(SUMIFS($O$1:$O$814,$A$1:$A$814,"*LEFT OFF *"))+(SUMIFS($Q$1:$Q$814,$A$1:$A$814,"*LEFT OFF *")))/(X52)</f>
        <v>#DIV/0!</v>
      </c>
      <c r="Y43" s="136" t="e">
        <f>((SUMIFS($G$1:$G$814,$A$1:$A$814,"*MID OFF *"))+(SUMIFS($I$1:$I$814,$A$1:$A$814,"*MID OFF *"))+(SUMIFS($K$1:$K$814,$A$1:$A$814,"*MID OFF *"))+(SUMIFS($M$1:$M$814,$A$1:$A$814,"*MID OFF *"))+(SUMIFS($O$1:$O$814,$A$1:$A$814,"*MID OFF *"))+(SUMIFS($Q$1:$Q$814,$A$1:$A$814,"*MID OFF *")))/(Y52)</f>
        <v>#DIV/0!</v>
      </c>
      <c r="Z43" s="136"/>
      <c r="AA43" s="136"/>
      <c r="AB43" s="136" t="e">
        <f>((SUMIFS($G$1:$G$814,$A$1:$A$814,"*RIGHT OFF *"))+(SUMIFS($I$1:$I$814,$A$1:$A$814,"*RIGHT OFF *"))+(SUMIFS($K$1:$K$814,$A$1:$A$814,"*RIGHT OFF *"))+(SUMIFS($M$1:$M$814,$A$1:$A$814,"*RIGHT OFF *"))+(SUMIFS($O$1:$O$814,$A$1:$A$814,"*RIGHT OFF *"))+(SUMIFS($Q$1:$Q$814,$A$1:$A$814,"*RIGHT OFF *")))/(AB52)</f>
        <v>#DIV/0!</v>
      </c>
      <c r="AD43" s="117"/>
      <c r="AE43" s="115" t="s">
        <v>138</v>
      </c>
      <c r="AF43" s="115"/>
      <c r="AG43" s="115"/>
      <c r="AH43" s="115" t="s">
        <v>137</v>
      </c>
      <c r="AI43" s="115"/>
      <c r="AJ43" s="116"/>
    </row>
    <row r="44" spans="1:48" ht="15.9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X44" s="135"/>
      <c r="Y44" s="136"/>
      <c r="Z44" s="136"/>
      <c r="AA44" s="136"/>
      <c r="AB44" s="136"/>
      <c r="AD44" s="118"/>
      <c r="AE44" s="75" t="s">
        <v>299</v>
      </c>
      <c r="AF44" s="75" t="s">
        <v>286</v>
      </c>
      <c r="AG44" s="75" t="s">
        <v>300</v>
      </c>
      <c r="AH44" s="75" t="s">
        <v>299</v>
      </c>
      <c r="AI44" s="75" t="s">
        <v>286</v>
      </c>
      <c r="AJ44" s="76" t="s">
        <v>300</v>
      </c>
    </row>
    <row r="45" spans="1:48" ht="15.95" customHeight="1">
      <c r="A45" s="1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X45" s="135"/>
      <c r="Y45" s="136"/>
      <c r="Z45" s="136"/>
      <c r="AA45" s="136"/>
      <c r="AB45" s="136"/>
      <c r="AD45" s="77" t="s">
        <v>280</v>
      </c>
      <c r="AE45" s="78">
        <f>((SUMIFS($G$1:$G$814,$A$1:$A$814,"*RIGHT OFF *")+SUMIFS($G$1:$G$814,$A$1:$A$814,"*LEFT OFF *")))</f>
        <v>0</v>
      </c>
      <c r="AF45" s="78">
        <f>((AE45)+SUMIFS($H$1:$H$814,$A$1:$A$814,"*RIGHT OFF *")+SUMIFS($H$1:$H$814,$A$1:$A$814,"*LEFT OFF *"))</f>
        <v>0</v>
      </c>
      <c r="AG45" s="80" t="str">
        <f t="shared" ref="AG45:AG49" si="1">IFERROR((AE45/AF45),"-")</f>
        <v>-</v>
      </c>
      <c r="AH45" s="78">
        <f>SUMIFS($G$1:$G$814,$A$1:$A$814,"*MID OFF *")</f>
        <v>0</v>
      </c>
      <c r="AI45" s="78">
        <f>(AH45)+(SUMIFS($H$1:$H$814,$A$1:$A$814,"*MID OFF *"))</f>
        <v>0</v>
      </c>
      <c r="AJ45" s="81" t="str">
        <f>IFERROR((AH45/AI45),"-")</f>
        <v>-</v>
      </c>
    </row>
    <row r="46" spans="1:48" ht="15.95" customHeight="1">
      <c r="A46" s="1"/>
      <c r="B46" s="3"/>
      <c r="C46" s="3"/>
      <c r="D46" s="3"/>
      <c r="E46" s="3"/>
      <c r="F46" s="3"/>
      <c r="G46" s="3"/>
      <c r="H46" s="3"/>
      <c r="I46" s="3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5"/>
      <c r="X46" s="135"/>
      <c r="Y46" s="136"/>
      <c r="Z46" s="136"/>
      <c r="AA46" s="136"/>
      <c r="AB46" s="136"/>
      <c r="AC46" s="5"/>
      <c r="AD46" s="56" t="s">
        <v>116</v>
      </c>
      <c r="AE46" s="55">
        <f>((SUMIFS($I$1:$I$814,$A$1:$A$814,"*RIGHT OFF *")+SUMIFS($I$1:$I$814,$A$1:$A$814,"*LEFT OFF *")))</f>
        <v>0</v>
      </c>
      <c r="AF46" s="55">
        <f>((AE46)+SUMIFS($J$1:$J$814,$A$1:$A$814,"*RIGHT OFF *")+SUMIFS($J$1:$J$814,$A$1:$A$814,"*LEFT OFF *"))</f>
        <v>0</v>
      </c>
      <c r="AG46" s="73" t="str">
        <f t="shared" si="1"/>
        <v>-</v>
      </c>
      <c r="AH46" s="55">
        <f>SUMIFS($I$1:$I$814,$A$1:$A$814,"*MID OFF *")</f>
        <v>0</v>
      </c>
      <c r="AI46" s="55">
        <f>(AH46)+(SUMIFS($J$1:$J$814,$A$1:$A$814,"*MID OFF *"))</f>
        <v>0</v>
      </c>
      <c r="AJ46" s="74" t="str">
        <f t="shared" ref="AJ46:AJ49" si="2">IFERROR((AH46/AI46),"-")</f>
        <v>-</v>
      </c>
    </row>
    <row r="47" spans="1:48" ht="15.9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X47" s="131" t="s">
        <v>304</v>
      </c>
      <c r="Y47" s="133" t="s">
        <v>303</v>
      </c>
      <c r="Z47" s="133"/>
      <c r="AA47" s="133"/>
      <c r="AB47" s="133" t="s">
        <v>303</v>
      </c>
      <c r="AD47" s="77" t="s">
        <v>281</v>
      </c>
      <c r="AE47" s="78">
        <f>((SUMIFS($K$1:$K$814,$A$1:$A$814,"*RIGHT OFF *")+SUMIFS($K$1:$K$814,$A$1:$A$814,"*LEFT OFF *")))</f>
        <v>0</v>
      </c>
      <c r="AF47" s="78">
        <f>((AE47)+SUMIFS($L$1:$L$814,$A$1:$A$814,"*RIGHT OFF *")+SUMIFS($L$1:$L$814,$A$1:$A$814,"*LEFT OFF *"))</f>
        <v>0</v>
      </c>
      <c r="AG47" s="80" t="str">
        <f t="shared" si="1"/>
        <v>-</v>
      </c>
      <c r="AH47" s="78">
        <f>SUMIFS($K$1:$K$814,$A$1:$A$814,"*MID OFF *")</f>
        <v>0</v>
      </c>
      <c r="AI47" s="78">
        <f>(AH47)+(SUMIFS($L$1:$L$814,$A$1:$A$814,"*MID OFF *"))</f>
        <v>0</v>
      </c>
      <c r="AJ47" s="81" t="str">
        <f t="shared" si="2"/>
        <v>-</v>
      </c>
    </row>
    <row r="48" spans="1:48" ht="15.95" customHeight="1">
      <c r="A48" s="1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X48" s="132"/>
      <c r="Y48" s="133"/>
      <c r="Z48" s="133"/>
      <c r="AA48" s="133"/>
      <c r="AB48" s="138"/>
      <c r="AD48" s="56" t="s">
        <v>118</v>
      </c>
      <c r="AE48" s="55">
        <f>((SUMIFS($M$1:$M$814,$A$1:$A$814,"*RIGHT OFF *")+SUMIFS($M$1:$M$814,$A$1:$A$814,"*LEFT OFF *")))</f>
        <v>0</v>
      </c>
      <c r="AF48" s="55">
        <f>((AE48)+SUMIFS($N$1:$N$814,$A$1:$A$814,"*RIGHT OFF *")+SUMIFS($N$1:$N$814,$A$1:$A$814,"*LEFT OFF *"))</f>
        <v>0</v>
      </c>
      <c r="AG48" s="73" t="str">
        <f t="shared" si="1"/>
        <v>-</v>
      </c>
      <c r="AH48" s="55">
        <f>SUMIFS($M$1:$M$814,$A$1:$A$814,"*MID OFF *")</f>
        <v>0</v>
      </c>
      <c r="AI48" s="55">
        <f>(AH48)+(SUMIFS($N$1:$N$814,$A$1:$A$814,"*MID OFF *"))</f>
        <v>0</v>
      </c>
      <c r="AJ48" s="74" t="str">
        <f t="shared" si="2"/>
        <v>-</v>
      </c>
    </row>
    <row r="49" spans="1:42" ht="15.95" customHeight="1">
      <c r="A49" s="1"/>
      <c r="B49" s="3"/>
      <c r="C49" s="3"/>
      <c r="D49" s="3"/>
      <c r="E49" s="3"/>
      <c r="F49" s="3"/>
      <c r="G49" s="3"/>
      <c r="H49" s="3"/>
      <c r="I49" s="3"/>
      <c r="J49" s="2"/>
      <c r="K49" s="2"/>
      <c r="L49" s="2"/>
      <c r="M49" s="2"/>
      <c r="N49" s="2"/>
      <c r="O49" s="2"/>
      <c r="P49" s="2"/>
      <c r="Q49" s="2"/>
      <c r="R49" s="2"/>
      <c r="X49" s="132"/>
      <c r="Y49" s="133"/>
      <c r="Z49" s="133"/>
      <c r="AA49" s="133"/>
      <c r="AB49" s="138"/>
      <c r="AD49" s="77" t="s">
        <v>117</v>
      </c>
      <c r="AE49" s="78">
        <f>((SUMIFS($O$1:$O$814,$A$1:$A$814,"*RIGHT OFF *")+SUMIFS($O$1:$O$814,$A$1:$A$814,"*LEFT OFF *")))</f>
        <v>0</v>
      </c>
      <c r="AF49" s="78">
        <f>((AE49)+SUMIFS($P$1:$P$814,$A$1:$A$814,"*RIGHT OFF *")+SUMIFS($P$1:$P$814,$A$1:$A$814,"*LEFT OFF *"))</f>
        <v>0</v>
      </c>
      <c r="AG49" s="80" t="str">
        <f t="shared" si="1"/>
        <v>-</v>
      </c>
      <c r="AH49" s="78">
        <f>SUMIFS($O$1:$O$814,$A$1:$A$814,"*MID OFF *")</f>
        <v>0</v>
      </c>
      <c r="AI49" s="78">
        <f>(AH49)+(SUMIFS($P$1:$P$814,$A$1:$A$814,"*MID OFF *"))</f>
        <v>0</v>
      </c>
      <c r="AJ49" s="81" t="str">
        <f t="shared" si="2"/>
        <v>-</v>
      </c>
    </row>
    <row r="50" spans="1:42" ht="15.9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X50" s="112" t="s">
        <v>284</v>
      </c>
      <c r="Y50" s="111" t="s">
        <v>284</v>
      </c>
      <c r="Z50" s="111"/>
      <c r="AA50" s="111"/>
      <c r="AB50" s="111" t="s">
        <v>284</v>
      </c>
      <c r="AD50" s="56" t="s">
        <v>282</v>
      </c>
      <c r="AE50" s="55">
        <f>((SUMIFS($Q$1:$Q$814,$A$1:$A$814,"*RIGHT OFF *")+SUMIFS($Q$1:$Q$814,$A$1:$A$814,"*LEFT OFF *")))</f>
        <v>0</v>
      </c>
      <c r="AF50" s="55">
        <f>((AE50)+SUMIFS($R$1:$R$814,$A$1:$A$814,"*RIGHT OFF *")+SUMIFS($R$1:$R$814,$A$1:$A$814,"*LEFT OFF *"))</f>
        <v>0</v>
      </c>
      <c r="AG50" s="73" t="str">
        <f>IFERROR((AE50/AF50),"-")</f>
        <v>-</v>
      </c>
      <c r="AH50" s="55">
        <f>SUMIFS($Q$1:$Q$814,$A$1:$A$814,"*MID OFF *")</f>
        <v>0</v>
      </c>
      <c r="AI50" s="55">
        <f>(AH50)+(SUMIFS($R$1:$R$814,$A$1:$A$814,"*MID OFF *"))</f>
        <v>0</v>
      </c>
      <c r="AJ50" s="74" t="str">
        <f>IFERROR((AH50/AI50),"-")</f>
        <v>-</v>
      </c>
    </row>
    <row r="51" spans="1:42" ht="15.95" customHeight="1">
      <c r="A51" s="1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W51" s="5"/>
      <c r="X51" s="112"/>
      <c r="Y51" s="111"/>
      <c r="Z51" s="111"/>
      <c r="AA51" s="111"/>
      <c r="AB51" s="111"/>
      <c r="AJ51" s="53"/>
    </row>
    <row r="52" spans="1:42" ht="15.75">
      <c r="A52" s="1"/>
      <c r="B52" s="3"/>
      <c r="C52" s="3"/>
      <c r="D52" s="3"/>
      <c r="E52" s="3"/>
      <c r="F52" s="3"/>
      <c r="G52" s="3"/>
      <c r="H52" s="3"/>
      <c r="I52" s="3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X52" s="120">
        <f>IF((COUNTIF($A$1:$A$986,"*LEFT OFF *"))&lt;0,"0",(COUNTIF($A$1:$A$986,"*LEFT OFF *")))</f>
        <v>0</v>
      </c>
      <c r="Y52" s="121">
        <f>IF((COUNTIF($A$1:$A$986,"*MID OFF *"))&lt;0,"0",(COUNTIF($A$1:$A$986,"*MID OFF *")))</f>
        <v>0</v>
      </c>
      <c r="Z52" s="121"/>
      <c r="AA52" s="121"/>
      <c r="AB52" s="121">
        <f>IF((COUNTIF($A$1:$A$986,"*RIGHT OFF *"))&lt;0,"0",(COUNTIF($A$1:$A$986,"*RIGHT OFF *")))</f>
        <v>0</v>
      </c>
      <c r="AJ52" s="53"/>
    </row>
    <row r="53" spans="1:42" ht="15.7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X53" s="120"/>
      <c r="Y53" s="121"/>
      <c r="Z53" s="121"/>
      <c r="AA53" s="121"/>
      <c r="AB53" s="121"/>
      <c r="AE53" s="62" t="s">
        <v>287</v>
      </c>
      <c r="AF53" s="62"/>
      <c r="AG53" s="62"/>
      <c r="AH53" s="130" t="s">
        <v>292</v>
      </c>
      <c r="AI53" s="130"/>
      <c r="AJ53" s="53"/>
      <c r="AP53" s="5" t="s">
        <v>283</v>
      </c>
    </row>
    <row r="54" spans="1:42" ht="15.75">
      <c r="A54" s="1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X54" s="120"/>
      <c r="Y54" s="121"/>
      <c r="Z54" s="121"/>
      <c r="AA54" s="121"/>
      <c r="AB54" s="121"/>
      <c r="AE54" s="63" t="s">
        <v>288</v>
      </c>
      <c r="AF54" s="63"/>
      <c r="AG54" s="63"/>
      <c r="AH54" s="108" t="s">
        <v>293</v>
      </c>
      <c r="AI54" s="108"/>
      <c r="AJ54" s="53"/>
    </row>
    <row r="55" spans="1:42" ht="15.95" customHeight="1">
      <c r="A55" s="1"/>
      <c r="B55" s="3"/>
      <c r="C55" s="3"/>
      <c r="D55" s="3"/>
      <c r="E55" s="3"/>
      <c r="F55" s="3"/>
      <c r="G55" s="3"/>
      <c r="H55" s="3"/>
      <c r="I55" s="3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X55" s="112" t="s">
        <v>285</v>
      </c>
      <c r="Y55" s="111" t="s">
        <v>285</v>
      </c>
      <c r="Z55" s="111"/>
      <c r="AA55" s="111"/>
      <c r="AB55" s="111" t="s">
        <v>285</v>
      </c>
      <c r="AE55" s="64" t="s">
        <v>289</v>
      </c>
      <c r="AF55" s="64"/>
      <c r="AG55" s="64"/>
      <c r="AH55" s="109" t="s">
        <v>294</v>
      </c>
      <c r="AI55" s="109"/>
      <c r="AJ55" s="53"/>
    </row>
    <row r="56" spans="1:42" ht="15.9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X56" s="112"/>
      <c r="Y56" s="111"/>
      <c r="Z56" s="111"/>
      <c r="AA56" s="111"/>
      <c r="AB56" s="111"/>
      <c r="AE56" s="65" t="s">
        <v>290</v>
      </c>
      <c r="AF56" s="65"/>
      <c r="AG56" s="65"/>
      <c r="AH56" s="110" t="s">
        <v>295</v>
      </c>
      <c r="AI56" s="110"/>
      <c r="AJ56" s="53"/>
      <c r="AP56" s="5" t="s">
        <v>279</v>
      </c>
    </row>
    <row r="57" spans="1:42" ht="15.75">
      <c r="A57" s="1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X57" s="112"/>
      <c r="Y57" s="111"/>
      <c r="Z57" s="111"/>
      <c r="AA57" s="111"/>
      <c r="AB57" s="111"/>
      <c r="AJ57" s="53"/>
    </row>
    <row r="58" spans="1:42" ht="16.5" thickBot="1">
      <c r="A58" s="1"/>
      <c r="B58" s="3"/>
      <c r="C58" s="3"/>
      <c r="D58" s="3"/>
      <c r="E58" s="3"/>
      <c r="F58" s="3"/>
      <c r="G58" s="3"/>
      <c r="H58" s="3"/>
      <c r="I58" s="3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X58" s="66"/>
      <c r="Y58" s="67"/>
      <c r="Z58" s="67"/>
      <c r="AA58" s="67"/>
      <c r="AB58" s="68"/>
      <c r="AC58" s="68"/>
      <c r="AD58" s="68"/>
      <c r="AE58" s="68"/>
      <c r="AF58" s="68"/>
      <c r="AG58" s="68"/>
      <c r="AH58" s="68"/>
      <c r="AI58" s="68"/>
      <c r="AJ58" s="54"/>
    </row>
    <row r="59" spans="1:42" ht="15.9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X59" s="192" t="s">
        <v>296</v>
      </c>
      <c r="Y59" s="193"/>
      <c r="Z59" s="193"/>
      <c r="AA59" s="193"/>
      <c r="AB59" s="193"/>
      <c r="AC59" s="193"/>
      <c r="AD59" s="193"/>
      <c r="AE59" s="193"/>
      <c r="AF59" s="193"/>
      <c r="AG59" s="193"/>
      <c r="AH59" s="193"/>
      <c r="AI59" s="193"/>
      <c r="AJ59" s="194"/>
    </row>
    <row r="60" spans="1:42" ht="15.75">
      <c r="A60" s="1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X60" s="195"/>
      <c r="Y60" s="196"/>
      <c r="Z60" s="196"/>
      <c r="AA60" s="196"/>
      <c r="AB60" s="196"/>
      <c r="AC60" s="196"/>
      <c r="AD60" s="196"/>
      <c r="AE60" s="196"/>
      <c r="AF60" s="196"/>
      <c r="AG60" s="196"/>
      <c r="AH60" s="196"/>
      <c r="AI60" s="196"/>
      <c r="AJ60" s="197"/>
    </row>
    <row r="61" spans="1:42" ht="15.95" customHeight="1">
      <c r="A61" s="1"/>
      <c r="B61" s="3"/>
      <c r="C61" s="3"/>
      <c r="D61" s="3"/>
      <c r="E61" s="3"/>
      <c r="F61" s="3"/>
      <c r="G61" s="3"/>
      <c r="H61" s="3"/>
      <c r="I61" s="3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X61" s="69"/>
      <c r="Y61" s="70"/>
      <c r="Z61" s="70"/>
      <c r="AA61" s="70"/>
      <c r="AB61" s="70"/>
      <c r="AC61" s="70"/>
      <c r="AD61" s="70"/>
      <c r="AE61" s="70"/>
      <c r="AF61" s="70"/>
      <c r="AG61" s="70"/>
      <c r="AH61" s="70"/>
      <c r="AI61" s="70"/>
      <c r="AJ61" s="71"/>
    </row>
    <row r="62" spans="1:42" ht="18.75">
      <c r="A62" s="1"/>
      <c r="B62" s="4"/>
      <c r="C62" s="4"/>
      <c r="D62" s="4"/>
      <c r="E62" s="2"/>
      <c r="F62" s="2"/>
      <c r="G62" s="3"/>
      <c r="H62" s="3"/>
      <c r="I62" s="3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X62" s="60" t="s">
        <v>257</v>
      </c>
      <c r="Y62" s="134" t="s">
        <v>137</v>
      </c>
      <c r="Z62" s="134"/>
      <c r="AA62" s="134"/>
      <c r="AB62" s="61" t="s">
        <v>258</v>
      </c>
      <c r="AD62" s="113" t="s">
        <v>298</v>
      </c>
      <c r="AE62" s="113"/>
      <c r="AF62" s="113"/>
      <c r="AG62" s="113"/>
      <c r="AH62" s="113"/>
      <c r="AI62" s="113"/>
      <c r="AJ62" s="114"/>
    </row>
    <row r="63" spans="1:42" ht="15.95" customHeight="1">
      <c r="A63" s="1"/>
      <c r="B63" s="4"/>
      <c r="C63" s="4"/>
      <c r="D63" s="4"/>
      <c r="E63" s="2"/>
      <c r="F63" s="2"/>
      <c r="G63" s="3"/>
      <c r="H63" s="3"/>
      <c r="I63" s="3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X63" s="135" t="e">
        <f>((SUMIFS($H$1:$H$814,$A$1:$A$814,"*LEFT DEF *"))+(SUMIFS($J$1:$J$814,$A$1:$A$814,"*LEFT DEF *"))+(SUMIFS($L$1:$L$814,$A$1:$A$814,"*LEFT DEF *"))+(SUMIFS($N$1:$N$814,$A$1:$A$814,"*LEFT DEF *"))+(SUMIFS($P$1:$P$814,$A$1:$A$814,"*LEFT DEF *"))+(SUMIFS($R$1:$R$814,$A$1:$A$814,"*LEFT DEF *")))/(AA72)</f>
        <v>#DIV/0!</v>
      </c>
      <c r="Y63" s="136" t="e">
        <f>((SUMIFS($H$1:$H$814,$A$1:$A$814,"*MID DEF *"))+(SUMIFS($J$1:$J$814,$A$1:$A$814,"*MID DEF *"))+(SUMIFS($L$1:$L$814,$A$1:$A$814,"*MID DEF *"))+(SUMIFS($N$1:$N$814,$A$1:$A$814,"*MID DEF *"))+(SUMIFS($P$1:$P$814,$A$1:$A$814,"*MID DEF *"))+(SUMIFS($R$1:$R$814,$A$1:$A$814,"*MID DEF *")))/(AA72)</f>
        <v>#DIV/0!</v>
      </c>
      <c r="Z63" s="136"/>
      <c r="AA63" s="136"/>
      <c r="AB63" s="136" t="e">
        <f>((SUMIFS($H$1:$H$814,$A$1:$A$814,"*RIGHT DEF *"))+(SUMIFS($J$1:$J$814,$A$1:$A$814,"*RIGHT DEF *"))+(SUMIFS($L$1:$L$814,$A$1:$A$814,"*RIGHT DEF *"))+(SUMIFS($N$1:$N$814,$A$1:$A$814,"*RIGHT DEF *"))+(SUMIFS($P$1:$P$814,$A$1:$A$814,"*RIGHT DEF *"))+(SUMIFS($R$1:$R$814,$A$1:$A$814,"*RIGHT DEF *")))/(AB72)</f>
        <v>#DIV/0!</v>
      </c>
      <c r="AD63" s="119"/>
      <c r="AE63" s="115" t="s">
        <v>138</v>
      </c>
      <c r="AF63" s="115"/>
      <c r="AG63" s="115"/>
      <c r="AH63" s="115" t="s">
        <v>137</v>
      </c>
      <c r="AI63" s="115"/>
      <c r="AJ63" s="116"/>
    </row>
    <row r="64" spans="1:42" ht="15.95" customHeight="1">
      <c r="A64" s="1"/>
      <c r="B64" s="4"/>
      <c r="C64" s="4"/>
      <c r="D64" s="4"/>
      <c r="E64" s="2"/>
      <c r="F64" s="2"/>
      <c r="G64" s="3"/>
      <c r="H64" s="3"/>
      <c r="I64" s="3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X64" s="135"/>
      <c r="Y64" s="136"/>
      <c r="Z64" s="136"/>
      <c r="AA64" s="136"/>
      <c r="AB64" s="136"/>
      <c r="AD64" s="119"/>
      <c r="AE64" s="75" t="s">
        <v>301</v>
      </c>
      <c r="AF64" s="75" t="s">
        <v>286</v>
      </c>
      <c r="AG64" s="75" t="s">
        <v>302</v>
      </c>
      <c r="AH64" s="75" t="s">
        <v>301</v>
      </c>
      <c r="AI64" s="75" t="s">
        <v>286</v>
      </c>
      <c r="AJ64" s="76" t="s">
        <v>302</v>
      </c>
    </row>
    <row r="65" spans="1:36" ht="15.95" customHeight="1">
      <c r="A65" s="1"/>
      <c r="B65" s="4"/>
      <c r="C65" s="4"/>
      <c r="D65" s="4"/>
      <c r="E65" s="2"/>
      <c r="F65" s="2"/>
      <c r="G65" s="3"/>
      <c r="H65" s="3"/>
      <c r="I65" s="3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X65" s="135"/>
      <c r="Y65" s="136"/>
      <c r="Z65" s="136"/>
      <c r="AA65" s="136"/>
      <c r="AB65" s="136"/>
      <c r="AD65" s="77" t="s">
        <v>280</v>
      </c>
      <c r="AE65" s="78">
        <f>((SUMIFS($H$1:$H$814,$A$1:$A$814,"*RIGHT DEF *")+SUMIFS($H$1:$H$814,$A$1:$A$814,"*LEFT DEF *")))</f>
        <v>0</v>
      </c>
      <c r="AF65" s="79">
        <f>((AE65)+SUMIFS($G$1:$G$814,$A$1:$A$814,"*RIGHT DEF *")+SUMIFS($G$1:$G$814,$A$1:$A$814,"*LEFT DEF *"))</f>
        <v>0</v>
      </c>
      <c r="AG65" s="80" t="str">
        <f t="shared" ref="AG65:AG69" si="3">IFERROR((AE65/AF65),"-")</f>
        <v>-</v>
      </c>
      <c r="AH65" s="79">
        <f>SUMIFS($H$1:$H$814,$A$1:$A$814,"*MID DEF *")</f>
        <v>0</v>
      </c>
      <c r="AI65" s="79">
        <f>(AH65)+(SUMIFS($G$1:$G$814,$A$1:$A$814,"*MID DEF *"))</f>
        <v>0</v>
      </c>
      <c r="AJ65" s="81" t="str">
        <f>IFERROR((AH65/AI65),"-")</f>
        <v>-</v>
      </c>
    </row>
    <row r="66" spans="1:36" ht="15.95" customHeight="1">
      <c r="A66" s="1"/>
      <c r="B66" s="4"/>
      <c r="C66" s="4"/>
      <c r="D66" s="4"/>
      <c r="E66" s="2"/>
      <c r="F66" s="2"/>
      <c r="G66" s="3"/>
      <c r="H66" s="3"/>
      <c r="I66" s="3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X66" s="135"/>
      <c r="Y66" s="136"/>
      <c r="Z66" s="136"/>
      <c r="AA66" s="136"/>
      <c r="AB66" s="136"/>
      <c r="AD66" s="56" t="s">
        <v>116</v>
      </c>
      <c r="AE66" s="55">
        <f>((SUMIFS($J$1:$J$814,$A$1:$A$814,"*RIGHT DEF *")+SUMIFS($J$1:$J$814,$A$1:$A$814,"*LEFT DEF *")))</f>
        <v>0</v>
      </c>
      <c r="AF66" s="10">
        <f>((AE66)+SUMIFS($I$1:$I$814,$A$1:$A$814,"*RIGHT DEF *")+SUMIFS($I$1:$I$814,$A$1:$A$814,"*LEFT DEF *"))</f>
        <v>0</v>
      </c>
      <c r="AG66" s="73" t="str">
        <f t="shared" si="3"/>
        <v>-</v>
      </c>
      <c r="AH66" s="10">
        <f>SUMIFS($J$1:$J$814,$A$1:$A$814,"*MID DEF *")</f>
        <v>0</v>
      </c>
      <c r="AI66" s="10">
        <f>(AH66)+(SUMIFS($I$1:$I$814,$A$1:$A$814,"*MID DEF *"))</f>
        <v>0</v>
      </c>
      <c r="AJ66" s="74" t="str">
        <f t="shared" ref="AJ66:AJ70" si="4">IFERROR((AH66/AI66),"-")</f>
        <v>-</v>
      </c>
    </row>
    <row r="67" spans="1:36" ht="15.9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X67" s="188" t="s">
        <v>305</v>
      </c>
      <c r="Y67" s="190" t="s">
        <v>305</v>
      </c>
      <c r="Z67" s="190"/>
      <c r="AA67" s="190"/>
      <c r="AB67" s="190" t="s">
        <v>305</v>
      </c>
      <c r="AD67" s="77" t="s">
        <v>281</v>
      </c>
      <c r="AE67" s="79">
        <f>((SUMIFS($L$1:$L$814,$A$1:$A$814,"*RIGHT DEF *")+SUMIFS($L$1:$L$814,$A$1:$A$814,"*LEFT DEF *")))</f>
        <v>0</v>
      </c>
      <c r="AF67" s="79">
        <f>((AE67)+SUMIFS($K$1:$K$814,$A$1:$A$814,"*RIGHT DEF *")+SUMIFS($K$1:$K$814,$A$1:$A$814,"*LEFT DEF *"))</f>
        <v>0</v>
      </c>
      <c r="AG67" s="80" t="str">
        <f t="shared" si="3"/>
        <v>-</v>
      </c>
      <c r="AH67" s="79">
        <f>SUMIFS($L$1:$L$814,$A$1:$A$814,"*MID DEF *")</f>
        <v>0</v>
      </c>
      <c r="AI67" s="79">
        <f>(AH67)+(SUMIFS($K$1:$K$814,$A$1:$A$814,"*MID DEF *"))</f>
        <v>0</v>
      </c>
      <c r="AJ67" s="81" t="str">
        <f t="shared" si="4"/>
        <v>-</v>
      </c>
    </row>
    <row r="68" spans="1:36" ht="15.95" customHeight="1">
      <c r="A68" s="1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3"/>
      <c r="T68" s="3"/>
      <c r="U68" s="2"/>
      <c r="X68" s="189"/>
      <c r="Y68" s="190"/>
      <c r="Z68" s="190"/>
      <c r="AA68" s="190"/>
      <c r="AB68" s="191"/>
      <c r="AD68" s="56" t="s">
        <v>118</v>
      </c>
      <c r="AE68" s="55">
        <f>((SUMIFS($N$1:$N$814,$A$1:$A$814,"*RIGHT DEF *")+SUMIFS($N$1:$N$814,$A$1:$A$814,"*LEFT DEF *")))</f>
        <v>0</v>
      </c>
      <c r="AF68" s="55">
        <f>((AE68)+SUMIFS($M$1:$M$814,$A$1:$A$814,"*RIGHT DEF *")+SUMIFS($M$1:$M$814,$A$1:$A$814,"*LEFT DEF *"))</f>
        <v>0</v>
      </c>
      <c r="AG68" s="73" t="str">
        <f t="shared" si="3"/>
        <v>-</v>
      </c>
      <c r="AH68" s="10">
        <f>SUMIFS($N$1:$N$814,$A$1:$A$814,"*MID DEF *")</f>
        <v>0</v>
      </c>
      <c r="AI68" s="10">
        <f>(AH68)+(SUMIFS($M$1:$M$814,$A$1:$A$814,"*MID DEF *"))</f>
        <v>0</v>
      </c>
      <c r="AJ68" s="74" t="str">
        <f t="shared" si="4"/>
        <v>-</v>
      </c>
    </row>
    <row r="69" spans="1:36" ht="15.95" customHeight="1">
      <c r="A69" s="1"/>
      <c r="B69" s="3"/>
      <c r="C69" s="3"/>
      <c r="D69" s="3"/>
      <c r="E69" s="3"/>
      <c r="F69" s="3"/>
      <c r="G69" s="3"/>
      <c r="H69" s="3"/>
      <c r="I69" s="3"/>
      <c r="J69" s="2"/>
      <c r="K69" s="2"/>
      <c r="L69" s="2"/>
      <c r="M69" s="2"/>
      <c r="N69" s="2"/>
      <c r="O69" s="2"/>
      <c r="P69" s="2"/>
      <c r="Q69" s="2"/>
      <c r="R69" s="2"/>
      <c r="S69" s="3"/>
      <c r="T69" s="3"/>
      <c r="U69" s="2"/>
      <c r="X69" s="189"/>
      <c r="Y69" s="190"/>
      <c r="Z69" s="190"/>
      <c r="AA69" s="190"/>
      <c r="AB69" s="191"/>
      <c r="AD69" s="77" t="s">
        <v>117</v>
      </c>
      <c r="AE69" s="79">
        <f>((SUMIFS($P$1:$P$814,$A$1:$A$814,"*RIGHT DEF *")+SUMIFS($P$1:$P$814,$A$1:$A$814,"*LEFT DEF *")))</f>
        <v>0</v>
      </c>
      <c r="AF69" s="79">
        <f>((AE69)+SUMIFS($O$1:$O$814,$A$1:$A$814,"*RIGHT DEF *")+SUMIFS($O$1:$O$814,$A$1:$A$814,"*LEFT DEF *"))</f>
        <v>0</v>
      </c>
      <c r="AG69" s="80" t="str">
        <f t="shared" si="3"/>
        <v>-</v>
      </c>
      <c r="AH69" s="79">
        <f>SUMIFS($P$1:$P$814,$A$1:$A$814,"*MID DEF *")</f>
        <v>0</v>
      </c>
      <c r="AI69" s="79">
        <f>(AH69)+(SUMIFS($O$1:$O$814,$A$1:$A$814,"*MID DEF *"))</f>
        <v>0</v>
      </c>
      <c r="AJ69" s="81" t="str">
        <f t="shared" si="4"/>
        <v>-</v>
      </c>
    </row>
    <row r="70" spans="1:36" ht="15.9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3"/>
      <c r="T70" s="3"/>
      <c r="U70" s="2"/>
      <c r="X70" s="186" t="s">
        <v>284</v>
      </c>
      <c r="Y70" s="187" t="s">
        <v>284</v>
      </c>
      <c r="Z70" s="187"/>
      <c r="AA70" s="187"/>
      <c r="AB70" s="187" t="s">
        <v>284</v>
      </c>
      <c r="AD70" s="56" t="s">
        <v>282</v>
      </c>
      <c r="AE70" s="10">
        <f>((SUMIFS($R$1:$R$814,$A$1:$A$814,"*RIGHT DEF *")+SUMIFS($R$1:$R$814,$A$1:$A$814,"*LEFT DEF *")))</f>
        <v>0</v>
      </c>
      <c r="AF70" s="10">
        <f>((AE70)+SUMIFS($Q$1:$Q$814,$A$1:$A$814,"*RIGHT DEF *")+SUMIFS($Q$1:$Q$814,$A$1:$A$814,"*LEFT DEF *"))</f>
        <v>0</v>
      </c>
      <c r="AG70" s="73" t="str">
        <f>IFERROR((AE70/AF70),"-")</f>
        <v>-</v>
      </c>
      <c r="AH70" s="10">
        <f>SUMIFS($R$1:$R$814,$A$1:$A$814,"*MID DEF *")</f>
        <v>0</v>
      </c>
      <c r="AI70" s="10">
        <f>(AH70)+(SUMIFS($Q$1:$Q$814,$A$1:$A$814,"*MID DEF *"))</f>
        <v>0</v>
      </c>
      <c r="AJ70" s="74" t="str">
        <f t="shared" si="4"/>
        <v>-</v>
      </c>
    </row>
    <row r="71" spans="1:36" ht="15.75">
      <c r="A71" s="1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3"/>
      <c r="T71" s="3"/>
      <c r="U71" s="2"/>
      <c r="X71" s="186"/>
      <c r="Y71" s="187"/>
      <c r="Z71" s="187"/>
      <c r="AA71" s="187"/>
      <c r="AB71" s="187"/>
      <c r="AJ71" s="53"/>
    </row>
    <row r="72" spans="1:36" ht="15.75">
      <c r="A72" s="1"/>
      <c r="B72" s="3"/>
      <c r="C72" s="3"/>
      <c r="D72" s="3"/>
      <c r="E72" s="3"/>
      <c r="F72" s="3"/>
      <c r="G72" s="3"/>
      <c r="H72" s="3"/>
      <c r="I72" s="3"/>
      <c r="J72" s="2"/>
      <c r="K72" s="2"/>
      <c r="L72" s="2"/>
      <c r="M72" s="2"/>
      <c r="N72" s="2"/>
      <c r="O72" s="2"/>
      <c r="P72" s="2"/>
      <c r="Q72" s="2"/>
      <c r="R72" s="2"/>
      <c r="S72" s="3"/>
      <c r="T72" s="3"/>
      <c r="U72" s="2"/>
      <c r="X72" s="184">
        <f>IF((COUNTIF($A$1:$A$986,"*LEFT DEF *"))&lt;0,"0",(COUNTIF($A$1:$A$986,"*LEFT DEF *")))</f>
        <v>0</v>
      </c>
      <c r="Y72" s="185">
        <f>IF((COUNTIF($A$1:$A$986,"*MID DEF *"))&lt;0,"0",(COUNTIF($A$1:$A$986,"*MID DEF *")))</f>
        <v>0</v>
      </c>
      <c r="Z72" s="185"/>
      <c r="AA72" s="185"/>
      <c r="AB72" s="185">
        <f>IF((COUNTIF($A$1:$A$986,"*RIGHT DEF *"))&lt;0,"0",(COUNTIF($A$1:$A$986,"*RIGHT DEF *")))</f>
        <v>0</v>
      </c>
      <c r="AJ72" s="53"/>
    </row>
    <row r="73" spans="1:36" ht="15.7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3"/>
      <c r="T73" s="3"/>
      <c r="U73" s="2"/>
      <c r="X73" s="184"/>
      <c r="Y73" s="185"/>
      <c r="Z73" s="185"/>
      <c r="AA73" s="185"/>
      <c r="AB73" s="185"/>
      <c r="AJ73" s="53"/>
    </row>
    <row r="74" spans="1:36" ht="15.75">
      <c r="A74" s="1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3"/>
      <c r="T74" s="3"/>
      <c r="U74" s="2"/>
      <c r="X74" s="184"/>
      <c r="Y74" s="185"/>
      <c r="Z74" s="185"/>
      <c r="AA74" s="185"/>
      <c r="AB74" s="185"/>
      <c r="AJ74" s="53"/>
    </row>
    <row r="75" spans="1:36" ht="15.95" customHeight="1">
      <c r="A75" s="1"/>
      <c r="B75" s="3"/>
      <c r="C75" s="3"/>
      <c r="D75" s="3"/>
      <c r="E75" s="3"/>
      <c r="F75" s="3"/>
      <c r="G75" s="3"/>
      <c r="H75" s="3"/>
      <c r="I75" s="3"/>
      <c r="J75" s="2"/>
      <c r="K75" s="2"/>
      <c r="L75" s="2"/>
      <c r="M75" s="2"/>
      <c r="N75" s="2"/>
      <c r="O75" s="2"/>
      <c r="P75" s="2"/>
      <c r="Q75" s="2"/>
      <c r="R75" s="2"/>
      <c r="S75" s="3"/>
      <c r="T75" s="3"/>
      <c r="U75" s="2"/>
      <c r="X75" s="186" t="s">
        <v>285</v>
      </c>
      <c r="Y75" s="187" t="s">
        <v>285</v>
      </c>
      <c r="Z75" s="187"/>
      <c r="AA75" s="187"/>
      <c r="AB75" s="187" t="s">
        <v>285</v>
      </c>
      <c r="AJ75" s="53"/>
    </row>
    <row r="76" spans="1:36" ht="15.9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3"/>
      <c r="T76" s="3"/>
      <c r="U76" s="2"/>
      <c r="X76" s="186"/>
      <c r="Y76" s="187"/>
      <c r="Z76" s="187"/>
      <c r="AA76" s="187"/>
      <c r="AB76" s="187"/>
      <c r="AJ76" s="53"/>
    </row>
    <row r="77" spans="1:36" ht="15.75">
      <c r="A77" s="1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X77" s="186"/>
      <c r="Y77" s="187"/>
      <c r="Z77" s="187"/>
      <c r="AA77" s="187"/>
      <c r="AB77" s="187"/>
      <c r="AJ77" s="53"/>
    </row>
    <row r="78" spans="1:36" ht="16.5" thickBot="1">
      <c r="A78" s="1"/>
      <c r="B78" s="3"/>
      <c r="C78" s="3"/>
      <c r="D78" s="3"/>
      <c r="E78" s="3"/>
      <c r="F78" s="3"/>
      <c r="G78" s="3"/>
      <c r="H78" s="3"/>
      <c r="I78" s="3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X78" s="72"/>
      <c r="Y78" s="68"/>
      <c r="Z78" s="68"/>
      <c r="AA78" s="68"/>
      <c r="AB78" s="68"/>
      <c r="AC78" s="68"/>
      <c r="AD78" s="68"/>
      <c r="AE78" s="68"/>
      <c r="AF78" s="68"/>
      <c r="AG78" s="68"/>
      <c r="AH78" s="68"/>
      <c r="AI78" s="68"/>
      <c r="AJ78" s="54"/>
    </row>
    <row r="79" spans="1:36" ht="15.7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</row>
    <row r="80" spans="1:36" ht="15.75">
      <c r="A80" s="1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X80" s="49"/>
      <c r="Y80" s="50"/>
      <c r="Z80" s="50"/>
      <c r="AA80" s="50"/>
      <c r="AB80" s="50"/>
    </row>
    <row r="81" spans="1:28" ht="15.75">
      <c r="A81" s="1"/>
      <c r="B81" s="3"/>
      <c r="C81" s="3"/>
      <c r="D81" s="3"/>
      <c r="E81" s="3"/>
      <c r="F81" s="3"/>
      <c r="G81" s="3"/>
      <c r="H81" s="3"/>
      <c r="I81" s="3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X81" s="50"/>
      <c r="AB81" s="50"/>
    </row>
    <row r="82" spans="1:28" ht="15.7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</row>
    <row r="83" spans="1:28" ht="15.75">
      <c r="A83" s="1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</row>
    <row r="84" spans="1:28" ht="15.75">
      <c r="A84" s="1"/>
      <c r="B84" s="3"/>
      <c r="C84" s="3"/>
      <c r="D84" s="3"/>
      <c r="E84" s="3"/>
      <c r="F84" s="3"/>
      <c r="G84" s="3"/>
      <c r="H84" s="3"/>
      <c r="I84" s="3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</row>
    <row r="85" spans="1:28" ht="15.7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</row>
    <row r="86" spans="1:28" ht="15.75">
      <c r="A86" s="1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</row>
    <row r="87" spans="1:28" ht="15.75">
      <c r="A87" s="1"/>
      <c r="B87" s="3"/>
      <c r="C87" s="3"/>
      <c r="D87" s="3"/>
      <c r="E87" s="3"/>
      <c r="F87" s="3"/>
      <c r="G87" s="3"/>
      <c r="H87" s="3"/>
      <c r="I87" s="3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</row>
    <row r="88" spans="1:28" ht="15.7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</row>
    <row r="89" spans="1:28" ht="15.75">
      <c r="A89" s="1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</row>
    <row r="90" spans="1:28" ht="15.75">
      <c r="A90" s="1"/>
      <c r="B90" s="3"/>
      <c r="C90" s="3"/>
      <c r="D90" s="3"/>
      <c r="E90" s="3"/>
      <c r="F90" s="3"/>
      <c r="G90" s="3"/>
      <c r="H90" s="3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</row>
    <row r="91" spans="1:28" ht="15.7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</row>
    <row r="92" spans="1:28" ht="15.75">
      <c r="A92" s="1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3"/>
      <c r="T92" s="3"/>
      <c r="U92" s="2"/>
    </row>
    <row r="93" spans="1:28" ht="15.75">
      <c r="A93" s="1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2"/>
    </row>
    <row r="94" spans="1:28" ht="15.7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3"/>
      <c r="T94" s="3"/>
      <c r="U94" s="2"/>
    </row>
    <row r="95" spans="1:28" ht="15.75">
      <c r="A95" s="1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3"/>
      <c r="T95" s="3"/>
      <c r="U95" s="2"/>
    </row>
    <row r="96" spans="1:28" ht="15.75">
      <c r="A96" s="1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2"/>
    </row>
    <row r="97" spans="1:21" ht="15.7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3"/>
      <c r="T97" s="3"/>
      <c r="U97" s="2"/>
    </row>
    <row r="98" spans="1:21" ht="15.75">
      <c r="A98" s="1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3"/>
      <c r="T98" s="3"/>
      <c r="U98" s="2"/>
    </row>
    <row r="99" spans="1:21" ht="15.75">
      <c r="A99" s="1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2"/>
    </row>
    <row r="100" spans="1:21" ht="15.7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3"/>
      <c r="T100" s="3"/>
      <c r="U100" s="2"/>
    </row>
    <row r="101" spans="1:21" ht="15.75">
      <c r="A101" s="1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3"/>
      <c r="T101" s="3"/>
      <c r="U101" s="2"/>
    </row>
    <row r="102" spans="1:21" ht="15.75">
      <c r="A102" s="1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2"/>
    </row>
    <row r="103" spans="1:21" ht="15.75">
      <c r="A103" s="1"/>
      <c r="B103" s="4"/>
      <c r="C103" s="4"/>
      <c r="D103" s="4"/>
      <c r="E103" s="2"/>
      <c r="F103" s="2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2"/>
    </row>
    <row r="104" spans="1:21" ht="15.75">
      <c r="A104" s="1"/>
      <c r="B104" s="4"/>
      <c r="C104" s="4"/>
      <c r="D104" s="4"/>
      <c r="E104" s="2"/>
      <c r="F104" s="2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2"/>
    </row>
    <row r="105" spans="1:21" ht="15.75">
      <c r="A105" s="1"/>
      <c r="B105" s="4"/>
      <c r="C105" s="4"/>
      <c r="D105" s="4"/>
      <c r="E105" s="2"/>
      <c r="F105" s="2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2"/>
    </row>
    <row r="106" spans="1:21" ht="15.75">
      <c r="A106" s="1"/>
      <c r="B106" s="4"/>
      <c r="C106" s="4"/>
      <c r="D106" s="4"/>
      <c r="E106" s="2"/>
      <c r="F106" s="2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2"/>
    </row>
    <row r="107" spans="1:21" ht="15.75">
      <c r="A107" s="1"/>
      <c r="B107" s="4"/>
      <c r="C107" s="4"/>
      <c r="D107" s="4"/>
      <c r="E107" s="2"/>
      <c r="F107" s="2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2"/>
    </row>
    <row r="108" spans="1:21" ht="15.75">
      <c r="A108" s="1"/>
      <c r="B108" s="4"/>
      <c r="C108" s="4"/>
      <c r="D108" s="4"/>
      <c r="E108" s="2"/>
      <c r="F108" s="2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2"/>
    </row>
    <row r="109" spans="1:21" ht="15.75">
      <c r="A109" s="1"/>
      <c r="B109" s="4"/>
      <c r="C109" s="4"/>
      <c r="D109" s="4"/>
      <c r="E109" s="2"/>
      <c r="F109" s="2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2"/>
    </row>
    <row r="110" spans="1:21" ht="15.75">
      <c r="A110" s="1"/>
      <c r="B110" s="4"/>
      <c r="C110" s="4"/>
      <c r="D110" s="4"/>
      <c r="E110" s="2"/>
      <c r="F110" s="2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2"/>
    </row>
    <row r="111" spans="1:21" ht="15.75">
      <c r="A111" s="1"/>
      <c r="B111" s="4"/>
      <c r="C111" s="4"/>
      <c r="D111" s="4"/>
      <c r="E111" s="2"/>
      <c r="F111" s="2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2"/>
    </row>
    <row r="112" spans="1:21" ht="15.75">
      <c r="A112" s="1"/>
      <c r="B112" s="4"/>
      <c r="C112" s="4"/>
      <c r="D112" s="4"/>
      <c r="E112" s="2"/>
      <c r="F112" s="2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2"/>
      <c r="T112" s="2"/>
      <c r="U112" s="2"/>
    </row>
    <row r="113" spans="1:21" ht="15.75">
      <c r="A113" s="1"/>
      <c r="B113" s="4"/>
      <c r="C113" s="4"/>
      <c r="D113" s="4"/>
      <c r="E113" s="2"/>
      <c r="F113" s="2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2"/>
      <c r="T113" s="2"/>
      <c r="U113" s="2"/>
    </row>
    <row r="114" spans="1:21" ht="15.75">
      <c r="A114" s="1"/>
      <c r="B114" s="4"/>
      <c r="C114" s="4"/>
      <c r="D114" s="4"/>
      <c r="E114" s="2"/>
      <c r="F114" s="2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2"/>
    </row>
    <row r="115" spans="1:21" ht="15.75">
      <c r="A115" s="1"/>
      <c r="B115" s="4"/>
      <c r="C115" s="4"/>
      <c r="D115" s="4"/>
      <c r="E115" s="2"/>
      <c r="F115" s="2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2"/>
    </row>
    <row r="116" spans="1:21" ht="15.75">
      <c r="A116" s="1"/>
      <c r="B116" s="4"/>
      <c r="C116" s="4"/>
      <c r="D116" s="4"/>
      <c r="E116" s="2"/>
      <c r="F116" s="2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2"/>
    </row>
    <row r="117" spans="1:21" ht="15.75">
      <c r="A117" s="1"/>
      <c r="B117" s="4"/>
      <c r="C117" s="4"/>
      <c r="D117" s="4"/>
      <c r="E117" s="2"/>
      <c r="F117" s="2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2"/>
    </row>
    <row r="118" spans="1:21" ht="15.75">
      <c r="A118" s="1"/>
      <c r="B118" s="4"/>
      <c r="C118" s="4"/>
      <c r="D118" s="4"/>
      <c r="E118" s="2"/>
      <c r="F118" s="2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2"/>
    </row>
    <row r="119" spans="1:21" ht="15.75">
      <c r="A119" s="1"/>
      <c r="B119" s="4"/>
      <c r="C119" s="4"/>
      <c r="D119" s="4"/>
      <c r="E119" s="2"/>
      <c r="F119" s="2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2"/>
    </row>
    <row r="120" spans="1:21" ht="15.75">
      <c r="A120" s="1"/>
      <c r="B120" s="4"/>
      <c r="C120" s="4"/>
      <c r="D120" s="4"/>
      <c r="E120" s="2"/>
      <c r="F120" s="2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2"/>
    </row>
    <row r="121" spans="1:21" ht="15.75">
      <c r="A121" s="1"/>
      <c r="B121" s="4"/>
      <c r="C121" s="4"/>
      <c r="D121" s="4"/>
      <c r="E121" s="2"/>
      <c r="F121" s="2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2"/>
    </row>
    <row r="122" spans="1:21" ht="15.75">
      <c r="A122" s="1"/>
      <c r="B122" s="4"/>
      <c r="C122" s="4"/>
      <c r="D122" s="4"/>
      <c r="E122" s="2"/>
      <c r="F122" s="2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2"/>
    </row>
    <row r="123" spans="1:21" ht="15.7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3"/>
      <c r="T123" s="3"/>
      <c r="U123" s="2"/>
    </row>
    <row r="124" spans="1:21" ht="15.75">
      <c r="A124" s="1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3"/>
      <c r="T124" s="3"/>
      <c r="U124" s="2"/>
    </row>
    <row r="125" spans="1:21" ht="15.75">
      <c r="A125" s="1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2"/>
    </row>
    <row r="126" spans="1:21" ht="15.7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3"/>
      <c r="T126" s="3"/>
      <c r="U126" s="2"/>
    </row>
    <row r="127" spans="1:21" ht="15.75">
      <c r="A127" s="1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3"/>
      <c r="T127" s="3"/>
      <c r="U127" s="2"/>
    </row>
    <row r="128" spans="1:21" ht="15.75">
      <c r="A128" s="1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2"/>
    </row>
    <row r="129" spans="1:21" ht="15.7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3"/>
      <c r="T129" s="3"/>
      <c r="U129" s="2"/>
    </row>
    <row r="130" spans="1:21" ht="15.75">
      <c r="A130" s="1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3"/>
      <c r="T130" s="3"/>
      <c r="U130" s="2"/>
    </row>
    <row r="131" spans="1:21" ht="15.75">
      <c r="A131" s="1"/>
      <c r="B131" s="3"/>
      <c r="C131" s="3"/>
      <c r="D131" s="3"/>
      <c r="E131" s="3"/>
      <c r="F131" s="3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3"/>
      <c r="T131" s="3"/>
      <c r="U131" s="2"/>
    </row>
    <row r="132" spans="1:21" ht="15.75">
      <c r="A132" s="1"/>
      <c r="B132" s="4"/>
      <c r="C132" s="4"/>
      <c r="D132" s="4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3"/>
      <c r="T132" s="3"/>
      <c r="U132" s="2"/>
    </row>
    <row r="133" spans="1:21" ht="15.75">
      <c r="A133" s="1"/>
      <c r="B133" s="4"/>
      <c r="C133" s="4"/>
      <c r="D133" s="4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3"/>
      <c r="T133" s="3"/>
      <c r="U133" s="2"/>
    </row>
    <row r="134" spans="1:21" ht="15.7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3"/>
      <c r="N134" s="3"/>
      <c r="O134" s="3"/>
      <c r="P134" s="3"/>
      <c r="Q134" s="3"/>
      <c r="R134" s="3"/>
      <c r="S134" s="3"/>
      <c r="T134" s="3"/>
      <c r="U134" s="2"/>
    </row>
    <row r="135" spans="1:21" ht="15.75">
      <c r="A135" s="1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3"/>
      <c r="N135" s="3"/>
      <c r="O135" s="2"/>
      <c r="P135" s="2"/>
      <c r="Q135" s="2"/>
      <c r="R135" s="2"/>
      <c r="S135" s="2"/>
      <c r="T135" s="2"/>
      <c r="U135" s="2"/>
    </row>
    <row r="136" spans="1:21" ht="15.75">
      <c r="A136" s="1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2"/>
      <c r="P136" s="2"/>
      <c r="Q136" s="2"/>
      <c r="R136" s="2"/>
      <c r="S136" s="2"/>
      <c r="T136" s="2"/>
      <c r="U136" s="2"/>
    </row>
    <row r="137" spans="1:21" ht="15.75">
      <c r="A137" s="1"/>
      <c r="B137" s="4"/>
      <c r="C137" s="4"/>
      <c r="D137" s="4"/>
      <c r="E137" s="2"/>
      <c r="F137" s="2"/>
      <c r="G137" s="3"/>
      <c r="H137" s="3"/>
      <c r="I137" s="3"/>
      <c r="J137" s="3"/>
      <c r="K137" s="3"/>
      <c r="L137" s="3"/>
      <c r="M137" s="2"/>
      <c r="N137" s="2"/>
      <c r="O137" s="2"/>
      <c r="P137" s="2"/>
      <c r="Q137" s="2"/>
      <c r="R137" s="2"/>
      <c r="S137" s="2"/>
      <c r="T137" s="2"/>
      <c r="U137" s="2"/>
    </row>
    <row r="138" spans="1:21" ht="15.75">
      <c r="A138" s="1"/>
      <c r="B138" s="4"/>
      <c r="C138" s="4"/>
      <c r="D138" s="4"/>
      <c r="E138" s="2"/>
      <c r="F138" s="2"/>
      <c r="G138" s="3"/>
      <c r="H138" s="3"/>
      <c r="I138" s="3"/>
      <c r="J138" s="3"/>
      <c r="K138" s="3"/>
      <c r="L138" s="3"/>
      <c r="M138" s="2"/>
      <c r="N138" s="2"/>
      <c r="O138" s="2"/>
      <c r="P138" s="2"/>
      <c r="Q138" s="2"/>
      <c r="R138" s="2"/>
      <c r="S138" s="2"/>
      <c r="T138" s="2"/>
      <c r="U138" s="2"/>
    </row>
    <row r="139" spans="1:21" ht="15.75">
      <c r="A139" s="1"/>
      <c r="B139" s="4"/>
      <c r="C139" s="4"/>
      <c r="D139" s="4"/>
      <c r="E139" s="2"/>
      <c r="F139" s="2"/>
      <c r="G139" s="3"/>
      <c r="H139" s="3"/>
      <c r="I139" s="3"/>
      <c r="J139" s="3"/>
      <c r="K139" s="3"/>
      <c r="L139" s="3"/>
      <c r="M139" s="3"/>
      <c r="N139" s="3"/>
      <c r="O139" s="2"/>
      <c r="P139" s="2"/>
      <c r="Q139" s="2"/>
      <c r="R139" s="2"/>
      <c r="S139" s="2"/>
      <c r="T139" s="2"/>
      <c r="U139" s="2"/>
    </row>
    <row r="140" spans="1:21" ht="15.75">
      <c r="A140" s="1"/>
      <c r="B140" s="4"/>
      <c r="C140" s="4"/>
      <c r="D140" s="4"/>
      <c r="E140" s="2"/>
      <c r="F140" s="2"/>
      <c r="G140" s="3"/>
      <c r="H140" s="3"/>
      <c r="I140" s="3"/>
      <c r="J140" s="3"/>
      <c r="K140" s="3"/>
      <c r="L140" s="3"/>
      <c r="M140" s="3"/>
      <c r="N140" s="3"/>
      <c r="O140" s="2"/>
      <c r="P140" s="2"/>
      <c r="Q140" s="2"/>
      <c r="R140" s="2"/>
      <c r="S140" s="2"/>
      <c r="T140" s="2"/>
      <c r="U140" s="2"/>
    </row>
    <row r="141" spans="1:21" ht="15.75">
      <c r="A141" s="1"/>
      <c r="B141" s="4"/>
      <c r="C141" s="4"/>
      <c r="D141" s="4"/>
      <c r="E141" s="2"/>
      <c r="F141" s="2"/>
      <c r="G141" s="3"/>
      <c r="H141" s="3"/>
      <c r="I141" s="3"/>
      <c r="J141" s="3"/>
      <c r="K141" s="3"/>
      <c r="L141" s="3"/>
      <c r="M141" s="3"/>
      <c r="N141" s="3"/>
      <c r="O141" s="2"/>
      <c r="P141" s="2"/>
      <c r="Q141" s="2"/>
      <c r="R141" s="2"/>
      <c r="S141" s="2"/>
      <c r="T141" s="2"/>
      <c r="U141" s="2"/>
    </row>
    <row r="142" spans="1:21" ht="15.75">
      <c r="A142" s="1"/>
      <c r="B142" s="4"/>
      <c r="C142" s="4"/>
      <c r="D142" s="4"/>
      <c r="E142" s="2"/>
      <c r="F142" s="2"/>
      <c r="G142" s="3"/>
      <c r="H142" s="3"/>
      <c r="I142" s="3"/>
      <c r="J142" s="3"/>
      <c r="K142" s="3"/>
      <c r="L142" s="3"/>
      <c r="M142" s="2"/>
      <c r="N142" s="2"/>
      <c r="O142" s="2"/>
      <c r="P142" s="2"/>
      <c r="Q142" s="2"/>
      <c r="R142" s="2"/>
      <c r="S142" s="2"/>
      <c r="T142" s="2"/>
      <c r="U142" s="2"/>
    </row>
    <row r="143" spans="1:21" ht="15.75">
      <c r="A143" s="1"/>
      <c r="B143" s="4"/>
      <c r="C143" s="4"/>
      <c r="D143" s="4"/>
      <c r="E143" s="2"/>
      <c r="F143" s="2"/>
      <c r="G143" s="3"/>
      <c r="H143" s="3"/>
      <c r="I143" s="3"/>
      <c r="J143" s="3"/>
      <c r="K143" s="3"/>
      <c r="L143" s="3"/>
      <c r="M143" s="2"/>
      <c r="N143" s="2"/>
      <c r="O143" s="2"/>
      <c r="P143" s="2"/>
      <c r="Q143" s="2"/>
      <c r="R143" s="2"/>
      <c r="S143" s="2"/>
      <c r="T143" s="2"/>
      <c r="U143" s="2"/>
    </row>
    <row r="144" spans="1:21" ht="15.75">
      <c r="A144" s="1"/>
      <c r="B144" s="4"/>
      <c r="C144" s="4"/>
      <c r="D144" s="4"/>
      <c r="E144" s="2"/>
      <c r="F144" s="2"/>
      <c r="G144" s="3"/>
      <c r="H144" s="3"/>
      <c r="I144" s="3"/>
      <c r="J144" s="3"/>
      <c r="K144" s="3"/>
      <c r="L144" s="3"/>
      <c r="M144" s="3"/>
      <c r="N144" s="3"/>
      <c r="O144" s="2"/>
      <c r="P144" s="2"/>
      <c r="Q144" s="2"/>
      <c r="R144" s="2"/>
      <c r="S144" s="2"/>
      <c r="T144" s="2"/>
      <c r="U144" s="2"/>
    </row>
    <row r="145" spans="1:21" ht="15.75">
      <c r="A145" s="1"/>
      <c r="B145" s="4"/>
      <c r="C145" s="4"/>
      <c r="D145" s="4"/>
      <c r="E145" s="2"/>
      <c r="F145" s="2"/>
      <c r="G145" s="3"/>
      <c r="H145" s="3"/>
      <c r="I145" s="3"/>
      <c r="J145" s="3"/>
      <c r="K145" s="3"/>
      <c r="L145" s="3"/>
      <c r="M145" s="3"/>
      <c r="N145" s="3"/>
      <c r="O145" s="2"/>
      <c r="P145" s="2"/>
      <c r="Q145" s="2"/>
      <c r="R145" s="2"/>
      <c r="S145" s="2"/>
      <c r="T145" s="2"/>
      <c r="U145" s="2"/>
    </row>
    <row r="146" spans="1:21" ht="15.75">
      <c r="A146" s="1"/>
      <c r="B146" s="4"/>
      <c r="C146" s="4"/>
      <c r="D146" s="4"/>
      <c r="E146" s="2"/>
      <c r="F146" s="2"/>
      <c r="G146" s="3"/>
      <c r="H146" s="3"/>
      <c r="I146" s="3"/>
      <c r="J146" s="3"/>
      <c r="K146" s="3"/>
      <c r="L146" s="3"/>
      <c r="M146" s="3"/>
      <c r="N146" s="3"/>
      <c r="O146" s="2"/>
      <c r="R146" s="2"/>
      <c r="S146" s="2"/>
      <c r="T146" s="2"/>
      <c r="U146" s="2"/>
    </row>
    <row r="147" spans="1:21" ht="15.75">
      <c r="A147" s="1"/>
      <c r="B147" s="4"/>
      <c r="C147" s="4"/>
      <c r="D147" s="4"/>
      <c r="E147" s="2"/>
      <c r="F147" s="2"/>
      <c r="G147" s="3"/>
      <c r="H147" s="3"/>
      <c r="I147" s="3"/>
      <c r="J147" s="3"/>
      <c r="K147" s="3"/>
      <c r="L147" s="3"/>
      <c r="M147" s="2"/>
      <c r="N147" s="2"/>
      <c r="O147" s="2"/>
      <c r="P147" s="2"/>
      <c r="Q147" s="2"/>
      <c r="R147" s="2"/>
      <c r="S147" s="2"/>
      <c r="T147" s="2"/>
      <c r="U147" s="2"/>
    </row>
    <row r="148" spans="1:21" ht="15.7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</row>
    <row r="149" spans="1:21" ht="15.75">
      <c r="A149" s="1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3"/>
      <c r="N149" s="3"/>
      <c r="O149" s="2"/>
      <c r="P149" s="2"/>
      <c r="Q149" s="2"/>
      <c r="R149" s="2"/>
      <c r="S149" s="2"/>
      <c r="T149" s="2"/>
      <c r="U149" s="2"/>
    </row>
    <row r="150" spans="1:21" ht="15.75">
      <c r="A150" s="1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2"/>
      <c r="N150" s="2"/>
      <c r="O150" s="2"/>
      <c r="P150" s="2"/>
      <c r="Q150" s="2"/>
      <c r="R150" s="2"/>
      <c r="S150" s="2"/>
      <c r="T150" s="2"/>
      <c r="U150" s="2"/>
    </row>
    <row r="151" spans="1:21" ht="15.7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</row>
    <row r="152" spans="1:21" ht="15.75">
      <c r="A152" s="1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3"/>
      <c r="N152" s="3"/>
      <c r="O152" s="2"/>
      <c r="P152" s="2"/>
      <c r="Q152" s="2"/>
      <c r="R152" s="2"/>
      <c r="S152" s="2"/>
      <c r="T152" s="2"/>
      <c r="U152" s="2"/>
    </row>
    <row r="153" spans="1:21" ht="15.75">
      <c r="A153" s="1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2"/>
      <c r="N153" s="2"/>
      <c r="O153" s="2"/>
      <c r="P153" s="2"/>
      <c r="Q153" s="2"/>
      <c r="R153" s="2"/>
      <c r="S153" s="2"/>
      <c r="T153" s="2"/>
      <c r="U153" s="2"/>
    </row>
    <row r="154" spans="1:21" ht="15.7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</row>
    <row r="155" spans="1:21" ht="15.75">
      <c r="A155" s="1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3"/>
      <c r="N155" s="3"/>
      <c r="O155" s="2"/>
      <c r="P155" s="2"/>
      <c r="Q155" s="2"/>
      <c r="R155" s="2"/>
      <c r="S155" s="2"/>
      <c r="T155" s="2"/>
      <c r="U155" s="2"/>
    </row>
    <row r="156" spans="1:21" ht="15.75">
      <c r="A156" s="1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2"/>
      <c r="N156" s="2"/>
      <c r="O156" s="2"/>
      <c r="P156" s="2"/>
      <c r="Q156" s="2"/>
      <c r="R156" s="2"/>
      <c r="S156" s="2"/>
      <c r="T156" s="2"/>
      <c r="U156" s="2"/>
    </row>
    <row r="157" spans="1:21" ht="15.75">
      <c r="A157" s="1"/>
      <c r="B157" s="4"/>
      <c r="C157" s="4"/>
      <c r="D157" s="4"/>
      <c r="E157" s="2"/>
      <c r="F157" s="2"/>
      <c r="G157" s="3"/>
      <c r="H157" s="3"/>
      <c r="I157" s="3"/>
      <c r="J157" s="3"/>
      <c r="K157" s="3"/>
      <c r="L157" s="3"/>
      <c r="M157" s="2"/>
      <c r="N157" s="2"/>
      <c r="O157" s="2"/>
      <c r="P157" s="2"/>
      <c r="Q157" s="2"/>
      <c r="R157" s="2"/>
      <c r="S157" s="2"/>
      <c r="T157" s="2"/>
      <c r="U157" s="2"/>
    </row>
    <row r="158" spans="1:21" ht="15.75">
      <c r="A158" s="1"/>
      <c r="B158" s="4"/>
      <c r="C158" s="4"/>
      <c r="D158" s="4"/>
      <c r="E158" s="2"/>
      <c r="F158" s="2"/>
      <c r="G158" s="3"/>
      <c r="H158" s="3"/>
      <c r="I158" s="3"/>
      <c r="J158" s="3"/>
      <c r="K158" s="3"/>
      <c r="L158" s="3"/>
      <c r="M158" s="2"/>
      <c r="N158" s="2"/>
      <c r="O158" s="2"/>
      <c r="P158" s="2"/>
      <c r="Q158" s="2"/>
      <c r="R158" s="2"/>
      <c r="S158" s="2"/>
      <c r="T158" s="2"/>
      <c r="U158" s="2"/>
    </row>
    <row r="159" spans="1:21" ht="15.75">
      <c r="A159" s="1"/>
      <c r="B159" s="4"/>
      <c r="C159" s="4"/>
      <c r="D159" s="4"/>
      <c r="E159" s="2"/>
      <c r="F159" s="2"/>
      <c r="G159" s="3"/>
      <c r="H159" s="3"/>
      <c r="I159" s="3"/>
      <c r="J159" s="3"/>
      <c r="K159" s="3"/>
      <c r="L159" s="3"/>
      <c r="M159" s="2"/>
      <c r="N159" s="2"/>
      <c r="O159" s="2"/>
      <c r="P159" s="2"/>
      <c r="Q159" s="2"/>
      <c r="R159" s="2"/>
      <c r="S159" s="2"/>
      <c r="T159" s="2"/>
      <c r="U159" s="2"/>
    </row>
    <row r="160" spans="1:21" ht="15.7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</row>
    <row r="161" spans="1:21" ht="15.75">
      <c r="A161" s="1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3"/>
      <c r="N161" s="3"/>
      <c r="O161" s="2"/>
      <c r="P161" s="2"/>
      <c r="Q161" s="2"/>
      <c r="R161" s="2"/>
      <c r="S161" s="2"/>
      <c r="T161" s="2"/>
      <c r="U161" s="2"/>
    </row>
    <row r="162" spans="1:21" ht="15.75">
      <c r="A162" s="1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2"/>
      <c r="P162" s="2"/>
      <c r="Q162" s="2"/>
      <c r="R162" s="2"/>
      <c r="S162" s="2"/>
      <c r="T162" s="2"/>
      <c r="U162" s="2"/>
    </row>
    <row r="163" spans="1:21" ht="15.7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3"/>
      <c r="N163" s="3"/>
      <c r="O163" s="2"/>
      <c r="P163" s="2"/>
      <c r="Q163" s="2"/>
      <c r="R163" s="2"/>
      <c r="S163" s="2"/>
      <c r="T163" s="2"/>
      <c r="U163" s="2"/>
    </row>
    <row r="164" spans="1:21" ht="15.75">
      <c r="A164" s="1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</row>
    <row r="165" spans="1:21" ht="15.75">
      <c r="A165" s="1"/>
      <c r="B165" s="3"/>
      <c r="C165" s="3"/>
      <c r="D165" s="3"/>
      <c r="E165" s="3"/>
      <c r="F165" s="3"/>
      <c r="G165" s="3"/>
      <c r="H165" s="3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</row>
    <row r="166" spans="1:21" ht="15.7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3"/>
      <c r="N166" s="3"/>
      <c r="O166" s="2"/>
      <c r="P166" s="2"/>
      <c r="Q166" s="2"/>
      <c r="R166" s="2"/>
      <c r="S166" s="2"/>
      <c r="T166" s="2"/>
      <c r="U166" s="2"/>
    </row>
    <row r="167" spans="1:21" ht="15.75">
      <c r="A167" s="1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3"/>
      <c r="N167" s="3"/>
      <c r="O167" s="2"/>
      <c r="P167" s="2"/>
      <c r="Q167" s="2"/>
      <c r="R167" s="2"/>
      <c r="S167" s="2"/>
      <c r="T167" s="2"/>
      <c r="U167" s="2"/>
    </row>
    <row r="168" spans="1:21" ht="15.75">
      <c r="A168" s="1"/>
      <c r="B168" s="3"/>
      <c r="C168" s="3"/>
      <c r="D168" s="3"/>
      <c r="E168" s="3"/>
      <c r="F168" s="3"/>
      <c r="G168" s="3"/>
      <c r="H168" s="3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</row>
    <row r="169" spans="1:21" ht="15.7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</row>
    <row r="170" spans="1:21" ht="15.75">
      <c r="A170" s="1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</row>
    <row r="171" spans="1:21" ht="15.75">
      <c r="A171" s="1"/>
      <c r="B171" s="3"/>
      <c r="C171" s="3"/>
      <c r="D171" s="3"/>
      <c r="E171" s="3"/>
      <c r="F171" s="3"/>
      <c r="G171" s="3"/>
      <c r="H171" s="3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</row>
    <row r="172" spans="1:21" ht="15.7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3"/>
      <c r="N172" s="3"/>
      <c r="O172" s="2"/>
      <c r="P172" s="2"/>
      <c r="Q172" s="2"/>
      <c r="R172" s="2"/>
      <c r="S172" s="2"/>
      <c r="T172" s="2"/>
      <c r="U172" s="2"/>
    </row>
    <row r="173" spans="1:21" ht="15.75">
      <c r="A173" s="1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</row>
    <row r="174" spans="1:21" ht="15.75">
      <c r="A174" s="1"/>
      <c r="B174" s="3"/>
      <c r="C174" s="3"/>
      <c r="D174" s="3"/>
      <c r="E174" s="3"/>
      <c r="F174" s="3"/>
      <c r="G174" s="3"/>
      <c r="H174" s="3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</row>
    <row r="175" spans="1:21" ht="15.7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3"/>
      <c r="N175" s="3"/>
      <c r="O175" s="2"/>
      <c r="P175" s="2"/>
      <c r="Q175" s="2"/>
      <c r="R175" s="2"/>
      <c r="S175" s="2"/>
      <c r="T175" s="2"/>
      <c r="U175" s="2"/>
    </row>
    <row r="176" spans="1:21" ht="15.75">
      <c r="A176" s="1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</row>
    <row r="177" spans="1:21" ht="15.75">
      <c r="A177" s="1"/>
      <c r="B177" s="3"/>
      <c r="C177" s="3"/>
      <c r="D177" s="3"/>
      <c r="E177" s="3"/>
      <c r="F177" s="3"/>
      <c r="G177" s="3"/>
      <c r="H177" s="3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</row>
    <row r="178" spans="1:21" ht="15.7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</row>
    <row r="179" spans="1:21" ht="15.75">
      <c r="A179" s="1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</row>
    <row r="180" spans="1:21" ht="15.75">
      <c r="A180" s="1"/>
      <c r="B180" s="3"/>
      <c r="C180" s="3"/>
      <c r="D180" s="3"/>
      <c r="E180" s="3"/>
      <c r="F180" s="3"/>
      <c r="G180" s="3"/>
      <c r="H180" s="3"/>
      <c r="I180" s="2"/>
      <c r="J180" s="2"/>
      <c r="K180" s="2"/>
      <c r="L180" s="2"/>
      <c r="M180" s="3"/>
      <c r="N180" s="2"/>
      <c r="O180" s="2"/>
      <c r="P180" s="2"/>
      <c r="Q180" s="2"/>
      <c r="R180" s="2"/>
      <c r="S180" s="2"/>
      <c r="T180" s="2"/>
      <c r="U180" s="2"/>
    </row>
    <row r="181" spans="1:21" ht="15.7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</row>
    <row r="182" spans="1:21" ht="15.75">
      <c r="A182" s="1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</row>
    <row r="183" spans="1:21" ht="15.75">
      <c r="A183" s="1"/>
      <c r="B183" s="3"/>
      <c r="C183" s="3"/>
      <c r="D183" s="3"/>
      <c r="E183" s="3"/>
      <c r="F183" s="3"/>
      <c r="G183" s="3"/>
      <c r="H183" s="3"/>
      <c r="I183" s="2"/>
      <c r="J183" s="2"/>
      <c r="K183" s="2"/>
      <c r="L183" s="2"/>
      <c r="M183" s="3"/>
      <c r="N183" s="2"/>
      <c r="O183" s="2"/>
      <c r="P183" s="2"/>
      <c r="Q183" s="2"/>
      <c r="R183" s="2"/>
      <c r="S183" s="2"/>
      <c r="T183" s="2"/>
      <c r="U183" s="2"/>
    </row>
    <row r="184" spans="1:21" ht="15.7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</row>
    <row r="185" spans="1:21" ht="15.75">
      <c r="A185" s="1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</row>
    <row r="186" spans="1:21" ht="15.75">
      <c r="A186" s="1"/>
      <c r="B186" s="3"/>
      <c r="C186" s="3"/>
      <c r="D186" s="3"/>
      <c r="E186" s="3"/>
      <c r="F186" s="3"/>
      <c r="G186" s="3"/>
      <c r="H186" s="3"/>
      <c r="I186" s="2"/>
      <c r="J186" s="2"/>
      <c r="K186" s="2"/>
      <c r="L186" s="2"/>
      <c r="M186" s="3"/>
      <c r="N186" s="2"/>
      <c r="O186" s="2"/>
      <c r="P186" s="2"/>
      <c r="Q186" s="2"/>
      <c r="R186" s="2"/>
      <c r="S186" s="2"/>
      <c r="T186" s="2"/>
      <c r="U186" s="2"/>
    </row>
    <row r="187" spans="1:21" ht="15.7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</row>
    <row r="188" spans="1:21" ht="15.75">
      <c r="A188" s="1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</row>
    <row r="189" spans="1:21" ht="15.75">
      <c r="A189" s="1"/>
      <c r="B189" s="3"/>
      <c r="C189" s="3"/>
      <c r="D189" s="3"/>
      <c r="E189" s="3"/>
      <c r="F189" s="3"/>
      <c r="G189" s="3"/>
      <c r="H189" s="3"/>
      <c r="I189" s="2"/>
      <c r="J189" s="2"/>
      <c r="K189" s="2"/>
      <c r="L189" s="2"/>
      <c r="M189" s="3"/>
      <c r="N189" s="2"/>
      <c r="O189" s="2"/>
      <c r="P189" s="2"/>
      <c r="Q189" s="2"/>
      <c r="R189" s="2"/>
      <c r="S189" s="2"/>
      <c r="T189" s="2"/>
      <c r="U189" s="2"/>
    </row>
    <row r="190" spans="1:21" ht="15.7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</row>
    <row r="191" spans="1:21" ht="15.75">
      <c r="A191" s="1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</row>
    <row r="192" spans="1:21" ht="15.75">
      <c r="A192" s="1"/>
      <c r="B192" s="3"/>
      <c r="C192" s="3"/>
      <c r="D192" s="3"/>
      <c r="E192" s="3"/>
      <c r="F192" s="3"/>
      <c r="G192" s="3"/>
      <c r="H192" s="3"/>
      <c r="I192" s="2"/>
      <c r="J192" s="2"/>
      <c r="K192" s="2"/>
      <c r="L192" s="2"/>
      <c r="M192" s="3"/>
      <c r="N192" s="2"/>
      <c r="O192" s="2"/>
      <c r="P192" s="2"/>
      <c r="Q192" s="2"/>
      <c r="R192" s="2"/>
      <c r="S192" s="2"/>
      <c r="T192" s="2"/>
      <c r="U192" s="2"/>
    </row>
    <row r="193" spans="1:21" ht="15.7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</row>
    <row r="194" spans="1:21" ht="15.75">
      <c r="A194" s="1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</row>
    <row r="195" spans="1:21" ht="15.75">
      <c r="A195" s="1"/>
      <c r="B195" s="3"/>
      <c r="C195" s="3"/>
      <c r="D195" s="3"/>
      <c r="E195" s="3"/>
      <c r="F195" s="3"/>
      <c r="G195" s="3"/>
      <c r="H195" s="3"/>
      <c r="I195" s="2"/>
      <c r="J195" s="2"/>
      <c r="K195" s="2"/>
      <c r="L195" s="2"/>
      <c r="M195" s="3"/>
      <c r="N195" s="2"/>
      <c r="O195" s="2"/>
      <c r="P195" s="2"/>
      <c r="Q195" s="2"/>
      <c r="R195" s="2"/>
      <c r="S195" s="2"/>
      <c r="T195" s="2"/>
      <c r="U195" s="2"/>
    </row>
    <row r="196" spans="1:21" ht="15.7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</row>
    <row r="197" spans="1:21" ht="15.75">
      <c r="A197" s="1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</row>
    <row r="198" spans="1:21" ht="15.75">
      <c r="A198" s="1"/>
      <c r="B198" s="3"/>
      <c r="C198" s="3"/>
      <c r="D198" s="3"/>
      <c r="E198" s="3"/>
      <c r="F198" s="3"/>
      <c r="G198" s="3"/>
      <c r="H198" s="3"/>
      <c r="I198" s="2"/>
      <c r="J198" s="2"/>
      <c r="K198" s="2"/>
      <c r="L198" s="2"/>
      <c r="M198" s="3"/>
      <c r="N198" s="3"/>
      <c r="O198" s="2"/>
      <c r="P198" s="2"/>
      <c r="Q198" s="2"/>
      <c r="R198" s="2"/>
      <c r="S198" s="2"/>
      <c r="T198" s="2"/>
      <c r="U198" s="2"/>
    </row>
    <row r="199" spans="1:21" ht="15.7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</row>
    <row r="200" spans="1:21" ht="15.75">
      <c r="A200" s="1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</row>
    <row r="201" spans="1:21" ht="15.75">
      <c r="A201" s="1"/>
      <c r="B201" s="3"/>
      <c r="C201" s="3"/>
      <c r="D201" s="3"/>
      <c r="E201" s="3"/>
      <c r="F201" s="3"/>
      <c r="G201" s="3"/>
      <c r="H201" s="3"/>
      <c r="I201" s="2"/>
      <c r="J201" s="2"/>
      <c r="K201" s="2"/>
      <c r="L201" s="2"/>
      <c r="M201" s="3"/>
      <c r="N201" s="3"/>
      <c r="O201" s="2"/>
      <c r="P201" s="2"/>
      <c r="Q201" s="2"/>
      <c r="R201" s="2"/>
      <c r="S201" s="2"/>
      <c r="T201" s="2"/>
      <c r="U201" s="2"/>
    </row>
    <row r="202" spans="1:21" ht="15.7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</row>
    <row r="203" spans="1:21" ht="15.75">
      <c r="A203" s="1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</row>
    <row r="204" spans="1:21" ht="15.75">
      <c r="A204" s="1"/>
      <c r="B204" s="3"/>
      <c r="C204" s="3"/>
      <c r="D204" s="3"/>
      <c r="E204" s="3"/>
      <c r="F204" s="3"/>
      <c r="G204" s="3"/>
      <c r="H204" s="3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</row>
    <row r="205" spans="1:21" ht="15.7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</row>
    <row r="206" spans="1:21" ht="15.75">
      <c r="A206" s="1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</row>
    <row r="207" spans="1:21" ht="15.75">
      <c r="A207" s="1"/>
      <c r="B207" s="3"/>
      <c r="C207" s="3"/>
      <c r="D207" s="3"/>
      <c r="E207" s="3"/>
      <c r="F207" s="3"/>
      <c r="G207" s="3"/>
      <c r="H207" s="3"/>
      <c r="I207" s="2"/>
      <c r="J207" s="2"/>
      <c r="K207" s="2"/>
      <c r="L207" s="2"/>
      <c r="M207" s="3"/>
      <c r="N207" s="3"/>
      <c r="O207" s="2"/>
      <c r="P207" s="2"/>
      <c r="Q207" s="2"/>
      <c r="R207" s="2"/>
      <c r="S207" s="2"/>
      <c r="T207" s="2"/>
      <c r="U207" s="2"/>
    </row>
    <row r="208" spans="1:21" ht="15.7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</row>
    <row r="209" spans="1:21" ht="15.75">
      <c r="A209" s="1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</row>
    <row r="210" spans="1:21" ht="15.75">
      <c r="A210" s="1"/>
      <c r="B210" s="3"/>
      <c r="C210" s="3"/>
      <c r="D210" s="3"/>
      <c r="E210" s="3"/>
      <c r="F210" s="3"/>
      <c r="G210" s="3"/>
      <c r="H210" s="3"/>
      <c r="I210" s="2"/>
      <c r="J210" s="2"/>
      <c r="K210" s="2"/>
      <c r="L210" s="2"/>
      <c r="M210" s="3"/>
      <c r="N210" s="3"/>
      <c r="O210" s="2"/>
      <c r="P210" s="2"/>
      <c r="Q210" s="2"/>
      <c r="R210" s="2"/>
      <c r="S210" s="2"/>
      <c r="T210" s="2"/>
      <c r="U210" s="2"/>
    </row>
    <row r="211" spans="1:21" ht="15.7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</row>
    <row r="212" spans="1:21" ht="15.75">
      <c r="A212" s="1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</row>
    <row r="213" spans="1:21" ht="15.75">
      <c r="A213" s="1"/>
      <c r="B213" s="3"/>
      <c r="C213" s="3"/>
      <c r="D213" s="3"/>
      <c r="E213" s="3"/>
      <c r="F213" s="3"/>
      <c r="G213" s="3"/>
      <c r="H213" s="3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</row>
    <row r="214" spans="1:21" ht="15.7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</row>
    <row r="215" spans="1:21" ht="15.75">
      <c r="A215" s="1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3"/>
      <c r="N215" s="2"/>
      <c r="O215" s="3"/>
      <c r="P215" s="3"/>
      <c r="Q215" s="3"/>
      <c r="R215" s="3"/>
      <c r="S215" s="3"/>
      <c r="T215" s="3"/>
      <c r="U215" s="3"/>
    </row>
    <row r="216" spans="1:21" ht="15.75">
      <c r="A216" s="1"/>
      <c r="B216" s="3"/>
      <c r="C216" s="3"/>
      <c r="D216" s="3"/>
      <c r="E216" s="3"/>
      <c r="F216" s="3"/>
      <c r="G216" s="2"/>
      <c r="H216" s="2"/>
      <c r="I216" s="2"/>
      <c r="J216" s="2"/>
      <c r="K216" s="2"/>
      <c r="L216" s="2"/>
      <c r="M216" s="2"/>
      <c r="N216" s="2"/>
      <c r="O216" s="3"/>
      <c r="P216" s="3"/>
      <c r="Q216" s="3"/>
      <c r="R216" s="3"/>
      <c r="S216" s="3"/>
      <c r="T216" s="3"/>
      <c r="U216" s="3"/>
    </row>
    <row r="217" spans="1:21" ht="15.75">
      <c r="A217" s="1"/>
      <c r="B217" s="4"/>
      <c r="C217" s="4"/>
      <c r="D217" s="4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3"/>
      <c r="P217" s="3"/>
      <c r="Q217" s="3"/>
      <c r="R217" s="3"/>
      <c r="S217" s="3"/>
      <c r="T217" s="3"/>
      <c r="U217" s="3"/>
    </row>
    <row r="218" spans="1:21" ht="15.75">
      <c r="A218" s="1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2"/>
      <c r="O218" s="3"/>
      <c r="P218" s="3"/>
      <c r="Q218" s="3"/>
      <c r="R218" s="3"/>
      <c r="S218" s="3"/>
      <c r="T218" s="3"/>
      <c r="U218" s="3"/>
    </row>
    <row r="219" spans="1:21" ht="15.7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3"/>
      <c r="P219" s="3"/>
      <c r="Q219" s="3"/>
      <c r="R219" s="3"/>
      <c r="S219" s="3"/>
      <c r="T219" s="3"/>
      <c r="U219" s="3"/>
    </row>
    <row r="220" spans="1:21" ht="15.75">
      <c r="A220" s="1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3"/>
      <c r="P220" s="3"/>
      <c r="Q220" s="3"/>
      <c r="R220" s="3"/>
      <c r="S220" s="3"/>
      <c r="T220" s="3"/>
      <c r="U220" s="3"/>
    </row>
    <row r="221" spans="1:21" ht="15.75">
      <c r="A221" s="1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2"/>
      <c r="O221" s="2"/>
      <c r="P221" s="2"/>
      <c r="Q221" s="2"/>
      <c r="R221" s="2"/>
      <c r="S221" s="2"/>
      <c r="T221" s="2"/>
      <c r="U221" s="2"/>
    </row>
    <row r="222" spans="1:21" ht="15.7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</row>
    <row r="223" spans="1:21" ht="15.75">
      <c r="A223" s="1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</row>
    <row r="224" spans="1:21" ht="15.75">
      <c r="A224" s="1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2"/>
      <c r="O224" s="2"/>
      <c r="P224" s="2"/>
      <c r="Q224" s="2"/>
      <c r="R224" s="2"/>
      <c r="S224" s="2"/>
      <c r="T224" s="2"/>
      <c r="U224" s="2"/>
    </row>
    <row r="225" spans="1:14" ht="15.7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</row>
    <row r="226" spans="1:14" ht="15.75">
      <c r="A226" s="1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</row>
    <row r="227" spans="1:14" ht="15.75">
      <c r="A227" s="1"/>
      <c r="B227" s="3"/>
      <c r="C227" s="3"/>
      <c r="D227" s="3"/>
      <c r="E227" s="3"/>
      <c r="F227" s="3"/>
      <c r="G227" s="2"/>
      <c r="H227" s="2"/>
      <c r="I227" s="2"/>
      <c r="J227" s="2"/>
      <c r="K227" s="2"/>
      <c r="L227" s="2"/>
      <c r="M227" s="2"/>
      <c r="N227" s="2"/>
    </row>
    <row r="228" spans="1:14" ht="15.75">
      <c r="A228" s="1"/>
      <c r="B228" s="4"/>
      <c r="C228" s="4"/>
      <c r="D228" s="4"/>
      <c r="E228" s="2"/>
      <c r="F228" s="2"/>
      <c r="G228" s="2"/>
      <c r="H228" s="2"/>
      <c r="I228" s="2"/>
      <c r="J228" s="2"/>
      <c r="K228" s="2"/>
      <c r="L228" s="2"/>
      <c r="M228" s="2"/>
      <c r="N228" s="2"/>
    </row>
    <row r="229" spans="1:14" ht="15.75">
      <c r="A229" s="1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</row>
    <row r="230" spans="1:14" ht="15.75">
      <c r="A230" s="1"/>
      <c r="B230" s="3"/>
      <c r="C230" s="3"/>
      <c r="D230" s="3"/>
      <c r="E230" s="3"/>
      <c r="F230" s="3"/>
      <c r="G230" s="2"/>
      <c r="H230" s="2"/>
      <c r="I230" s="2"/>
      <c r="J230" s="2"/>
      <c r="K230" s="2"/>
      <c r="L230" s="2"/>
    </row>
    <row r="231" spans="1:14" ht="15.75">
      <c r="A231" s="1"/>
      <c r="B231" s="4"/>
      <c r="C231" s="4"/>
      <c r="D231" s="4"/>
      <c r="E231" s="2"/>
      <c r="F231" s="2"/>
      <c r="G231" s="2"/>
      <c r="H231" s="2"/>
      <c r="I231" s="2"/>
      <c r="J231" s="2"/>
      <c r="K231" s="2"/>
      <c r="L231" s="2"/>
    </row>
  </sheetData>
  <mergeCells count="84">
    <mergeCell ref="X2:AF4"/>
    <mergeCell ref="X5:X9"/>
    <mergeCell ref="Y5:Z5"/>
    <mergeCell ref="Y6:Z6"/>
    <mergeCell ref="Y7:Z7"/>
    <mergeCell ref="Y8:Z8"/>
    <mergeCell ref="Y9:Z9"/>
    <mergeCell ref="Y21:Z21"/>
    <mergeCell ref="Y10:Z10"/>
    <mergeCell ref="Y11:Z11"/>
    <mergeCell ref="Y12:Z12"/>
    <mergeCell ref="Y13:Z13"/>
    <mergeCell ref="Y14:Z14"/>
    <mergeCell ref="Y15:Z15"/>
    <mergeCell ref="Y16:Z16"/>
    <mergeCell ref="Y17:Z17"/>
    <mergeCell ref="Y18:Z18"/>
    <mergeCell ref="Y19:Z19"/>
    <mergeCell ref="Y20:Z20"/>
    <mergeCell ref="Y22:Z22"/>
    <mergeCell ref="Y23:Z23"/>
    <mergeCell ref="Y24:Z24"/>
    <mergeCell ref="Y25:Z25"/>
    <mergeCell ref="Y26:Z26"/>
    <mergeCell ref="Y31:Z31"/>
    <mergeCell ref="X32:AB37"/>
    <mergeCell ref="AC34:AD34"/>
    <mergeCell ref="AF34:AH34"/>
    <mergeCell ref="AC35:AD37"/>
    <mergeCell ref="AE35:AE37"/>
    <mergeCell ref="AF35:AG36"/>
    <mergeCell ref="AH35:AH36"/>
    <mergeCell ref="AF37:AG37"/>
    <mergeCell ref="X27:X31"/>
    <mergeCell ref="Y27:Z27"/>
    <mergeCell ref="Y28:Z28"/>
    <mergeCell ref="Y29:Z29"/>
    <mergeCell ref="Y30:Z30"/>
    <mergeCell ref="X39:AJ40"/>
    <mergeCell ref="Y42:AA42"/>
    <mergeCell ref="AD42:AJ42"/>
    <mergeCell ref="X43:X46"/>
    <mergeCell ref="Y43:AA46"/>
    <mergeCell ref="AB43:AB46"/>
    <mergeCell ref="AD43:AD44"/>
    <mergeCell ref="AE43:AG43"/>
    <mergeCell ref="AH43:AJ43"/>
    <mergeCell ref="X47:X49"/>
    <mergeCell ref="Y47:AA49"/>
    <mergeCell ref="AB47:AB49"/>
    <mergeCell ref="X50:X51"/>
    <mergeCell ref="Y50:AA51"/>
    <mergeCell ref="AB50:AB51"/>
    <mergeCell ref="X55:X57"/>
    <mergeCell ref="Y55:AA57"/>
    <mergeCell ref="AB55:AB57"/>
    <mergeCell ref="AH55:AI55"/>
    <mergeCell ref="AH56:AI56"/>
    <mergeCell ref="X52:X54"/>
    <mergeCell ref="Y52:AA54"/>
    <mergeCell ref="AB52:AB54"/>
    <mergeCell ref="AH53:AI53"/>
    <mergeCell ref="AH54:AI54"/>
    <mergeCell ref="X59:AJ60"/>
    <mergeCell ref="Y62:AA62"/>
    <mergeCell ref="AD62:AJ62"/>
    <mergeCell ref="X63:X66"/>
    <mergeCell ref="Y63:AA66"/>
    <mergeCell ref="AB63:AB66"/>
    <mergeCell ref="AD63:AD64"/>
    <mergeCell ref="AE63:AG63"/>
    <mergeCell ref="AH63:AJ63"/>
    <mergeCell ref="X67:X69"/>
    <mergeCell ref="Y67:AA69"/>
    <mergeCell ref="AB67:AB69"/>
    <mergeCell ref="X70:X71"/>
    <mergeCell ref="Y70:AA71"/>
    <mergeCell ref="AB70:AB71"/>
    <mergeCell ref="X72:X74"/>
    <mergeCell ref="Y72:AA74"/>
    <mergeCell ref="AB72:AB74"/>
    <mergeCell ref="X75:X77"/>
    <mergeCell ref="Y75:AA77"/>
    <mergeCell ref="AB75:AB77"/>
  </mergeCells>
  <conditionalFormatting sqref="X43:X46">
    <cfRule type="cellIs" dxfId="415" priority="99" operator="between">
      <formula>0.65</formula>
      <formula>0.7999</formula>
    </cfRule>
    <cfRule type="cellIs" dxfId="414" priority="98" operator="between">
      <formula>0.5</formula>
      <formula>0.6499</formula>
    </cfRule>
    <cfRule type="cellIs" dxfId="413" priority="97" operator="lessThan">
      <formula>0.4999</formula>
    </cfRule>
    <cfRule type="cellIs" dxfId="412" priority="100" operator="between">
      <formula>0.8</formula>
      <formula>1</formula>
    </cfRule>
  </conditionalFormatting>
  <conditionalFormatting sqref="X63:X66">
    <cfRule type="cellIs" dxfId="411" priority="88" operator="between">
      <formula>0.8</formula>
      <formula>1</formula>
    </cfRule>
    <cfRule type="cellIs" dxfId="410" priority="85" operator="lessThan">
      <formula>0.4999</formula>
    </cfRule>
    <cfRule type="cellIs" dxfId="409" priority="86" operator="between">
      <formula>0.5</formula>
      <formula>0.6499</formula>
    </cfRule>
    <cfRule type="cellIs" dxfId="408" priority="87" operator="between">
      <formula>0.65</formula>
      <formula>0.7999</formula>
    </cfRule>
  </conditionalFormatting>
  <conditionalFormatting sqref="Y43">
    <cfRule type="cellIs" dxfId="407" priority="102" operator="between">
      <formula>0.5</formula>
      <formula>0.6499</formula>
    </cfRule>
    <cfRule type="cellIs" dxfId="406" priority="104" operator="between">
      <formula>0.8</formula>
      <formula>1</formula>
    </cfRule>
    <cfRule type="cellIs" dxfId="405" priority="103" operator="between">
      <formula>0.65</formula>
      <formula>0.7999</formula>
    </cfRule>
    <cfRule type="cellIs" dxfId="404" priority="101" operator="lessThan">
      <formula>0.4999</formula>
    </cfRule>
  </conditionalFormatting>
  <conditionalFormatting sqref="Y47">
    <cfRule type="expression" dxfId="403" priority="113">
      <formula>"SI($AB$42:0,65:0,7999)"</formula>
    </cfRule>
  </conditionalFormatting>
  <conditionalFormatting sqref="Y50">
    <cfRule type="expression" dxfId="402" priority="112">
      <formula>"SI($AB$42:0,65:0,7999)"</formula>
    </cfRule>
  </conditionalFormatting>
  <conditionalFormatting sqref="Y55">
    <cfRule type="expression" dxfId="401" priority="111">
      <formula>"SI($AB$42:0,65:0,7999)"</formula>
    </cfRule>
  </conditionalFormatting>
  <conditionalFormatting sqref="Y63">
    <cfRule type="cellIs" dxfId="400" priority="81" operator="lessThan">
      <formula>0.4999</formula>
    </cfRule>
    <cfRule type="cellIs" dxfId="399" priority="82" operator="between">
      <formula>0.5</formula>
      <formula>0.6499</formula>
    </cfRule>
    <cfRule type="cellIs" dxfId="398" priority="83" operator="between">
      <formula>0.65</formula>
      <formula>0.7999</formula>
    </cfRule>
    <cfRule type="cellIs" dxfId="397" priority="84" operator="between">
      <formula>0.8</formula>
      <formula>1</formula>
    </cfRule>
  </conditionalFormatting>
  <conditionalFormatting sqref="Y67">
    <cfRule type="expression" dxfId="396" priority="109">
      <formula>"SI($AB$42:0,65:0,7999)"</formula>
    </cfRule>
  </conditionalFormatting>
  <conditionalFormatting sqref="Y70">
    <cfRule type="expression" dxfId="395" priority="108">
      <formula>"SI($AB$42:0,65:0,7999)"</formula>
    </cfRule>
  </conditionalFormatting>
  <conditionalFormatting sqref="Y75">
    <cfRule type="expression" dxfId="394" priority="107">
      <formula>"SI($AB$42:0,65:0,7999)"</formula>
    </cfRule>
  </conditionalFormatting>
  <conditionalFormatting sqref="AA58">
    <cfRule type="cellIs" dxfId="393" priority="116" operator="between">
      <formula>0.65</formula>
      <formula>0.7999</formula>
    </cfRule>
  </conditionalFormatting>
  <conditionalFormatting sqref="AB6:AB24 AB26:AB31">
    <cfRule type="dataBar" priority="12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{CC196E10-2B10-7E46-9279-3C6B44EA812A}</x14:id>
        </ext>
      </extLst>
    </cfRule>
  </conditionalFormatting>
  <conditionalFormatting sqref="AB25">
    <cfRule type="dataBar" priority="12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{7C6D8B04-2BF2-0445-A120-EA61FB254216}</x14:id>
        </ext>
      </extLst>
    </cfRule>
  </conditionalFormatting>
  <conditionalFormatting sqref="AB43:AB46">
    <cfRule type="cellIs" dxfId="392" priority="105" operator="lessThan">
      <formula>0.4999</formula>
    </cfRule>
    <cfRule type="cellIs" dxfId="391" priority="106" operator="between">
      <formula>0.5</formula>
      <formula>0.6499</formula>
    </cfRule>
    <cfRule type="cellIs" dxfId="390" priority="114" operator="between">
      <formula>0.65</formula>
      <formula>0.7999</formula>
    </cfRule>
    <cfRule type="cellIs" dxfId="389" priority="117" operator="between">
      <formula>0.8</formula>
      <formula>1</formula>
    </cfRule>
  </conditionalFormatting>
  <conditionalFormatting sqref="AB50:AB55">
    <cfRule type="expression" dxfId="388" priority="115">
      <formula>"SI($AB$42:0,65:0,7999)"</formula>
    </cfRule>
  </conditionalFormatting>
  <conditionalFormatting sqref="AB63:AB66">
    <cfRule type="cellIs" dxfId="387" priority="91" operator="between">
      <formula>0.65</formula>
      <formula>0.7999</formula>
    </cfRule>
    <cfRule type="cellIs" dxfId="386" priority="90" operator="between">
      <formula>0.5</formula>
      <formula>0.6499</formula>
    </cfRule>
    <cfRule type="cellIs" dxfId="385" priority="89" operator="lessThan">
      <formula>0.4999</formula>
    </cfRule>
    <cfRule type="cellIs" dxfId="384" priority="92" operator="between">
      <formula>0.8</formula>
      <formula>1</formula>
    </cfRule>
  </conditionalFormatting>
  <conditionalFormatting sqref="AB70:AB75">
    <cfRule type="expression" dxfId="383" priority="110">
      <formula>"SI($AB$42:0,65:0,7999)"</formula>
    </cfRule>
  </conditionalFormatting>
  <conditionalFormatting sqref="AD6:AD31">
    <cfRule type="cellIs" dxfId="381" priority="119" operator="between">
      <formula>0.4</formula>
      <formula>0.5399</formula>
    </cfRule>
    <cfRule type="cellIs" dxfId="380" priority="120" operator="between">
      <formula>0.54</formula>
      <formula>0.6399</formula>
    </cfRule>
    <cfRule type="cellIs" dxfId="379" priority="121" operator="greaterThan">
      <formula>0.64</formula>
    </cfRule>
  </conditionalFormatting>
  <conditionalFormatting sqref="AG45:AG50">
    <cfRule type="cellIs" dxfId="378" priority="73" operator="lessThan">
      <formula>0.4999</formula>
    </cfRule>
    <cfRule type="cellIs" dxfId="377" priority="76" operator="between">
      <formula>0.8</formula>
      <formula>1</formula>
    </cfRule>
    <cfRule type="cellIs" dxfId="376" priority="75" operator="between">
      <formula>0.65</formula>
      <formula>0.7999</formula>
    </cfRule>
    <cfRule type="cellIs" dxfId="375" priority="74" operator="between">
      <formula>0.5</formula>
      <formula>0.6499</formula>
    </cfRule>
  </conditionalFormatting>
  <conditionalFormatting sqref="AG65:AG70">
    <cfRule type="cellIs" dxfId="374" priority="28" operator="between">
      <formula>0.8</formula>
      <formula>1</formula>
    </cfRule>
    <cfRule type="cellIs" dxfId="373" priority="26" operator="between">
      <formula>0.5</formula>
      <formula>0.6499</formula>
    </cfRule>
    <cfRule type="cellIs" dxfId="372" priority="25" operator="lessThan">
      <formula>0.4999</formula>
    </cfRule>
    <cfRule type="cellIs" dxfId="371" priority="27" operator="between">
      <formula>0.65</formula>
      <formula>0.7999</formula>
    </cfRule>
  </conditionalFormatting>
  <conditionalFormatting sqref="AJ45:AJ50">
    <cfRule type="cellIs" dxfId="370" priority="52" operator="between">
      <formula>0.8</formula>
      <formula>1</formula>
    </cfRule>
    <cfRule type="cellIs" dxfId="369" priority="51" operator="between">
      <formula>0.65</formula>
      <formula>0.7999</formula>
    </cfRule>
    <cfRule type="cellIs" dxfId="368" priority="50" operator="between">
      <formula>0.5</formula>
      <formula>0.6499</formula>
    </cfRule>
    <cfRule type="cellIs" dxfId="367" priority="49" operator="lessThan">
      <formula>0.4999</formula>
    </cfRule>
  </conditionalFormatting>
  <conditionalFormatting sqref="AJ65:AJ70">
    <cfRule type="cellIs" dxfId="366" priority="2" operator="between">
      <formula>0.5</formula>
      <formula>0.6499</formula>
    </cfRule>
    <cfRule type="cellIs" dxfId="365" priority="3" operator="between">
      <formula>0.65</formula>
      <formula>0.7999</formula>
    </cfRule>
    <cfRule type="cellIs" dxfId="364" priority="4" operator="between">
      <formula>0.8</formula>
      <formula>1</formula>
    </cfRule>
    <cfRule type="cellIs" dxfId="363" priority="1" operator="lessThan">
      <formula>0.4999</formula>
    </cfRule>
  </conditionalFormatting>
  <pageMargins left="0.25" right="0.25" top="0.75" bottom="0.75" header="0.3" footer="0.3"/>
  <pageSetup scale="19" orientation="portrait" horizontalDpi="0" verticalDpi="0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CC196E10-2B10-7E46-9279-3C6B44EA812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AB6:AB24 AB26:AB31</xm:sqref>
        </x14:conditionalFormatting>
        <x14:conditionalFormatting xmlns:xm="http://schemas.microsoft.com/office/excel/2006/main">
          <x14:cfRule type="dataBar" id="{7C6D8B04-2BF2-0445-A120-EA61FB25421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AB25</xm:sqref>
        </x14:conditionalFormatting>
        <x14:conditionalFormatting xmlns:xm="http://schemas.microsoft.com/office/excel/2006/main">
          <x14:cfRule type="containsText" priority="118" operator="containsText" id="{E5B39069-9623-4845-A29F-325C451B017E}">
            <xm:f>NOT(ISERROR(SEARCH("-",AD6)))</xm:f>
            <xm:f>"-"</xm:f>
            <x14:dxf>
              <fill>
                <patternFill>
                  <bgColor theme="0"/>
                </patternFill>
              </fill>
            </x14:dxf>
          </x14:cfRule>
          <xm:sqref>AD6:AD31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50F4F0-3628-454C-81E6-7E7E9AD8B711}">
  <sheetPr>
    <pageSetUpPr fitToPage="1"/>
  </sheetPr>
  <dimension ref="A1:AV231"/>
  <sheetViews>
    <sheetView showGridLines="0" topLeftCell="O22" zoomScale="90" zoomScaleNormal="90" workbookViewId="0">
      <selection activeCell="S55" sqref="S55"/>
    </sheetView>
  </sheetViews>
  <sheetFormatPr baseColWidth="10" defaultColWidth="10.85546875" defaultRowHeight="15"/>
  <cols>
    <col min="1" max="1" width="36.85546875" customWidth="1"/>
    <col min="23" max="23" width="9.7109375" customWidth="1"/>
    <col min="24" max="24" width="21.85546875" customWidth="1"/>
    <col min="25" max="27" width="7.85546875" customWidth="1"/>
    <col min="28" max="28" width="21.85546875" customWidth="1"/>
    <col min="29" max="29" width="8.28515625" customWidth="1"/>
    <col min="30" max="30" width="9.140625" customWidth="1"/>
    <col min="31" max="34" width="8.85546875" customWidth="1"/>
    <col min="35" max="66" width="6.85546875" customWidth="1"/>
  </cols>
  <sheetData>
    <row r="1" spans="1:36" ht="16.5" thickBo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1:36" ht="15" customHeight="1">
      <c r="A2" s="1"/>
      <c r="B2" s="3"/>
      <c r="C2" s="3"/>
      <c r="D2" s="3"/>
      <c r="E2" s="3"/>
      <c r="F2" s="3"/>
      <c r="G2" s="3"/>
      <c r="H2" s="3"/>
      <c r="I2" s="3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X2" s="175" t="s">
        <v>100</v>
      </c>
      <c r="Y2" s="176"/>
      <c r="Z2" s="176"/>
      <c r="AA2" s="176"/>
      <c r="AB2" s="176"/>
      <c r="AC2" s="176"/>
      <c r="AD2" s="176"/>
      <c r="AE2" s="176"/>
      <c r="AF2" s="176"/>
      <c r="AG2" s="41"/>
      <c r="AH2" s="41"/>
    </row>
    <row r="3" spans="1:36" ht="15.95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X3" s="177"/>
      <c r="Y3" s="178"/>
      <c r="Z3" s="178"/>
      <c r="AA3" s="178"/>
      <c r="AB3" s="178"/>
      <c r="AC3" s="178"/>
      <c r="AD3" s="178"/>
      <c r="AE3" s="178"/>
      <c r="AF3" s="178"/>
      <c r="AG3" s="41"/>
      <c r="AH3" s="41"/>
    </row>
    <row r="4" spans="1:36" ht="15.95" customHeight="1" thickBot="1">
      <c r="A4" s="1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X4" s="179"/>
      <c r="Y4" s="180"/>
      <c r="Z4" s="180"/>
      <c r="AA4" s="180"/>
      <c r="AB4" s="180"/>
      <c r="AC4" s="180"/>
      <c r="AD4" s="180"/>
      <c r="AE4" s="180"/>
      <c r="AF4" s="180"/>
      <c r="AG4" s="41"/>
      <c r="AH4" s="41"/>
    </row>
    <row r="5" spans="1:36" ht="23.25">
      <c r="A5" s="1"/>
      <c r="B5" s="3"/>
      <c r="C5" s="3"/>
      <c r="D5" s="3"/>
      <c r="E5" s="3"/>
      <c r="F5" s="3"/>
      <c r="G5" s="3"/>
      <c r="H5" s="3"/>
      <c r="I5" s="3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5"/>
      <c r="X5" s="181" t="s">
        <v>92</v>
      </c>
      <c r="Y5" s="183" t="s">
        <v>94</v>
      </c>
      <c r="Z5" s="183"/>
      <c r="AA5" s="15" t="s">
        <v>128</v>
      </c>
      <c r="AB5" s="15" t="s">
        <v>95</v>
      </c>
      <c r="AC5" s="15" t="s">
        <v>64</v>
      </c>
      <c r="AD5" s="15" t="s">
        <v>98</v>
      </c>
      <c r="AE5" s="15" t="s">
        <v>107</v>
      </c>
      <c r="AF5" s="16" t="s">
        <v>235</v>
      </c>
    </row>
    <row r="6" spans="1:36" ht="15.75">
      <c r="A6" s="1"/>
      <c r="B6" s="4"/>
      <c r="C6" s="4"/>
      <c r="D6" s="4"/>
      <c r="E6" s="2"/>
      <c r="F6" s="2"/>
      <c r="G6" s="3"/>
      <c r="H6" s="3"/>
      <c r="I6" s="3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5"/>
      <c r="X6" s="182"/>
      <c r="Y6" s="164" t="s">
        <v>0</v>
      </c>
      <c r="Z6" s="164"/>
      <c r="AA6" s="12">
        <f>IF((COUNTIF($A$1:$A$986,"*CA *"))&lt;0,"0",(COUNTIF($A$1:$A$986,"*CA *")))</f>
        <v>0</v>
      </c>
      <c r="AB6" s="29" t="str">
        <f t="shared" ref="AB6:AB31" si="0">IF($AC$35=0,"",(AA6)/$AC$35)</f>
        <v/>
      </c>
      <c r="AC6" s="10">
        <f>(SUMIFS($H$1:$H$986,$A$1:$A$986,"*CA *"))</f>
        <v>0</v>
      </c>
      <c r="AD6" s="14" t="str">
        <f>IFERROR(SUM(AE6+AF6)/SUM(AE6+AF6+#REF!+#REF!),"-")</f>
        <v>-</v>
      </c>
      <c r="AE6" s="30">
        <f>(SUMIFS($G$1:$G$986,$A$1:$A$986,"*CA *"))</f>
        <v>0</v>
      </c>
      <c r="AF6" s="82">
        <f>(SUMIFS($I$1:$I$986,$A$1:$A$986,"*CA *"))</f>
        <v>0</v>
      </c>
    </row>
    <row r="7" spans="1:36" ht="15.75">
      <c r="A7" s="1"/>
      <c r="B7" s="4"/>
      <c r="C7" s="4"/>
      <c r="D7" s="4"/>
      <c r="E7" s="2"/>
      <c r="F7" s="2"/>
      <c r="G7" s="3"/>
      <c r="H7" s="3"/>
      <c r="I7" s="3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X7" s="182"/>
      <c r="Y7" s="164" t="s">
        <v>66</v>
      </c>
      <c r="Z7" s="164"/>
      <c r="AA7" s="12" t="str">
        <f>IF((COUNTIF($A$1:$A$986,"*TRANSI*")-1)&lt;0,"0",(COUNTIF($A$1:$A$986,"*TRANSI*")-1))</f>
        <v>0</v>
      </c>
      <c r="AB7" s="29" t="str">
        <f t="shared" si="0"/>
        <v/>
      </c>
      <c r="AC7" s="10">
        <f>(SUMIFS($H$1:$H$986,$A$1:$A$986,"*TRANSI *"))</f>
        <v>0</v>
      </c>
      <c r="AD7" s="14" t="str">
        <f>IFERROR(SUM(AC7+AE7)/SUM(AC7+AE7+AF7),"-")</f>
        <v>-</v>
      </c>
      <c r="AE7" s="30">
        <f>(SUMIFS($G$1:$G$986,$A$1:$A$986,"*TRANSI *"))</f>
        <v>0</v>
      </c>
      <c r="AF7" s="82">
        <f>SUMIFS($I$1:$I$986,$A$1:$A$986,"*TRANSI*")</f>
        <v>0</v>
      </c>
      <c r="AH7" s="5"/>
      <c r="AI7" s="5"/>
      <c r="AJ7" s="5"/>
    </row>
    <row r="8" spans="1:36" ht="15.75">
      <c r="A8" s="1"/>
      <c r="B8" s="4"/>
      <c r="C8" s="4"/>
      <c r="D8" s="4"/>
      <c r="E8" s="2"/>
      <c r="F8" s="2"/>
      <c r="G8" s="3"/>
      <c r="H8" s="3"/>
      <c r="I8" s="3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X8" s="182"/>
      <c r="Y8" s="164" t="s">
        <v>48</v>
      </c>
      <c r="Z8" s="164"/>
      <c r="AA8" s="12" t="str">
        <f>IF((COUNTIF($A$1:$A$986,"*JL*")-1)&lt;0,"0",(COUNTIF($A$1:$A$986,"*JL*")-1))</f>
        <v>0</v>
      </c>
      <c r="AB8" s="13" t="str">
        <f t="shared" si="0"/>
        <v/>
      </c>
      <c r="AC8" s="10">
        <f>(SUMIFS($H$1:$H$986,$A$1:$A$986,"*JL *"))</f>
        <v>0</v>
      </c>
      <c r="AD8" s="14" t="str">
        <f>IFERROR(SUM(AE8+AF8)/SUM(AE8+AF8+#REF!+#REF!),"-")</f>
        <v>-</v>
      </c>
      <c r="AE8" s="31">
        <f>(SUMIFS($G$1:$G$986,$A$1:$A$986,"*JL *"))</f>
        <v>0</v>
      </c>
      <c r="AF8" s="83">
        <f>(SUMIFS($I$1:$I$986,$A$1:$A$986,"*JL *"))</f>
        <v>0</v>
      </c>
    </row>
    <row r="9" spans="1:36" ht="15.75">
      <c r="A9" s="1"/>
      <c r="B9" s="4"/>
      <c r="C9" s="4"/>
      <c r="D9" s="4"/>
      <c r="E9" s="2"/>
      <c r="F9" s="2"/>
      <c r="G9" s="3"/>
      <c r="H9" s="3"/>
      <c r="I9" s="3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X9" s="182"/>
      <c r="Y9" s="164" t="s">
        <v>67</v>
      </c>
      <c r="Z9" s="164"/>
      <c r="AA9" s="12" t="str">
        <f>IF((COUNTIF($A$1:$A$986,"*PS*")-1)&lt;0,"0",(COUNTIF($A$1:$A$986,"*PS*")-1))</f>
        <v>0</v>
      </c>
      <c r="AB9" s="13" t="str">
        <f t="shared" si="0"/>
        <v/>
      </c>
      <c r="AC9" s="10">
        <f>(SUMIFS($H$1:$H$986,$A$1:$A$986,"*PS *"))</f>
        <v>0</v>
      </c>
      <c r="AD9" s="14" t="str">
        <f>IFERROR(SUM(AE9+AF9)/SUM(AE9+AF9+#REF!+#REF!),"-")</f>
        <v>-</v>
      </c>
      <c r="AE9" s="31">
        <f>(SUMIFS($G$1:$G$986,$A$1:$A$986,"*PS *"))</f>
        <v>0</v>
      </c>
      <c r="AF9" s="83">
        <f>(SUMIFS($I$1:$I$986,$A$1:$A$986,"*PS *"))</f>
        <v>0</v>
      </c>
      <c r="AH9" s="5"/>
      <c r="AI9" s="5"/>
      <c r="AJ9" s="5"/>
    </row>
    <row r="10" spans="1:36" ht="15.95" customHeight="1">
      <c r="A10" s="1"/>
      <c r="B10" s="4"/>
      <c r="C10" s="4"/>
      <c r="D10" s="4"/>
      <c r="E10" s="2"/>
      <c r="F10" s="2"/>
      <c r="G10" s="3"/>
      <c r="H10" s="3"/>
      <c r="I10" s="3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X10" s="23"/>
      <c r="Y10" s="139" t="s">
        <v>4</v>
      </c>
      <c r="Z10" s="139"/>
      <c r="AA10" s="12">
        <f>IF((COUNTIF($A$1:$A$986,"*P1 *"))&lt;0,"0",(COUNTIF($A$1:$A$986,"*P1 *")))</f>
        <v>0</v>
      </c>
      <c r="AB10" s="24" t="str">
        <f t="shared" si="0"/>
        <v/>
      </c>
      <c r="AC10" s="10">
        <f>(SUMIFS($H$1:$H$986,$A$1:$A$986,"*P1 *"))</f>
        <v>0</v>
      </c>
      <c r="AD10" s="14" t="str">
        <f>IFERROR((SUM(AC10+AE10))/SUM(AC10+AE10+AF10),"-")</f>
        <v>-</v>
      </c>
      <c r="AE10" s="11">
        <f>(SUMIFS($G$1:$G$986,$A$1:$A$986,"*P1 *"))</f>
        <v>0</v>
      </c>
      <c r="AF10" s="84">
        <f>(SUMIFS($I$1:$I$986,$A$1:$A$986,"*P1 *"))</f>
        <v>0</v>
      </c>
    </row>
    <row r="11" spans="1:36" ht="15.9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X11" s="25"/>
      <c r="Y11" s="140" t="s">
        <v>5</v>
      </c>
      <c r="Z11" s="140"/>
      <c r="AA11" s="12" t="str">
        <f>IF((COUNTIF($A$1:$A$986,"*P2*")-1)&lt;0,"0",(COUNTIF($A$1:$A$986,"*P2*")-1))</f>
        <v>0</v>
      </c>
      <c r="AB11" s="26" t="str">
        <f t="shared" si="0"/>
        <v/>
      </c>
      <c r="AC11" s="10">
        <f>(SUMIFS($H$1:$H$986,$A$1:$A$986,"*P2 *"))</f>
        <v>0</v>
      </c>
      <c r="AD11" s="14" t="str">
        <f>IFERROR(SUM(AE11+AF11)/SUM(AE11+AF11+#REF!+#REF!),"-")</f>
        <v>-</v>
      </c>
      <c r="AE11" s="27">
        <f>(SUMIFS($G$1:$G$986,$A$1:$A$986,"*P2 *"))</f>
        <v>0</v>
      </c>
      <c r="AF11" s="85">
        <f>(SUMIFS($I$1:$I$986,$A$1:$A$986,"*P2 *"))</f>
        <v>0</v>
      </c>
    </row>
    <row r="12" spans="1:36" ht="15.95" customHeight="1">
      <c r="A12" s="1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X12" s="23"/>
      <c r="Y12" s="139" t="s">
        <v>7</v>
      </c>
      <c r="Z12" s="139"/>
      <c r="AA12" s="12" t="str">
        <f>IF((COUNTIF($A$1:$A$986,"*P3*")-1)&lt;0,"0",(COUNTIF($A$1:$A$986,"*P3*")-1))</f>
        <v>0</v>
      </c>
      <c r="AB12" s="24" t="str">
        <f t="shared" si="0"/>
        <v/>
      </c>
      <c r="AC12" s="10">
        <f>(SUMIFS($H$1:$H$986,$A$1:$A$986,"*P3 *"))</f>
        <v>0</v>
      </c>
      <c r="AD12" s="14" t="str">
        <f>IFERROR(SUM(AE12+AF12)/SUM(AE12+AF12+#REF!+#REF!),"-")</f>
        <v>-</v>
      </c>
      <c r="AE12" s="11">
        <f>(SUMIFS($G$1:$G$986,$A$1:$A$986,"*P3 *"))</f>
        <v>0</v>
      </c>
      <c r="AF12" s="84">
        <f>(SUMIFS($I$1:$I$986,$A$1:$A$986,"*P3 *"))</f>
        <v>0</v>
      </c>
    </row>
    <row r="13" spans="1:36" ht="15.95" customHeight="1">
      <c r="A13" s="1"/>
      <c r="B13" s="3"/>
      <c r="C13" s="3"/>
      <c r="D13" s="3"/>
      <c r="E13" s="3"/>
      <c r="F13" s="3"/>
      <c r="G13" s="3"/>
      <c r="H13" s="3"/>
      <c r="I13" s="3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X13" s="25"/>
      <c r="Y13" s="140" t="s">
        <v>8</v>
      </c>
      <c r="Z13" s="140"/>
      <c r="AA13" s="12" t="str">
        <f>IF((COUNTIF($A$1:$A$986,"*P4*")-1)&lt;0,"0",(COUNTIF($A$1:$A$986,"*P4*")-1))</f>
        <v>0</v>
      </c>
      <c r="AB13" s="26" t="str">
        <f t="shared" si="0"/>
        <v/>
      </c>
      <c r="AC13" s="10">
        <f>(SUMIFS($H$1:$H$986,$A$1:$A$986,"*P4 *"))</f>
        <v>0</v>
      </c>
      <c r="AD13" s="14" t="str">
        <f>IFERROR(SUM(AE13+AF13)/SUM(AE13+AF13+#REF!+#REF!),"-")</f>
        <v>-</v>
      </c>
      <c r="AE13" s="27">
        <f>(SUMIFS($G$1:$G$986,$A$1:$A$986,"*P4 *"))</f>
        <v>0</v>
      </c>
      <c r="AF13" s="85">
        <f>(SUMIFS($I$1:$I$986,$A$1:$A$986,"*P4 *"))</f>
        <v>0</v>
      </c>
    </row>
    <row r="14" spans="1:36" ht="15.9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X14" s="23"/>
      <c r="Y14" s="139" t="s">
        <v>9</v>
      </c>
      <c r="Z14" s="139"/>
      <c r="AA14" s="12" t="str">
        <f>IF((COUNTIF($A$1:$A$986,"*P5*")-1)&lt;0,"0",(COUNTIF($A$1:$A$986,"*P5*")-1))</f>
        <v>0</v>
      </c>
      <c r="AB14" s="24" t="str">
        <f t="shared" si="0"/>
        <v/>
      </c>
      <c r="AC14" s="10">
        <f>(SUMIFS($H$1:$H$986,$A$1:$A$986,"*P5 *"))</f>
        <v>0</v>
      </c>
      <c r="AD14" s="14" t="str">
        <f>IFERROR(SUM(AE14+AF14)/SUM(AE14+AF14+#REF!+#REF!),"-")</f>
        <v>-</v>
      </c>
      <c r="AE14" s="11">
        <f>(SUMIFS($G$1:$G$986,$A$1:$A$986,"*P5 *"))</f>
        <v>0</v>
      </c>
      <c r="AF14" s="84">
        <f>(SUMIFS($I$1:$I$986,$A$1:$A$986,"*P5 *"))</f>
        <v>0</v>
      </c>
    </row>
    <row r="15" spans="1:36" ht="15.75">
      <c r="A15" s="1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X15" s="25"/>
      <c r="Y15" s="140" t="s">
        <v>10</v>
      </c>
      <c r="Z15" s="140"/>
      <c r="AA15" s="12" t="str">
        <f>IF((COUNTIF($A$1:$A$986,"*P6*")-1)&lt;0,"0",(COUNTIF($A$1:$A$986,"*P6*")-1))</f>
        <v>0</v>
      </c>
      <c r="AB15" s="26" t="str">
        <f t="shared" si="0"/>
        <v/>
      </c>
      <c r="AC15" s="10">
        <f>(SUMIFS($H$1:$H$986,$A$1:$A$986,"*P6 *"))</f>
        <v>0</v>
      </c>
      <c r="AD15" s="14" t="str">
        <f>IFERROR(SUM(AE15+AF15)/SUM(AE15+AF15+#REF!+#REF!),"-")</f>
        <v>-</v>
      </c>
      <c r="AE15" s="27">
        <f>(SUMIFS($G$1:$G$986,$A$1:$A$986,"*P6 *"))</f>
        <v>0</v>
      </c>
      <c r="AF15" s="85">
        <f>(SUMIFS($I$1:$I$986,$A$1:$A$986,"*P6 *"))</f>
        <v>0</v>
      </c>
    </row>
    <row r="16" spans="1:36" ht="15.95" customHeight="1">
      <c r="A16" s="1"/>
      <c r="B16" s="3"/>
      <c r="C16" s="3"/>
      <c r="D16" s="3"/>
      <c r="E16" s="3"/>
      <c r="F16" s="3"/>
      <c r="G16" s="3"/>
      <c r="H16" s="3"/>
      <c r="I16" s="3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X16" s="23"/>
      <c r="Y16" s="139" t="s">
        <v>11</v>
      </c>
      <c r="Z16" s="139"/>
      <c r="AA16" s="12" t="str">
        <f>IF((COUNTIF($A$1:$A$986,"*P7*")-1)&lt;0,"0",(COUNTIF($A$1:$A$986,"*P7*")-1))</f>
        <v>0</v>
      </c>
      <c r="AB16" s="24" t="str">
        <f t="shared" si="0"/>
        <v/>
      </c>
      <c r="AC16" s="10">
        <f>(SUMIFS($H$1:$H$986,$A$1:$A$986,"*P7 *"))</f>
        <v>0</v>
      </c>
      <c r="AD16" s="14" t="str">
        <f>IFERROR(SUM(AE16+AF16)/SUM(AE16+AF16+#REF!+#REF!),"-")</f>
        <v>-</v>
      </c>
      <c r="AE16" s="11">
        <f>(SUMIFS($G$1:$G$986,$A$1:$A$986,"*P7 *"))</f>
        <v>0</v>
      </c>
      <c r="AF16" s="84">
        <f>(SUMIFS($I$1:$I$986,$A$1:$A$986,"*P7 *"))</f>
        <v>0</v>
      </c>
    </row>
    <row r="17" spans="1:32" ht="15.7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X17" s="25"/>
      <c r="Y17" s="140" t="s">
        <v>12</v>
      </c>
      <c r="Z17" s="140"/>
      <c r="AA17" s="12" t="str">
        <f>IF((COUNTIF($A$1:$A$986,"*P8*")-1)&lt;0,"0",(COUNTIF($A$1:$A$986,"*P8*")-1))</f>
        <v>0</v>
      </c>
      <c r="AB17" s="26" t="str">
        <f t="shared" si="0"/>
        <v/>
      </c>
      <c r="AC17" s="10">
        <f>(SUMIFS($H$1:$H$986,$A$1:$A$986,"*P8 *"))</f>
        <v>0</v>
      </c>
      <c r="AD17" s="14" t="str">
        <f>IFERROR(SUM(AE17+AF17)/SUM(AE17+AF17+#REF!+#REF!),"-")</f>
        <v>-</v>
      </c>
      <c r="AE17" s="27">
        <f>(SUMIFS($G$1:$G$986,$A$1:$A$986,"*P8 *"))</f>
        <v>0</v>
      </c>
      <c r="AF17" s="85">
        <f>(SUMIFS($I$1:$I$986,$A$1:$A$986,"*P8 *"))</f>
        <v>0</v>
      </c>
    </row>
    <row r="18" spans="1:32" ht="15.75">
      <c r="A18" s="1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X18" s="23"/>
      <c r="Y18" s="139" t="s">
        <v>13</v>
      </c>
      <c r="Z18" s="139"/>
      <c r="AA18" s="12" t="str">
        <f>IF((COUNTIF($A$1:$A$986,"*P9*")-1)&lt;0,"0",(COUNTIF($A$1:$A$986,"*P9*")-1))</f>
        <v>0</v>
      </c>
      <c r="AB18" s="24" t="str">
        <f t="shared" si="0"/>
        <v/>
      </c>
      <c r="AC18" s="10">
        <f>(SUMIFS($H$1:$H$986,$A$1:$A$986,"*P9 *"))</f>
        <v>0</v>
      </c>
      <c r="AD18" s="14" t="str">
        <f>IFERROR(SUM(AE18+AF18)/SUM(AE18+AF18+#REF!+#REF!),"-")</f>
        <v>-</v>
      </c>
      <c r="AE18" s="11">
        <f>(SUMIFS($G$1:$G$986,$A$1:$A$986,"*P9 *"))</f>
        <v>0</v>
      </c>
      <c r="AF18" s="84">
        <f>(SUMIFS($I$1:$I$986,$A$1:$A$986,"*P9 *"))</f>
        <v>0</v>
      </c>
    </row>
    <row r="19" spans="1:32" ht="15.75">
      <c r="A19" s="1"/>
      <c r="B19" s="3"/>
      <c r="C19" s="3"/>
      <c r="D19" s="3"/>
      <c r="E19" s="3"/>
      <c r="F19" s="3"/>
      <c r="G19" s="3"/>
      <c r="H19" s="3"/>
      <c r="I19" s="3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X19" s="25"/>
      <c r="Y19" s="140" t="s">
        <v>14</v>
      </c>
      <c r="Z19" s="140"/>
      <c r="AA19" s="12" t="str">
        <f>IF((COUNTIF($A$1:$A$986,"*P10*")-1)&lt;0,"0",(COUNTIF($A$1:$A$986,"*P10*")-1))</f>
        <v>0</v>
      </c>
      <c r="AB19" s="26" t="str">
        <f t="shared" si="0"/>
        <v/>
      </c>
      <c r="AC19" s="10">
        <f>(SUMIFS($H$1:$H$986,$A$1:$A$986,"*P10 *"))</f>
        <v>0</v>
      </c>
      <c r="AD19" s="14" t="str">
        <f>IFERROR(SUM(AE19+AF19)/SUM(AE19+AF19+#REF!+#REF!),"-")</f>
        <v>-</v>
      </c>
      <c r="AE19" s="27">
        <f>(SUMIFS($G$1:$G$986,$A$1:$A$986,"*P10 *"))</f>
        <v>0</v>
      </c>
      <c r="AF19" s="85">
        <f>(SUMIFS($I$1:$I$986,$A$1:$A$986,"*P10 *"))</f>
        <v>0</v>
      </c>
    </row>
    <row r="20" spans="1:32" ht="15.7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X20" s="23"/>
      <c r="Y20" s="139" t="s">
        <v>15</v>
      </c>
      <c r="Z20" s="139"/>
      <c r="AA20" s="12" t="str">
        <f>IF((COUNTIF($A$1:$A$986,"*P11*")-1)&lt;0,"0",(COUNTIF($A$1:$A$986,"*P11*")-1))</f>
        <v>0</v>
      </c>
      <c r="AB20" s="24" t="str">
        <f t="shared" si="0"/>
        <v/>
      </c>
      <c r="AC20" s="10">
        <f>(SUMIFS($H$1:$H$986,$A$1:$A$986,"*P11 *"))</f>
        <v>0</v>
      </c>
      <c r="AD20" s="14" t="str">
        <f>IFERROR(SUM(AE20+AF20)/SUM(AE20+AF20+#REF!+#REF!),"-")</f>
        <v>-</v>
      </c>
      <c r="AE20" s="11">
        <f>(SUMIFS($G$1:$G$986,$A$1:$A$986,"*P11 *"))</f>
        <v>0</v>
      </c>
      <c r="AF20" s="84">
        <f>(SUMIFS($I$1:$I$986,$A$1:$A$986,"*P11 *"))</f>
        <v>0</v>
      </c>
    </row>
    <row r="21" spans="1:32" ht="15.75">
      <c r="A21" s="1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X21" s="25"/>
      <c r="Y21" s="140" t="s">
        <v>16</v>
      </c>
      <c r="Z21" s="140"/>
      <c r="AA21" s="12" t="str">
        <f>IF((COUNTIF($A$1:$A$986,"*P12*")-1)&lt;0,"0",(COUNTIF($A$1:$A$986,"*P12*")-1))</f>
        <v>0</v>
      </c>
      <c r="AB21" s="26" t="str">
        <f t="shared" si="0"/>
        <v/>
      </c>
      <c r="AC21" s="10">
        <f>(SUMIFS($H$1:$H$986,$A$1:$A$986,"*P12 *"))</f>
        <v>0</v>
      </c>
      <c r="AD21" s="14" t="str">
        <f>IFERROR(SUM(AE21+AF21)/SUM(AE21+AF21+#REF!+#REF!),"-")</f>
        <v>-</v>
      </c>
      <c r="AE21" s="27">
        <f>(SUMIFS($G$1:$G$986,$A$1:$A$986,"*P12 *"))</f>
        <v>0</v>
      </c>
      <c r="AF21" s="85">
        <f>(SUMIFS($I$1:$I$986,$A$1:$A$986,"*P12 *"))</f>
        <v>0</v>
      </c>
    </row>
    <row r="22" spans="1:32" ht="15.75">
      <c r="A22" s="1"/>
      <c r="B22" s="3"/>
      <c r="C22" s="3"/>
      <c r="D22" s="3"/>
      <c r="E22" s="3"/>
      <c r="F22" s="3"/>
      <c r="G22" s="3"/>
      <c r="H22" s="3"/>
      <c r="I22" s="3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X22" s="23"/>
      <c r="Y22" s="139" t="s">
        <v>17</v>
      </c>
      <c r="Z22" s="139"/>
      <c r="AA22" s="12" t="str">
        <f>IF((COUNTIF($A$1:$A$986,"*P13*")-1)&lt;0,"0",(COUNTIF($A$1:$A$986,"*P13*")-1))</f>
        <v>0</v>
      </c>
      <c r="AB22" s="24" t="str">
        <f t="shared" si="0"/>
        <v/>
      </c>
      <c r="AC22" s="10">
        <f>(SUMIFS($H$1:$H$986,$A$1:$A$986,"*P13 *"))</f>
        <v>0</v>
      </c>
      <c r="AD22" s="14" t="str">
        <f>IFERROR(SUM(AE22+AF22)/SUM(AE22+AF22+#REF!+#REF!),"-")</f>
        <v>-</v>
      </c>
      <c r="AE22" s="11">
        <f>(SUMIFS($G$1:$G$986,$A$1:$A$986,"*P13 *"))</f>
        <v>0</v>
      </c>
      <c r="AF22" s="84">
        <f>(SUMIFS($I$1:$I$986,$A$1:$A$986,"*P13 *"))</f>
        <v>0</v>
      </c>
    </row>
    <row r="23" spans="1:32" ht="15.7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X23" s="25"/>
      <c r="Y23" s="140" t="s">
        <v>68</v>
      </c>
      <c r="Z23" s="140"/>
      <c r="AA23" s="12" t="str">
        <f>IF((COUNTIF($A$1:$A$986,"*P14*")-1)&lt;0,"0",(COUNTIF($A$1:$A$986,"*P14*")-1))</f>
        <v>0</v>
      </c>
      <c r="AB23" s="26" t="str">
        <f t="shared" si="0"/>
        <v/>
      </c>
      <c r="AC23" s="10">
        <f>(SUMIFS($H$1:$H$986,$A$1:$A$986,"*P14 *"))</f>
        <v>0</v>
      </c>
      <c r="AD23" s="14" t="str">
        <f>IFERROR(SUM(AE23+AF23)/SUM(AE23+AF23+#REF!+#REF!),"-")</f>
        <v>-</v>
      </c>
      <c r="AE23" s="27">
        <f>(SUMIFS($G$1:$G$986,$A$1:$A$986,"*P14 *"))</f>
        <v>0</v>
      </c>
      <c r="AF23" s="85">
        <f>(SUMIFS($I$1:$I$986,$A$1:$A$986,"*P14 *"))</f>
        <v>0</v>
      </c>
    </row>
    <row r="24" spans="1:32" ht="15.75">
      <c r="A24" s="1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X24" s="23"/>
      <c r="Y24" s="139" t="s">
        <v>69</v>
      </c>
      <c r="Z24" s="139"/>
      <c r="AA24" s="12" t="str">
        <f>IF((COUNTIF($A$1:$A$986,"*P15*")-1)&lt;0,"0",(COUNTIF($A$1:$A$986,"*P15*")-1))</f>
        <v>0</v>
      </c>
      <c r="AB24" s="24" t="str">
        <f t="shared" si="0"/>
        <v/>
      </c>
      <c r="AC24" s="10">
        <f>(SUMIFS($H$1:$H$986,$A$1:$A$986,"*P15 *"))</f>
        <v>0</v>
      </c>
      <c r="AD24" s="14" t="str">
        <f>IFERROR(SUM(AE24+AF24)/SUM(AE24+AF24+#REF!+#REF!),"-")</f>
        <v>-</v>
      </c>
      <c r="AE24" s="11">
        <f>(SUMIFS($G$1:$G$986,$A$1:$A$986,"*P15 *"))</f>
        <v>0</v>
      </c>
      <c r="AF24" s="84">
        <f>(SUMIFS($I$1:$I$986,$A$1:$A$986,"*P15 *"))</f>
        <v>0</v>
      </c>
    </row>
    <row r="25" spans="1:32" ht="15.75">
      <c r="A25" s="1"/>
      <c r="B25" s="3"/>
      <c r="C25" s="3"/>
      <c r="D25" s="3"/>
      <c r="E25" s="3"/>
      <c r="F25" s="3"/>
      <c r="G25" s="3"/>
      <c r="H25" s="3"/>
      <c r="I25" s="3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X25" s="38"/>
      <c r="Y25" s="143" t="s">
        <v>131</v>
      </c>
      <c r="Z25" s="144"/>
      <c r="AA25" s="12" t="str">
        <f>IF((COUNTIF($A$1:$A$986,"*P16*")-1)&lt;0,"0",(COUNTIF($A$1:$A$986,"*P16*")-1))</f>
        <v>0</v>
      </c>
      <c r="AB25" s="26" t="str">
        <f t="shared" si="0"/>
        <v/>
      </c>
      <c r="AC25" s="10">
        <f>(SUMIFS($H$1:$H$986,$A$1:$A$986,"*P16 *"))</f>
        <v>0</v>
      </c>
      <c r="AD25" s="14" t="str">
        <f>IFERROR(SUM(AE25+AF25)/SUM(AE25+AF25+#REF!+#REF!),"-")</f>
        <v>-</v>
      </c>
      <c r="AE25" s="27">
        <f>(SUMIFS($G$1:$G$986,$A$1:$A$986,"*P16 *"))</f>
        <v>0</v>
      </c>
      <c r="AF25" s="85">
        <f>(SUMIFS($I$1:$I$986,$A$1:$A$986,"*P16 *"))</f>
        <v>0</v>
      </c>
    </row>
    <row r="26" spans="1:32" ht="15.7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X26" s="86"/>
      <c r="Y26" s="141" t="s">
        <v>93</v>
      </c>
      <c r="Z26" s="142"/>
      <c r="AA26" s="12" t="str">
        <f>IF((COUNTIF($A$1:$A$986,"*SPANISH*")-1)&lt;0,"0",(COUNTIF($A$1:$A$986,"*SPANISH*")-1))</f>
        <v>0</v>
      </c>
      <c r="AB26" s="51" t="str">
        <f t="shared" si="0"/>
        <v/>
      </c>
      <c r="AC26" s="10">
        <f>(SUMIFS($H$1:$H$986,$A$1:$A$986,"*SPANISH *"))</f>
        <v>0</v>
      </c>
      <c r="AD26" s="14" t="str">
        <f>IFERROR(SUM(AE26+AF26)/SUM(AE26+AF26+#REF!+#REF!),"-")</f>
        <v>-</v>
      </c>
      <c r="AE26" s="52">
        <f>(SUMIFS($G$1:$G$986,$A$1:$A$986,"*SPANISH *"))</f>
        <v>0</v>
      </c>
      <c r="AF26" s="87">
        <f>(SUMIFS($I$1:$I$986,$A$1:$A$986,"*SPANISH *"))</f>
        <v>0</v>
      </c>
    </row>
    <row r="27" spans="1:32" ht="15.75">
      <c r="A27" s="1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X27" s="161"/>
      <c r="Y27" s="163" t="s">
        <v>41</v>
      </c>
      <c r="Z27" s="163"/>
      <c r="AA27" s="12" t="str">
        <f>IF((COUNTIF($A$1:$A$986,"*DIVERS*")-1)&lt;0,"0",(COUNTIF($A$1:$A$986,"*DIVERS*")-1))</f>
        <v>0</v>
      </c>
      <c r="AB27" s="39" t="str">
        <f t="shared" si="0"/>
        <v/>
      </c>
      <c r="AC27" s="10">
        <f>(SUMIFS($H$1:$H$986,$A$1:$A$986,"*DIVERS *"))</f>
        <v>0</v>
      </c>
      <c r="AD27" s="14" t="str">
        <f>IFERROR(SUM(AE27+AF27)/SUM(AE27+AF27+#REF!+#REF!),"-")</f>
        <v>-</v>
      </c>
      <c r="AE27" s="40">
        <f>(SUMIFS($G$1:$G$986,$A$1:$A$986,"*DIVERS *"))</f>
        <v>0</v>
      </c>
      <c r="AF27" s="88">
        <f>(SUMIFS($I$1:$I$986,$A$1:$A$986,"*DIVERS *"))</f>
        <v>0</v>
      </c>
    </row>
    <row r="28" spans="1:32" ht="15.75">
      <c r="A28" s="1"/>
      <c r="B28" s="3"/>
      <c r="C28" s="3"/>
      <c r="D28" s="3"/>
      <c r="E28" s="3"/>
      <c r="F28" s="3"/>
      <c r="G28" s="3"/>
      <c r="H28" s="3"/>
      <c r="I28" s="3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X28" s="161"/>
      <c r="Y28" s="164" t="s">
        <v>18</v>
      </c>
      <c r="Z28" s="164"/>
      <c r="AA28" s="12" t="str">
        <f>IF((COUNTIF($A$1:$A$986,"*BLOBS*")-1)&lt;0,"0",(COUNTIF($A$1:$A$986,"*BLOBS*")-1))</f>
        <v>0</v>
      </c>
      <c r="AB28" s="29" t="str">
        <f t="shared" si="0"/>
        <v/>
      </c>
      <c r="AC28" s="10">
        <f>(SUMIFS($H$1:$H$986,$A$1:$A$986,"*BLOBS *"))</f>
        <v>0</v>
      </c>
      <c r="AD28" s="14" t="str">
        <f>IFERROR(SUM(AE28+AF28)/SUM(AE28+AF28+#REF!+#REF!),"-")</f>
        <v>-</v>
      </c>
      <c r="AE28" s="30">
        <f>(SUMIFS($G$1:$G$986,$A$1:$A$986,"*BLOBS *"))</f>
        <v>0</v>
      </c>
      <c r="AF28" s="82">
        <f>(SUMIFS($I$1:$I$986,$A$1:$A$986,"*BLOBS *"))</f>
        <v>0</v>
      </c>
    </row>
    <row r="29" spans="1:32" ht="15.7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X29" s="161"/>
      <c r="Y29" s="164" t="s">
        <v>19</v>
      </c>
      <c r="Z29" s="164"/>
      <c r="AA29" s="12" t="str">
        <f>IF((COUNTIF($A$1:$A$986,"*SLOBS*")-1)&lt;0,"0",(COUNTIF($A$1:$A$986,"*SLOBS*")-1))</f>
        <v>0</v>
      </c>
      <c r="AB29" s="29" t="str">
        <f t="shared" si="0"/>
        <v/>
      </c>
      <c r="AC29" s="10">
        <f>(SUMIFS($H$1:$H$986,$A$1:$A$986,"*SLOBS *"))</f>
        <v>0</v>
      </c>
      <c r="AD29" s="14" t="str">
        <f>IFERROR(SUM(AE29+AF29)/SUM(AE29+AF29+#REF!+#REF!),"-")</f>
        <v>-</v>
      </c>
      <c r="AE29" s="30">
        <f>(SUMIFS($G$1:$G$986,$A$1:$A$986,"*SLOBS *"))</f>
        <v>0</v>
      </c>
      <c r="AF29" s="82">
        <f>(SUMIFS($I$1:$I$986,$A$1:$A$986,"*SLOBS *"))</f>
        <v>0</v>
      </c>
    </row>
    <row r="30" spans="1:32" ht="15.75">
      <c r="A30" s="1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X30" s="161"/>
      <c r="Y30" s="165" t="s">
        <v>70</v>
      </c>
      <c r="Z30" s="165"/>
      <c r="AA30" s="12" t="str">
        <f>IF((COUNTIF($A$1:$A$986,"*Z OFF 1*")-1)&lt;0,"0",(COUNTIF($A$1:$A$986,"*Z OFF 1*")-1))</f>
        <v>0</v>
      </c>
      <c r="AB30" s="32" t="str">
        <f t="shared" si="0"/>
        <v/>
      </c>
      <c r="AC30" s="10">
        <f>(SUMIFS($H$1:$H$986,$A$1:$A$986,"*Z OFF 1 *"))</f>
        <v>0</v>
      </c>
      <c r="AD30" s="14" t="str">
        <f>IFERROR(SUM(AE30+AF30)/SUM(AE30+AF30+#REF!+#REF!),"-")</f>
        <v>-</v>
      </c>
      <c r="AE30" s="42">
        <f>(SUMIFS($G$1:$G$986,$A$1:$A$986,"*Z OFF 1 *"))</f>
        <v>0</v>
      </c>
      <c r="AF30" s="89">
        <f>(SUMIFS($I$1:$I$986,$A$1:$A$986,"*Z OFF 1 *"))</f>
        <v>0</v>
      </c>
    </row>
    <row r="31" spans="1:32" ht="16.5" thickBot="1">
      <c r="A31" s="1"/>
      <c r="B31" s="3"/>
      <c r="C31" s="3"/>
      <c r="D31" s="3"/>
      <c r="E31" s="3"/>
      <c r="F31" s="3"/>
      <c r="G31" s="3"/>
      <c r="H31" s="3"/>
      <c r="I31" s="3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X31" s="162"/>
      <c r="Y31" s="166" t="s">
        <v>71</v>
      </c>
      <c r="Z31" s="166"/>
      <c r="AA31" s="43" t="str">
        <f>IF((COUNTIF($A$1:$A$986,"*Z OFF 2*")-1)&lt;0,"0",(COUNTIF($A$1:$A$986,"*Z OFF 2*")-1))</f>
        <v>0</v>
      </c>
      <c r="AB31" s="33" t="str">
        <f t="shared" si="0"/>
        <v/>
      </c>
      <c r="AC31" s="44">
        <f>(SUMIFS($H$1:$H$986,$A$1:$A$986,"*Z OFF 2 *"))</f>
        <v>0</v>
      </c>
      <c r="AD31" s="45" t="str">
        <f>IFERROR(SUM(AE31+AF31)/SUM(AE31+AF31+#REF!+#REF!),"-")</f>
        <v>-</v>
      </c>
      <c r="AE31" s="46">
        <f>(SUMIFS($G$1:$G$986,$A$1:$A$986,"*Z OFF 2 *"))</f>
        <v>0</v>
      </c>
      <c r="AF31" s="90">
        <f>(SUMIFS($I$1:$I$986,$A$1:$A$986,"*Z OFF 2 *"))</f>
        <v>0</v>
      </c>
    </row>
    <row r="32" spans="1:32" ht="15.9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X32" s="145" t="s">
        <v>50</v>
      </c>
      <c r="Y32" s="146"/>
      <c r="Z32" s="146"/>
      <c r="AA32" s="146"/>
      <c r="AB32" s="204"/>
      <c r="AC32" s="94" t="s">
        <v>64</v>
      </c>
      <c r="AD32" s="18" t="s">
        <v>307</v>
      </c>
      <c r="AE32" s="18" t="s">
        <v>308</v>
      </c>
      <c r="AF32" s="19" t="s">
        <v>309</v>
      </c>
    </row>
    <row r="33" spans="1:48" ht="15.95" customHeight="1" thickBot="1">
      <c r="A33" s="1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X33" s="147"/>
      <c r="Y33" s="148"/>
      <c r="Z33" s="148"/>
      <c r="AA33" s="148"/>
      <c r="AB33" s="205"/>
      <c r="AC33" s="96">
        <f>SUM(AC6:AC31)</f>
        <v>0</v>
      </c>
      <c r="AD33" s="92" t="str">
        <f>IFERROR((AC33/AC35),"-")</f>
        <v>-</v>
      </c>
      <c r="AE33" s="92" t="str">
        <f>IFERROR(((SUM(AE6:AE31))/AC35),"-")</f>
        <v>-</v>
      </c>
      <c r="AF33" s="91" t="str">
        <f>IFERROR(((SUM(AF6:AF31))/AC35),"-")</f>
        <v>-</v>
      </c>
      <c r="AI33" s="5"/>
      <c r="AJ33" s="5"/>
    </row>
    <row r="34" spans="1:48" ht="21" customHeight="1">
      <c r="A34" s="1"/>
      <c r="B34" s="3"/>
      <c r="C34" s="3"/>
      <c r="D34" s="3"/>
      <c r="E34" s="3"/>
      <c r="F34" s="3"/>
      <c r="G34" s="3"/>
      <c r="H34" s="3"/>
      <c r="I34" s="3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X34" s="147"/>
      <c r="Y34" s="148"/>
      <c r="Z34" s="148"/>
      <c r="AA34" s="148"/>
      <c r="AB34" s="205"/>
      <c r="AC34" s="207" t="s">
        <v>128</v>
      </c>
      <c r="AD34" s="208"/>
      <c r="AE34" s="93" t="s">
        <v>306</v>
      </c>
      <c r="AF34" s="209" t="s">
        <v>51</v>
      </c>
      <c r="AG34" s="210"/>
      <c r="AH34" s="211"/>
    </row>
    <row r="35" spans="1:48" ht="18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X35" s="147"/>
      <c r="Y35" s="148"/>
      <c r="Z35" s="148"/>
      <c r="AA35" s="148"/>
      <c r="AB35" s="205"/>
      <c r="AC35" s="212">
        <f>SUM(AA6:AA31)</f>
        <v>0</v>
      </c>
      <c r="AD35" s="213"/>
      <c r="AE35" s="168"/>
      <c r="AF35" s="173" t="s">
        <v>130</v>
      </c>
      <c r="AG35" s="173"/>
      <c r="AH35" s="216" t="str">
        <f>IFERROR((AE35/AC35),"-")</f>
        <v>-</v>
      </c>
    </row>
    <row r="36" spans="1:48" ht="18" customHeight="1">
      <c r="A36" s="1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X36" s="147"/>
      <c r="Y36" s="148"/>
      <c r="Z36" s="148"/>
      <c r="AA36" s="148"/>
      <c r="AB36" s="205"/>
      <c r="AC36" s="212"/>
      <c r="AD36" s="213"/>
      <c r="AE36" s="168"/>
      <c r="AF36" s="173"/>
      <c r="AG36" s="173"/>
      <c r="AH36" s="217"/>
    </row>
    <row r="37" spans="1:48" ht="18.95" customHeight="1" thickBot="1">
      <c r="A37" s="1"/>
      <c r="B37" s="3"/>
      <c r="C37" s="3"/>
      <c r="D37" s="3"/>
      <c r="E37" s="3"/>
      <c r="F37" s="3"/>
      <c r="G37" s="3"/>
      <c r="H37" s="3"/>
      <c r="I37" s="3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X37" s="149"/>
      <c r="Y37" s="150"/>
      <c r="Z37" s="150"/>
      <c r="AA37" s="150"/>
      <c r="AB37" s="206"/>
      <c r="AC37" s="214"/>
      <c r="AD37" s="215"/>
      <c r="AE37" s="169"/>
      <c r="AF37" s="172" t="s">
        <v>56</v>
      </c>
      <c r="AG37" s="172"/>
      <c r="AH37" s="95" t="str">
        <f>IFERROR(((SUM(AE6:AE31)+AC33))/(SUM(AE6:AE31)+(SUM(AF6:AF31)+AC33)),"-")</f>
        <v>-</v>
      </c>
    </row>
    <row r="38" spans="1:48" ht="16.5" thickBo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AQ38" s="5"/>
      <c r="AU38" s="5"/>
      <c r="AV38" s="2"/>
    </row>
    <row r="39" spans="1:48" ht="15.95" customHeight="1">
      <c r="A39" s="1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X39" s="198" t="s">
        <v>291</v>
      </c>
      <c r="Y39" s="199"/>
      <c r="Z39" s="199"/>
      <c r="AA39" s="199"/>
      <c r="AB39" s="199"/>
      <c r="AC39" s="199"/>
      <c r="AD39" s="199"/>
      <c r="AE39" s="199"/>
      <c r="AF39" s="199"/>
      <c r="AG39" s="199"/>
      <c r="AH39" s="199"/>
      <c r="AI39" s="199"/>
      <c r="AJ39" s="200"/>
      <c r="AQ39" s="5"/>
      <c r="AU39" s="5"/>
      <c r="AV39" s="2"/>
    </row>
    <row r="40" spans="1:48" ht="15.95" customHeight="1">
      <c r="A40" s="1"/>
      <c r="B40" s="3"/>
      <c r="C40" s="3"/>
      <c r="D40" s="3"/>
      <c r="E40" s="3"/>
      <c r="F40" s="3"/>
      <c r="G40" s="3"/>
      <c r="H40" s="3"/>
      <c r="I40" s="3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X40" s="201"/>
      <c r="Y40" s="202"/>
      <c r="Z40" s="202"/>
      <c r="AA40" s="202"/>
      <c r="AB40" s="202"/>
      <c r="AC40" s="202"/>
      <c r="AD40" s="202"/>
      <c r="AE40" s="202"/>
      <c r="AF40" s="202"/>
      <c r="AG40" s="202"/>
      <c r="AH40" s="202"/>
      <c r="AI40" s="202"/>
      <c r="AJ40" s="203"/>
      <c r="AQ40" s="5"/>
      <c r="AU40" s="5"/>
      <c r="AV40" s="2"/>
    </row>
    <row r="41" spans="1:48" ht="15.9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X41" s="57"/>
      <c r="Y41" s="58"/>
      <c r="Z41" s="58"/>
      <c r="AA41" s="58"/>
      <c r="AB41" s="58"/>
      <c r="AC41" s="58"/>
      <c r="AD41" s="58"/>
      <c r="AE41" s="58"/>
      <c r="AF41" s="58"/>
      <c r="AG41" s="58"/>
      <c r="AH41" s="58"/>
      <c r="AI41" s="58"/>
      <c r="AJ41" s="59"/>
      <c r="AQ41" s="5"/>
      <c r="AU41" s="5"/>
      <c r="AV41" s="2"/>
    </row>
    <row r="42" spans="1:48" ht="18.75">
      <c r="A42" s="1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X42" s="60" t="s">
        <v>257</v>
      </c>
      <c r="Y42" s="134" t="s">
        <v>137</v>
      </c>
      <c r="Z42" s="134"/>
      <c r="AA42" s="134"/>
      <c r="AB42" s="61" t="s">
        <v>258</v>
      </c>
      <c r="AD42" s="113" t="s">
        <v>297</v>
      </c>
      <c r="AE42" s="113"/>
      <c r="AF42" s="113"/>
      <c r="AG42" s="113"/>
      <c r="AH42" s="113"/>
      <c r="AI42" s="113"/>
      <c r="AJ42" s="114"/>
      <c r="AQ42" s="5"/>
      <c r="AU42" s="5"/>
      <c r="AV42" s="2"/>
    </row>
    <row r="43" spans="1:48" ht="15.95" customHeight="1">
      <c r="A43" s="1"/>
      <c r="B43" s="3"/>
      <c r="C43" s="3"/>
      <c r="D43" s="3"/>
      <c r="E43" s="3"/>
      <c r="F43" s="3"/>
      <c r="G43" s="3"/>
      <c r="H43" s="3"/>
      <c r="I43" s="3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X43" s="135" t="e">
        <f>((SUMIFS($G$1:$G$814,$A$1:$A$814,"*LEFT OFF *"))+(SUMIFS($I$1:$I$814,$A$1:$A$814,"*LEFT OFF *"))+(SUMIFS($K$1:$K$814,$A$1:$A$814,"*LEFT OFF *"))+(SUMIFS($M$1:$M$814,$A$1:$A$814,"*LEFT OFF *"))+(SUMIFS($O$1:$O$814,$A$1:$A$814,"*LEFT OFF *"))+(SUMIFS($Q$1:$Q$814,$A$1:$A$814,"*LEFT OFF *")))/(X52)</f>
        <v>#DIV/0!</v>
      </c>
      <c r="Y43" s="136" t="e">
        <f>((SUMIFS($G$1:$G$814,$A$1:$A$814,"*MID OFF *"))+(SUMIFS($I$1:$I$814,$A$1:$A$814,"*MID OFF *"))+(SUMIFS($K$1:$K$814,$A$1:$A$814,"*MID OFF *"))+(SUMIFS($M$1:$M$814,$A$1:$A$814,"*MID OFF *"))+(SUMIFS($O$1:$O$814,$A$1:$A$814,"*MID OFF *"))+(SUMIFS($Q$1:$Q$814,$A$1:$A$814,"*MID OFF *")))/(Y52)</f>
        <v>#DIV/0!</v>
      </c>
      <c r="Z43" s="136"/>
      <c r="AA43" s="136"/>
      <c r="AB43" s="136" t="e">
        <f>((SUMIFS($G$1:$G$814,$A$1:$A$814,"*RIGHT OFF *"))+(SUMIFS($I$1:$I$814,$A$1:$A$814,"*RIGHT OFF *"))+(SUMIFS($K$1:$K$814,$A$1:$A$814,"*RIGHT OFF *"))+(SUMIFS($M$1:$M$814,$A$1:$A$814,"*RIGHT OFF *"))+(SUMIFS($O$1:$O$814,$A$1:$A$814,"*RIGHT OFF *"))+(SUMIFS($Q$1:$Q$814,$A$1:$A$814,"*RIGHT OFF *")))/(AB52)</f>
        <v>#DIV/0!</v>
      </c>
      <c r="AD43" s="117"/>
      <c r="AE43" s="115" t="s">
        <v>138</v>
      </c>
      <c r="AF43" s="115"/>
      <c r="AG43" s="115"/>
      <c r="AH43" s="115" t="s">
        <v>137</v>
      </c>
      <c r="AI43" s="115"/>
      <c r="AJ43" s="116"/>
    </row>
    <row r="44" spans="1:48" ht="15.9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X44" s="135"/>
      <c r="Y44" s="136"/>
      <c r="Z44" s="136"/>
      <c r="AA44" s="136"/>
      <c r="AB44" s="136"/>
      <c r="AD44" s="118"/>
      <c r="AE44" s="75" t="s">
        <v>299</v>
      </c>
      <c r="AF44" s="75" t="s">
        <v>286</v>
      </c>
      <c r="AG44" s="75" t="s">
        <v>300</v>
      </c>
      <c r="AH44" s="75" t="s">
        <v>299</v>
      </c>
      <c r="AI44" s="75" t="s">
        <v>286</v>
      </c>
      <c r="AJ44" s="76" t="s">
        <v>300</v>
      </c>
    </row>
    <row r="45" spans="1:48" ht="15.95" customHeight="1">
      <c r="A45" s="1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X45" s="135"/>
      <c r="Y45" s="136"/>
      <c r="Z45" s="136"/>
      <c r="AA45" s="136"/>
      <c r="AB45" s="136"/>
      <c r="AD45" s="77" t="s">
        <v>280</v>
      </c>
      <c r="AE45" s="78">
        <f>((SUMIFS($G$1:$G$814,$A$1:$A$814,"*RIGHT OFF *")+SUMIFS($G$1:$G$814,$A$1:$A$814,"*LEFT OFF *")))</f>
        <v>0</v>
      </c>
      <c r="AF45" s="78">
        <f>((AE45)+SUMIFS($H$1:$H$814,$A$1:$A$814,"*RIGHT OFF *")+SUMIFS($H$1:$H$814,$A$1:$A$814,"*LEFT OFF *"))</f>
        <v>0</v>
      </c>
      <c r="AG45" s="80" t="str">
        <f t="shared" ref="AG45:AG49" si="1">IFERROR((AE45/AF45),"-")</f>
        <v>-</v>
      </c>
      <c r="AH45" s="78">
        <f>SUMIFS($G$1:$G$814,$A$1:$A$814,"*MID OFF *")</f>
        <v>0</v>
      </c>
      <c r="AI45" s="78">
        <f>(AH45)+(SUMIFS($H$1:$H$814,$A$1:$A$814,"*MID OFF *"))</f>
        <v>0</v>
      </c>
      <c r="AJ45" s="81" t="str">
        <f>IFERROR((AH45/AI45),"-")</f>
        <v>-</v>
      </c>
    </row>
    <row r="46" spans="1:48" ht="15.95" customHeight="1">
      <c r="A46" s="1"/>
      <c r="B46" s="3"/>
      <c r="C46" s="3"/>
      <c r="D46" s="3"/>
      <c r="E46" s="3"/>
      <c r="F46" s="3"/>
      <c r="G46" s="3"/>
      <c r="H46" s="3"/>
      <c r="I46" s="3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5"/>
      <c r="X46" s="135"/>
      <c r="Y46" s="136"/>
      <c r="Z46" s="136"/>
      <c r="AA46" s="136"/>
      <c r="AB46" s="136"/>
      <c r="AC46" s="5"/>
      <c r="AD46" s="56" t="s">
        <v>116</v>
      </c>
      <c r="AE46" s="55">
        <f>((SUMIFS($I$1:$I$814,$A$1:$A$814,"*RIGHT OFF *")+SUMIFS($I$1:$I$814,$A$1:$A$814,"*LEFT OFF *")))</f>
        <v>0</v>
      </c>
      <c r="AF46" s="55">
        <f>((AE46)+SUMIFS($J$1:$J$814,$A$1:$A$814,"*RIGHT OFF *")+SUMIFS($J$1:$J$814,$A$1:$A$814,"*LEFT OFF *"))</f>
        <v>0</v>
      </c>
      <c r="AG46" s="73" t="str">
        <f t="shared" si="1"/>
        <v>-</v>
      </c>
      <c r="AH46" s="55">
        <f>SUMIFS($I$1:$I$814,$A$1:$A$814,"*MID OFF *")</f>
        <v>0</v>
      </c>
      <c r="AI46" s="55">
        <f>(AH46)+(SUMIFS($J$1:$J$814,$A$1:$A$814,"*MID OFF *"))</f>
        <v>0</v>
      </c>
      <c r="AJ46" s="74" t="str">
        <f t="shared" ref="AJ46:AJ49" si="2">IFERROR((AH46/AI46),"-")</f>
        <v>-</v>
      </c>
    </row>
    <row r="47" spans="1:48" ht="15.9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X47" s="131" t="s">
        <v>304</v>
      </c>
      <c r="Y47" s="133" t="s">
        <v>303</v>
      </c>
      <c r="Z47" s="133"/>
      <c r="AA47" s="133"/>
      <c r="AB47" s="133" t="s">
        <v>303</v>
      </c>
      <c r="AD47" s="77" t="s">
        <v>281</v>
      </c>
      <c r="AE47" s="78">
        <f>((SUMIFS($K$1:$K$814,$A$1:$A$814,"*RIGHT OFF *")+SUMIFS($K$1:$K$814,$A$1:$A$814,"*LEFT OFF *")))</f>
        <v>0</v>
      </c>
      <c r="AF47" s="78">
        <f>((AE47)+SUMIFS($L$1:$L$814,$A$1:$A$814,"*RIGHT OFF *")+SUMIFS($L$1:$L$814,$A$1:$A$814,"*LEFT OFF *"))</f>
        <v>0</v>
      </c>
      <c r="AG47" s="80" t="str">
        <f t="shared" si="1"/>
        <v>-</v>
      </c>
      <c r="AH47" s="78">
        <f>SUMIFS($K$1:$K$814,$A$1:$A$814,"*MID OFF *")</f>
        <v>0</v>
      </c>
      <c r="AI47" s="78">
        <f>(AH47)+(SUMIFS($L$1:$L$814,$A$1:$A$814,"*MID OFF *"))</f>
        <v>0</v>
      </c>
      <c r="AJ47" s="81" t="str">
        <f t="shared" si="2"/>
        <v>-</v>
      </c>
    </row>
    <row r="48" spans="1:48" ht="15.95" customHeight="1">
      <c r="A48" s="1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X48" s="132"/>
      <c r="Y48" s="133"/>
      <c r="Z48" s="133"/>
      <c r="AA48" s="133"/>
      <c r="AB48" s="138"/>
      <c r="AD48" s="56" t="s">
        <v>118</v>
      </c>
      <c r="AE48" s="55">
        <f>((SUMIFS($M$1:$M$814,$A$1:$A$814,"*RIGHT OFF *")+SUMIFS($M$1:$M$814,$A$1:$A$814,"*LEFT OFF *")))</f>
        <v>0</v>
      </c>
      <c r="AF48" s="55">
        <f>((AE48)+SUMIFS($N$1:$N$814,$A$1:$A$814,"*RIGHT OFF *")+SUMIFS($N$1:$N$814,$A$1:$A$814,"*LEFT OFF *"))</f>
        <v>0</v>
      </c>
      <c r="AG48" s="73" t="str">
        <f t="shared" si="1"/>
        <v>-</v>
      </c>
      <c r="AH48" s="55">
        <f>SUMIFS($M$1:$M$814,$A$1:$A$814,"*MID OFF *")</f>
        <v>0</v>
      </c>
      <c r="AI48" s="55">
        <f>(AH48)+(SUMIFS($N$1:$N$814,$A$1:$A$814,"*MID OFF *"))</f>
        <v>0</v>
      </c>
      <c r="AJ48" s="74" t="str">
        <f t="shared" si="2"/>
        <v>-</v>
      </c>
    </row>
    <row r="49" spans="1:42" ht="15.95" customHeight="1">
      <c r="A49" s="1"/>
      <c r="B49" s="3"/>
      <c r="C49" s="3"/>
      <c r="D49" s="3"/>
      <c r="E49" s="3"/>
      <c r="F49" s="3"/>
      <c r="G49" s="3"/>
      <c r="H49" s="3"/>
      <c r="I49" s="3"/>
      <c r="J49" s="2"/>
      <c r="K49" s="2"/>
      <c r="L49" s="2"/>
      <c r="M49" s="2"/>
      <c r="N49" s="2"/>
      <c r="O49" s="2"/>
      <c r="P49" s="2"/>
      <c r="Q49" s="2"/>
      <c r="R49" s="2"/>
      <c r="X49" s="132"/>
      <c r="Y49" s="133"/>
      <c r="Z49" s="133"/>
      <c r="AA49" s="133"/>
      <c r="AB49" s="138"/>
      <c r="AD49" s="77" t="s">
        <v>117</v>
      </c>
      <c r="AE49" s="78">
        <f>((SUMIFS($O$1:$O$814,$A$1:$A$814,"*RIGHT OFF *")+SUMIFS($O$1:$O$814,$A$1:$A$814,"*LEFT OFF *")))</f>
        <v>0</v>
      </c>
      <c r="AF49" s="78">
        <f>((AE49)+SUMIFS($P$1:$P$814,$A$1:$A$814,"*RIGHT OFF *")+SUMIFS($P$1:$P$814,$A$1:$A$814,"*LEFT OFF *"))</f>
        <v>0</v>
      </c>
      <c r="AG49" s="80" t="str">
        <f t="shared" si="1"/>
        <v>-</v>
      </c>
      <c r="AH49" s="78">
        <f>SUMIFS($O$1:$O$814,$A$1:$A$814,"*MID OFF *")</f>
        <v>0</v>
      </c>
      <c r="AI49" s="78">
        <f>(AH49)+(SUMIFS($P$1:$P$814,$A$1:$A$814,"*MID OFF *"))</f>
        <v>0</v>
      </c>
      <c r="AJ49" s="81" t="str">
        <f t="shared" si="2"/>
        <v>-</v>
      </c>
    </row>
    <row r="50" spans="1:42" ht="15.9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X50" s="112" t="s">
        <v>284</v>
      </c>
      <c r="Y50" s="111" t="s">
        <v>284</v>
      </c>
      <c r="Z50" s="111"/>
      <c r="AA50" s="111"/>
      <c r="AB50" s="111" t="s">
        <v>284</v>
      </c>
      <c r="AD50" s="56" t="s">
        <v>282</v>
      </c>
      <c r="AE50" s="55">
        <f>((SUMIFS($Q$1:$Q$814,$A$1:$A$814,"*RIGHT OFF *")+SUMIFS($Q$1:$Q$814,$A$1:$A$814,"*LEFT OFF *")))</f>
        <v>0</v>
      </c>
      <c r="AF50" s="55">
        <f>((AE50)+SUMIFS($R$1:$R$814,$A$1:$A$814,"*RIGHT OFF *")+SUMIFS($R$1:$R$814,$A$1:$A$814,"*LEFT OFF *"))</f>
        <v>0</v>
      </c>
      <c r="AG50" s="73" t="str">
        <f>IFERROR((AE50/AF50),"-")</f>
        <v>-</v>
      </c>
      <c r="AH50" s="55">
        <f>SUMIFS($Q$1:$Q$814,$A$1:$A$814,"*MID OFF *")</f>
        <v>0</v>
      </c>
      <c r="AI50" s="55">
        <f>(AH50)+(SUMIFS($R$1:$R$814,$A$1:$A$814,"*MID OFF *"))</f>
        <v>0</v>
      </c>
      <c r="AJ50" s="74" t="str">
        <f>IFERROR((AH50/AI50),"-")</f>
        <v>-</v>
      </c>
    </row>
    <row r="51" spans="1:42" ht="15.95" customHeight="1">
      <c r="A51" s="1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W51" s="5"/>
      <c r="X51" s="112"/>
      <c r="Y51" s="111"/>
      <c r="Z51" s="111"/>
      <c r="AA51" s="111"/>
      <c r="AB51" s="111"/>
      <c r="AJ51" s="53"/>
    </row>
    <row r="52" spans="1:42" ht="15.75">
      <c r="A52" s="1"/>
      <c r="B52" s="3"/>
      <c r="C52" s="3"/>
      <c r="D52" s="3"/>
      <c r="E52" s="3"/>
      <c r="F52" s="3"/>
      <c r="G52" s="3"/>
      <c r="H52" s="3"/>
      <c r="I52" s="3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X52" s="120">
        <f>IF((COUNTIF($A$1:$A$986,"*LEFT OFF *"))&lt;0,"0",(COUNTIF($A$1:$A$986,"*LEFT OFF *")))</f>
        <v>0</v>
      </c>
      <c r="Y52" s="121">
        <f>IF((COUNTIF($A$1:$A$986,"*MID OFF *"))&lt;0,"0",(COUNTIF($A$1:$A$986,"*MID OFF *")))</f>
        <v>0</v>
      </c>
      <c r="Z52" s="121"/>
      <c r="AA52" s="121"/>
      <c r="AB52" s="121">
        <f>IF((COUNTIF($A$1:$A$986,"*RIGHT OFF *"))&lt;0,"0",(COUNTIF($A$1:$A$986,"*RIGHT OFF *")))</f>
        <v>0</v>
      </c>
      <c r="AJ52" s="53"/>
    </row>
    <row r="53" spans="1:42" ht="15.7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X53" s="120"/>
      <c r="Y53" s="121"/>
      <c r="Z53" s="121"/>
      <c r="AA53" s="121"/>
      <c r="AB53" s="121"/>
      <c r="AE53" s="62" t="s">
        <v>287</v>
      </c>
      <c r="AF53" s="62"/>
      <c r="AG53" s="62"/>
      <c r="AH53" s="130" t="s">
        <v>292</v>
      </c>
      <c r="AI53" s="130"/>
      <c r="AJ53" s="53"/>
      <c r="AP53" s="5" t="s">
        <v>283</v>
      </c>
    </row>
    <row r="54" spans="1:42" ht="15.75">
      <c r="A54" s="1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X54" s="120"/>
      <c r="Y54" s="121"/>
      <c r="Z54" s="121"/>
      <c r="AA54" s="121"/>
      <c r="AB54" s="121"/>
      <c r="AE54" s="63" t="s">
        <v>288</v>
      </c>
      <c r="AF54" s="63"/>
      <c r="AG54" s="63"/>
      <c r="AH54" s="108" t="s">
        <v>293</v>
      </c>
      <c r="AI54" s="108"/>
      <c r="AJ54" s="53"/>
    </row>
    <row r="55" spans="1:42" ht="15.95" customHeight="1">
      <c r="A55" s="1"/>
      <c r="B55" s="3"/>
      <c r="C55" s="3"/>
      <c r="D55" s="3"/>
      <c r="E55" s="3"/>
      <c r="F55" s="3"/>
      <c r="G55" s="3"/>
      <c r="H55" s="3"/>
      <c r="I55" s="3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X55" s="112" t="s">
        <v>285</v>
      </c>
      <c r="Y55" s="111" t="s">
        <v>285</v>
      </c>
      <c r="Z55" s="111"/>
      <c r="AA55" s="111"/>
      <c r="AB55" s="111" t="s">
        <v>285</v>
      </c>
      <c r="AE55" s="64" t="s">
        <v>289</v>
      </c>
      <c r="AF55" s="64"/>
      <c r="AG55" s="64"/>
      <c r="AH55" s="109" t="s">
        <v>294</v>
      </c>
      <c r="AI55" s="109"/>
      <c r="AJ55" s="53"/>
    </row>
    <row r="56" spans="1:42" ht="15.9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X56" s="112"/>
      <c r="Y56" s="111"/>
      <c r="Z56" s="111"/>
      <c r="AA56" s="111"/>
      <c r="AB56" s="111"/>
      <c r="AE56" s="65" t="s">
        <v>290</v>
      </c>
      <c r="AF56" s="65"/>
      <c r="AG56" s="65"/>
      <c r="AH56" s="110" t="s">
        <v>295</v>
      </c>
      <c r="AI56" s="110"/>
      <c r="AJ56" s="53"/>
      <c r="AP56" s="5" t="s">
        <v>279</v>
      </c>
    </row>
    <row r="57" spans="1:42" ht="15.75">
      <c r="A57" s="1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X57" s="112"/>
      <c r="Y57" s="111"/>
      <c r="Z57" s="111"/>
      <c r="AA57" s="111"/>
      <c r="AB57" s="111"/>
      <c r="AJ57" s="53"/>
    </row>
    <row r="58" spans="1:42" ht="16.5" thickBot="1">
      <c r="A58" s="1"/>
      <c r="B58" s="3"/>
      <c r="C58" s="3"/>
      <c r="D58" s="3"/>
      <c r="E58" s="3"/>
      <c r="F58" s="3"/>
      <c r="G58" s="3"/>
      <c r="H58" s="3"/>
      <c r="I58" s="3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X58" s="66"/>
      <c r="Y58" s="67"/>
      <c r="Z58" s="67"/>
      <c r="AA58" s="67"/>
      <c r="AB58" s="68"/>
      <c r="AC58" s="68"/>
      <c r="AD58" s="68"/>
      <c r="AE58" s="68"/>
      <c r="AF58" s="68"/>
      <c r="AG58" s="68"/>
      <c r="AH58" s="68"/>
      <c r="AI58" s="68"/>
      <c r="AJ58" s="54"/>
    </row>
    <row r="59" spans="1:42" ht="15.9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X59" s="192" t="s">
        <v>296</v>
      </c>
      <c r="Y59" s="193"/>
      <c r="Z59" s="193"/>
      <c r="AA59" s="193"/>
      <c r="AB59" s="193"/>
      <c r="AC59" s="193"/>
      <c r="AD59" s="193"/>
      <c r="AE59" s="193"/>
      <c r="AF59" s="193"/>
      <c r="AG59" s="193"/>
      <c r="AH59" s="193"/>
      <c r="AI59" s="193"/>
      <c r="AJ59" s="194"/>
    </row>
    <row r="60" spans="1:42" ht="15.75">
      <c r="A60" s="1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X60" s="195"/>
      <c r="Y60" s="196"/>
      <c r="Z60" s="196"/>
      <c r="AA60" s="196"/>
      <c r="AB60" s="196"/>
      <c r="AC60" s="196"/>
      <c r="AD60" s="196"/>
      <c r="AE60" s="196"/>
      <c r="AF60" s="196"/>
      <c r="AG60" s="196"/>
      <c r="AH60" s="196"/>
      <c r="AI60" s="196"/>
      <c r="AJ60" s="197"/>
    </row>
    <row r="61" spans="1:42" ht="15.95" customHeight="1">
      <c r="A61" s="1"/>
      <c r="B61" s="3"/>
      <c r="C61" s="3"/>
      <c r="D61" s="3"/>
      <c r="E61" s="3"/>
      <c r="F61" s="3"/>
      <c r="G61" s="3"/>
      <c r="H61" s="3"/>
      <c r="I61" s="3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X61" s="69"/>
      <c r="Y61" s="70"/>
      <c r="Z61" s="70"/>
      <c r="AA61" s="70"/>
      <c r="AB61" s="70"/>
      <c r="AC61" s="70"/>
      <c r="AD61" s="70"/>
      <c r="AE61" s="70"/>
      <c r="AF61" s="70"/>
      <c r="AG61" s="70"/>
      <c r="AH61" s="70"/>
      <c r="AI61" s="70"/>
      <c r="AJ61" s="71"/>
    </row>
    <row r="62" spans="1:42" ht="18.75">
      <c r="A62" s="1"/>
      <c r="B62" s="4"/>
      <c r="C62" s="4"/>
      <c r="D62" s="4"/>
      <c r="E62" s="2"/>
      <c r="F62" s="2"/>
      <c r="G62" s="3"/>
      <c r="H62" s="3"/>
      <c r="I62" s="3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X62" s="60" t="s">
        <v>257</v>
      </c>
      <c r="Y62" s="134" t="s">
        <v>137</v>
      </c>
      <c r="Z62" s="134"/>
      <c r="AA62" s="134"/>
      <c r="AB62" s="61" t="s">
        <v>258</v>
      </c>
      <c r="AD62" s="113" t="s">
        <v>298</v>
      </c>
      <c r="AE62" s="113"/>
      <c r="AF62" s="113"/>
      <c r="AG62" s="113"/>
      <c r="AH62" s="113"/>
      <c r="AI62" s="113"/>
      <c r="AJ62" s="114"/>
    </row>
    <row r="63" spans="1:42" ht="15.95" customHeight="1">
      <c r="A63" s="1"/>
      <c r="B63" s="4"/>
      <c r="C63" s="4"/>
      <c r="D63" s="4"/>
      <c r="E63" s="2"/>
      <c r="F63" s="2"/>
      <c r="G63" s="3"/>
      <c r="H63" s="3"/>
      <c r="I63" s="3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X63" s="135" t="e">
        <f>((SUMIFS($H$1:$H$814,$A$1:$A$814,"*LEFT DEF *"))+(SUMIFS($J$1:$J$814,$A$1:$A$814,"*LEFT DEF *"))+(SUMIFS($L$1:$L$814,$A$1:$A$814,"*LEFT DEF *"))+(SUMIFS($N$1:$N$814,$A$1:$A$814,"*LEFT DEF *"))+(SUMIFS($P$1:$P$814,$A$1:$A$814,"*LEFT DEF *"))+(SUMIFS($R$1:$R$814,$A$1:$A$814,"*LEFT DEF *")))/(AA72)</f>
        <v>#DIV/0!</v>
      </c>
      <c r="Y63" s="136" t="e">
        <f>((SUMIFS($H$1:$H$814,$A$1:$A$814,"*MID DEF *"))+(SUMIFS($J$1:$J$814,$A$1:$A$814,"*MID DEF *"))+(SUMIFS($L$1:$L$814,$A$1:$A$814,"*MID DEF *"))+(SUMIFS($N$1:$N$814,$A$1:$A$814,"*MID DEF *"))+(SUMIFS($P$1:$P$814,$A$1:$A$814,"*MID DEF *"))+(SUMIFS($R$1:$R$814,$A$1:$A$814,"*MID DEF *")))/(AA72)</f>
        <v>#DIV/0!</v>
      </c>
      <c r="Z63" s="136"/>
      <c r="AA63" s="136"/>
      <c r="AB63" s="136" t="e">
        <f>((SUMIFS($H$1:$H$814,$A$1:$A$814,"*RIGHT DEF *"))+(SUMIFS($J$1:$J$814,$A$1:$A$814,"*RIGHT DEF *"))+(SUMIFS($L$1:$L$814,$A$1:$A$814,"*RIGHT DEF *"))+(SUMIFS($N$1:$N$814,$A$1:$A$814,"*RIGHT DEF *"))+(SUMIFS($P$1:$P$814,$A$1:$A$814,"*RIGHT DEF *"))+(SUMIFS($R$1:$R$814,$A$1:$A$814,"*RIGHT DEF *")))/(AB72)</f>
        <v>#DIV/0!</v>
      </c>
      <c r="AD63" s="119"/>
      <c r="AE63" s="115" t="s">
        <v>138</v>
      </c>
      <c r="AF63" s="115"/>
      <c r="AG63" s="115"/>
      <c r="AH63" s="115" t="s">
        <v>137</v>
      </c>
      <c r="AI63" s="115"/>
      <c r="AJ63" s="116"/>
    </row>
    <row r="64" spans="1:42" ht="15.95" customHeight="1">
      <c r="A64" s="1"/>
      <c r="B64" s="4"/>
      <c r="C64" s="4"/>
      <c r="D64" s="4"/>
      <c r="E64" s="2"/>
      <c r="F64" s="2"/>
      <c r="G64" s="3"/>
      <c r="H64" s="3"/>
      <c r="I64" s="3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X64" s="135"/>
      <c r="Y64" s="136"/>
      <c r="Z64" s="136"/>
      <c r="AA64" s="136"/>
      <c r="AB64" s="136"/>
      <c r="AD64" s="119"/>
      <c r="AE64" s="75" t="s">
        <v>301</v>
      </c>
      <c r="AF64" s="75" t="s">
        <v>286</v>
      </c>
      <c r="AG64" s="75" t="s">
        <v>302</v>
      </c>
      <c r="AH64" s="75" t="s">
        <v>301</v>
      </c>
      <c r="AI64" s="75" t="s">
        <v>286</v>
      </c>
      <c r="AJ64" s="76" t="s">
        <v>302</v>
      </c>
    </row>
    <row r="65" spans="1:36" ht="15.95" customHeight="1">
      <c r="A65" s="1"/>
      <c r="B65" s="4"/>
      <c r="C65" s="4"/>
      <c r="D65" s="4"/>
      <c r="E65" s="2"/>
      <c r="F65" s="2"/>
      <c r="G65" s="3"/>
      <c r="H65" s="3"/>
      <c r="I65" s="3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X65" s="135"/>
      <c r="Y65" s="136"/>
      <c r="Z65" s="136"/>
      <c r="AA65" s="136"/>
      <c r="AB65" s="136"/>
      <c r="AD65" s="77" t="s">
        <v>280</v>
      </c>
      <c r="AE65" s="78">
        <f>((SUMIFS($H$1:$H$814,$A$1:$A$814,"*RIGHT DEF *")+SUMIFS($H$1:$H$814,$A$1:$A$814,"*LEFT DEF *")))</f>
        <v>0</v>
      </c>
      <c r="AF65" s="79">
        <f>((AE65)+SUMIFS($G$1:$G$814,$A$1:$A$814,"*RIGHT DEF *")+SUMIFS($G$1:$G$814,$A$1:$A$814,"*LEFT DEF *"))</f>
        <v>0</v>
      </c>
      <c r="AG65" s="80" t="str">
        <f t="shared" ref="AG65:AG69" si="3">IFERROR((AE65/AF65),"-")</f>
        <v>-</v>
      </c>
      <c r="AH65" s="79">
        <f>SUMIFS($H$1:$H$814,$A$1:$A$814,"*MID DEF *")</f>
        <v>0</v>
      </c>
      <c r="AI65" s="79">
        <f>(AH65)+(SUMIFS($G$1:$G$814,$A$1:$A$814,"*MID DEF *"))</f>
        <v>0</v>
      </c>
      <c r="AJ65" s="81" t="str">
        <f>IFERROR((AH65/AI65),"-")</f>
        <v>-</v>
      </c>
    </row>
    <row r="66" spans="1:36" ht="15.95" customHeight="1">
      <c r="A66" s="1"/>
      <c r="B66" s="4"/>
      <c r="C66" s="4"/>
      <c r="D66" s="4"/>
      <c r="E66" s="2"/>
      <c r="F66" s="2"/>
      <c r="G66" s="3"/>
      <c r="H66" s="3"/>
      <c r="I66" s="3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X66" s="135"/>
      <c r="Y66" s="136"/>
      <c r="Z66" s="136"/>
      <c r="AA66" s="136"/>
      <c r="AB66" s="136"/>
      <c r="AD66" s="56" t="s">
        <v>116</v>
      </c>
      <c r="AE66" s="55">
        <f>((SUMIFS($J$1:$J$814,$A$1:$A$814,"*RIGHT DEF *")+SUMIFS($J$1:$J$814,$A$1:$A$814,"*LEFT DEF *")))</f>
        <v>0</v>
      </c>
      <c r="AF66" s="10">
        <f>((AE66)+SUMIFS($I$1:$I$814,$A$1:$A$814,"*RIGHT DEF *")+SUMIFS($I$1:$I$814,$A$1:$A$814,"*LEFT DEF *"))</f>
        <v>0</v>
      </c>
      <c r="AG66" s="73" t="str">
        <f t="shared" si="3"/>
        <v>-</v>
      </c>
      <c r="AH66" s="10">
        <f>SUMIFS($J$1:$J$814,$A$1:$A$814,"*MID DEF *")</f>
        <v>0</v>
      </c>
      <c r="AI66" s="10">
        <f>(AH66)+(SUMIFS($I$1:$I$814,$A$1:$A$814,"*MID DEF *"))</f>
        <v>0</v>
      </c>
      <c r="AJ66" s="74" t="str">
        <f t="shared" ref="AJ66:AJ70" si="4">IFERROR((AH66/AI66),"-")</f>
        <v>-</v>
      </c>
    </row>
    <row r="67" spans="1:36" ht="15.9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X67" s="188" t="s">
        <v>305</v>
      </c>
      <c r="Y67" s="190" t="s">
        <v>305</v>
      </c>
      <c r="Z67" s="190"/>
      <c r="AA67" s="190"/>
      <c r="AB67" s="190" t="s">
        <v>305</v>
      </c>
      <c r="AD67" s="77" t="s">
        <v>281</v>
      </c>
      <c r="AE67" s="79">
        <f>((SUMIFS($L$1:$L$814,$A$1:$A$814,"*RIGHT DEF *")+SUMIFS($L$1:$L$814,$A$1:$A$814,"*LEFT DEF *")))</f>
        <v>0</v>
      </c>
      <c r="AF67" s="79">
        <f>((AE67)+SUMIFS($K$1:$K$814,$A$1:$A$814,"*RIGHT DEF *")+SUMIFS($K$1:$K$814,$A$1:$A$814,"*LEFT DEF *"))</f>
        <v>0</v>
      </c>
      <c r="AG67" s="80" t="str">
        <f t="shared" si="3"/>
        <v>-</v>
      </c>
      <c r="AH67" s="79">
        <f>SUMIFS($L$1:$L$814,$A$1:$A$814,"*MID DEF *")</f>
        <v>0</v>
      </c>
      <c r="AI67" s="79">
        <f>(AH67)+(SUMIFS($K$1:$K$814,$A$1:$A$814,"*MID DEF *"))</f>
        <v>0</v>
      </c>
      <c r="AJ67" s="81" t="str">
        <f t="shared" si="4"/>
        <v>-</v>
      </c>
    </row>
    <row r="68" spans="1:36" ht="15.95" customHeight="1">
      <c r="A68" s="1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3"/>
      <c r="T68" s="3"/>
      <c r="U68" s="2"/>
      <c r="X68" s="189"/>
      <c r="Y68" s="190"/>
      <c r="Z68" s="190"/>
      <c r="AA68" s="190"/>
      <c r="AB68" s="191"/>
      <c r="AD68" s="56" t="s">
        <v>118</v>
      </c>
      <c r="AE68" s="55">
        <f>((SUMIFS($N$1:$N$814,$A$1:$A$814,"*RIGHT DEF *")+SUMIFS($N$1:$N$814,$A$1:$A$814,"*LEFT DEF *")))</f>
        <v>0</v>
      </c>
      <c r="AF68" s="55">
        <f>((AE68)+SUMIFS($M$1:$M$814,$A$1:$A$814,"*RIGHT DEF *")+SUMIFS($M$1:$M$814,$A$1:$A$814,"*LEFT DEF *"))</f>
        <v>0</v>
      </c>
      <c r="AG68" s="73" t="str">
        <f t="shared" si="3"/>
        <v>-</v>
      </c>
      <c r="AH68" s="10">
        <f>SUMIFS($N$1:$N$814,$A$1:$A$814,"*MID DEF *")</f>
        <v>0</v>
      </c>
      <c r="AI68" s="10">
        <f>(AH68)+(SUMIFS($M$1:$M$814,$A$1:$A$814,"*MID DEF *"))</f>
        <v>0</v>
      </c>
      <c r="AJ68" s="74" t="str">
        <f t="shared" si="4"/>
        <v>-</v>
      </c>
    </row>
    <row r="69" spans="1:36" ht="15.95" customHeight="1">
      <c r="A69" s="1"/>
      <c r="B69" s="3"/>
      <c r="C69" s="3"/>
      <c r="D69" s="3"/>
      <c r="E69" s="3"/>
      <c r="F69" s="3"/>
      <c r="G69" s="3"/>
      <c r="H69" s="3"/>
      <c r="I69" s="3"/>
      <c r="J69" s="2"/>
      <c r="K69" s="2"/>
      <c r="L69" s="2"/>
      <c r="M69" s="2"/>
      <c r="N69" s="2"/>
      <c r="O69" s="2"/>
      <c r="P69" s="2"/>
      <c r="Q69" s="2"/>
      <c r="R69" s="2"/>
      <c r="S69" s="3"/>
      <c r="T69" s="3"/>
      <c r="U69" s="2"/>
      <c r="X69" s="189"/>
      <c r="Y69" s="190"/>
      <c r="Z69" s="190"/>
      <c r="AA69" s="190"/>
      <c r="AB69" s="191"/>
      <c r="AD69" s="77" t="s">
        <v>117</v>
      </c>
      <c r="AE69" s="79">
        <f>((SUMIFS($P$1:$P$814,$A$1:$A$814,"*RIGHT DEF *")+SUMIFS($P$1:$P$814,$A$1:$A$814,"*LEFT DEF *")))</f>
        <v>0</v>
      </c>
      <c r="AF69" s="79">
        <f>((AE69)+SUMIFS($O$1:$O$814,$A$1:$A$814,"*RIGHT DEF *")+SUMIFS($O$1:$O$814,$A$1:$A$814,"*LEFT DEF *"))</f>
        <v>0</v>
      </c>
      <c r="AG69" s="80" t="str">
        <f t="shared" si="3"/>
        <v>-</v>
      </c>
      <c r="AH69" s="79">
        <f>SUMIFS($P$1:$P$814,$A$1:$A$814,"*MID DEF *")</f>
        <v>0</v>
      </c>
      <c r="AI69" s="79">
        <f>(AH69)+(SUMIFS($O$1:$O$814,$A$1:$A$814,"*MID DEF *"))</f>
        <v>0</v>
      </c>
      <c r="AJ69" s="81" t="str">
        <f t="shared" si="4"/>
        <v>-</v>
      </c>
    </row>
    <row r="70" spans="1:36" ht="15.9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3"/>
      <c r="T70" s="3"/>
      <c r="U70" s="2"/>
      <c r="X70" s="186" t="s">
        <v>284</v>
      </c>
      <c r="Y70" s="187" t="s">
        <v>284</v>
      </c>
      <c r="Z70" s="187"/>
      <c r="AA70" s="187"/>
      <c r="AB70" s="187" t="s">
        <v>284</v>
      </c>
      <c r="AD70" s="56" t="s">
        <v>282</v>
      </c>
      <c r="AE70" s="10">
        <f>((SUMIFS($R$1:$R$814,$A$1:$A$814,"*RIGHT DEF *")+SUMIFS($R$1:$R$814,$A$1:$A$814,"*LEFT DEF *")))</f>
        <v>0</v>
      </c>
      <c r="AF70" s="10">
        <f>((AE70)+SUMIFS($Q$1:$Q$814,$A$1:$A$814,"*RIGHT DEF *")+SUMIFS($Q$1:$Q$814,$A$1:$A$814,"*LEFT DEF *"))</f>
        <v>0</v>
      </c>
      <c r="AG70" s="73" t="str">
        <f>IFERROR((AE70/AF70),"-")</f>
        <v>-</v>
      </c>
      <c r="AH70" s="10">
        <f>SUMIFS($R$1:$R$814,$A$1:$A$814,"*MID DEF *")</f>
        <v>0</v>
      </c>
      <c r="AI70" s="10">
        <f>(AH70)+(SUMIFS($Q$1:$Q$814,$A$1:$A$814,"*MID DEF *"))</f>
        <v>0</v>
      </c>
      <c r="AJ70" s="74" t="str">
        <f t="shared" si="4"/>
        <v>-</v>
      </c>
    </row>
    <row r="71" spans="1:36" ht="15.75">
      <c r="A71" s="1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3"/>
      <c r="T71" s="3"/>
      <c r="U71" s="2"/>
      <c r="X71" s="186"/>
      <c r="Y71" s="187"/>
      <c r="Z71" s="187"/>
      <c r="AA71" s="187"/>
      <c r="AB71" s="187"/>
      <c r="AJ71" s="53"/>
    </row>
    <row r="72" spans="1:36" ht="15.75">
      <c r="A72" s="1"/>
      <c r="B72" s="3"/>
      <c r="C72" s="3"/>
      <c r="D72" s="3"/>
      <c r="E72" s="3"/>
      <c r="F72" s="3"/>
      <c r="G72" s="3"/>
      <c r="H72" s="3"/>
      <c r="I72" s="3"/>
      <c r="J72" s="2"/>
      <c r="K72" s="2"/>
      <c r="L72" s="2"/>
      <c r="M72" s="2"/>
      <c r="N72" s="2"/>
      <c r="O72" s="2"/>
      <c r="P72" s="2"/>
      <c r="Q72" s="2"/>
      <c r="R72" s="2"/>
      <c r="S72" s="3"/>
      <c r="T72" s="3"/>
      <c r="U72" s="2"/>
      <c r="X72" s="184">
        <f>IF((COUNTIF($A$1:$A$986,"*LEFT DEF *"))&lt;0,"0",(COUNTIF($A$1:$A$986,"*LEFT DEF *")))</f>
        <v>0</v>
      </c>
      <c r="Y72" s="185">
        <f>IF((COUNTIF($A$1:$A$986,"*MID DEF *"))&lt;0,"0",(COUNTIF($A$1:$A$986,"*MID DEF *")))</f>
        <v>0</v>
      </c>
      <c r="Z72" s="185"/>
      <c r="AA72" s="185"/>
      <c r="AB72" s="185">
        <f>IF((COUNTIF($A$1:$A$986,"*RIGHT DEF *"))&lt;0,"0",(COUNTIF($A$1:$A$986,"*RIGHT DEF *")))</f>
        <v>0</v>
      </c>
      <c r="AJ72" s="53"/>
    </row>
    <row r="73" spans="1:36" ht="15.7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3"/>
      <c r="T73" s="3"/>
      <c r="U73" s="2"/>
      <c r="X73" s="184"/>
      <c r="Y73" s="185"/>
      <c r="Z73" s="185"/>
      <c r="AA73" s="185"/>
      <c r="AB73" s="185"/>
      <c r="AJ73" s="53"/>
    </row>
    <row r="74" spans="1:36" ht="15.75">
      <c r="A74" s="1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3"/>
      <c r="T74" s="3"/>
      <c r="U74" s="2"/>
      <c r="X74" s="184"/>
      <c r="Y74" s="185"/>
      <c r="Z74" s="185"/>
      <c r="AA74" s="185"/>
      <c r="AB74" s="185"/>
      <c r="AJ74" s="53"/>
    </row>
    <row r="75" spans="1:36" ht="15.95" customHeight="1">
      <c r="A75" s="1"/>
      <c r="B75" s="3"/>
      <c r="C75" s="3"/>
      <c r="D75" s="3"/>
      <c r="E75" s="3"/>
      <c r="F75" s="3"/>
      <c r="G75" s="3"/>
      <c r="H75" s="3"/>
      <c r="I75" s="3"/>
      <c r="J75" s="2"/>
      <c r="K75" s="2"/>
      <c r="L75" s="2"/>
      <c r="M75" s="2"/>
      <c r="N75" s="2"/>
      <c r="O75" s="2"/>
      <c r="P75" s="2"/>
      <c r="Q75" s="2"/>
      <c r="R75" s="2"/>
      <c r="S75" s="3"/>
      <c r="T75" s="3"/>
      <c r="U75" s="2"/>
      <c r="X75" s="186" t="s">
        <v>285</v>
      </c>
      <c r="Y75" s="187" t="s">
        <v>285</v>
      </c>
      <c r="Z75" s="187"/>
      <c r="AA75" s="187"/>
      <c r="AB75" s="187" t="s">
        <v>285</v>
      </c>
      <c r="AJ75" s="53"/>
    </row>
    <row r="76" spans="1:36" ht="15.9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3"/>
      <c r="T76" s="3"/>
      <c r="U76" s="2"/>
      <c r="X76" s="186"/>
      <c r="Y76" s="187"/>
      <c r="Z76" s="187"/>
      <c r="AA76" s="187"/>
      <c r="AB76" s="187"/>
      <c r="AJ76" s="53"/>
    </row>
    <row r="77" spans="1:36" ht="15.75">
      <c r="A77" s="1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X77" s="186"/>
      <c r="Y77" s="187"/>
      <c r="Z77" s="187"/>
      <c r="AA77" s="187"/>
      <c r="AB77" s="187"/>
      <c r="AJ77" s="53"/>
    </row>
    <row r="78" spans="1:36" ht="16.5" thickBot="1">
      <c r="A78" s="1"/>
      <c r="B78" s="3"/>
      <c r="C78" s="3"/>
      <c r="D78" s="3"/>
      <c r="E78" s="3"/>
      <c r="F78" s="3"/>
      <c r="G78" s="3"/>
      <c r="H78" s="3"/>
      <c r="I78" s="3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X78" s="72"/>
      <c r="Y78" s="68"/>
      <c r="Z78" s="68"/>
      <c r="AA78" s="68"/>
      <c r="AB78" s="68"/>
      <c r="AC78" s="68"/>
      <c r="AD78" s="68"/>
      <c r="AE78" s="68"/>
      <c r="AF78" s="68"/>
      <c r="AG78" s="68"/>
      <c r="AH78" s="68"/>
      <c r="AI78" s="68"/>
      <c r="AJ78" s="54"/>
    </row>
    <row r="79" spans="1:36" ht="15.7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</row>
    <row r="80" spans="1:36" ht="15.75">
      <c r="A80" s="1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X80" s="49"/>
      <c r="Y80" s="50"/>
      <c r="Z80" s="50"/>
      <c r="AA80" s="50"/>
      <c r="AB80" s="50"/>
    </row>
    <row r="81" spans="1:28" ht="15.75">
      <c r="A81" s="1"/>
      <c r="B81" s="3"/>
      <c r="C81" s="3"/>
      <c r="D81" s="3"/>
      <c r="E81" s="3"/>
      <c r="F81" s="3"/>
      <c r="G81" s="3"/>
      <c r="H81" s="3"/>
      <c r="I81" s="3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X81" s="50"/>
      <c r="AB81" s="50"/>
    </row>
    <row r="82" spans="1:28" ht="15.7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</row>
    <row r="83" spans="1:28" ht="15.75">
      <c r="A83" s="1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</row>
    <row r="84" spans="1:28" ht="15.75">
      <c r="A84" s="1"/>
      <c r="B84" s="3"/>
      <c r="C84" s="3"/>
      <c r="D84" s="3"/>
      <c r="E84" s="3"/>
      <c r="F84" s="3"/>
      <c r="G84" s="3"/>
      <c r="H84" s="3"/>
      <c r="I84" s="3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</row>
    <row r="85" spans="1:28" ht="15.7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</row>
    <row r="86" spans="1:28" ht="15.75">
      <c r="A86" s="1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</row>
    <row r="87" spans="1:28" ht="15.75">
      <c r="A87" s="1"/>
      <c r="B87" s="3"/>
      <c r="C87" s="3"/>
      <c r="D87" s="3"/>
      <c r="E87" s="3"/>
      <c r="F87" s="3"/>
      <c r="G87" s="3"/>
      <c r="H87" s="3"/>
      <c r="I87" s="3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</row>
    <row r="88" spans="1:28" ht="15.7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</row>
    <row r="89" spans="1:28" ht="15.75">
      <c r="A89" s="1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</row>
    <row r="90" spans="1:28" ht="15.75">
      <c r="A90" s="1"/>
      <c r="B90" s="3"/>
      <c r="C90" s="3"/>
      <c r="D90" s="3"/>
      <c r="E90" s="3"/>
      <c r="F90" s="3"/>
      <c r="G90" s="3"/>
      <c r="H90" s="3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</row>
    <row r="91" spans="1:28" ht="15.7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</row>
    <row r="92" spans="1:28" ht="15.75">
      <c r="A92" s="1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3"/>
      <c r="T92" s="3"/>
      <c r="U92" s="2"/>
    </row>
    <row r="93" spans="1:28" ht="15.75">
      <c r="A93" s="1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2"/>
    </row>
    <row r="94" spans="1:28" ht="15.7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3"/>
      <c r="T94" s="3"/>
      <c r="U94" s="2"/>
    </row>
    <row r="95" spans="1:28" ht="15.75">
      <c r="A95" s="1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3"/>
      <c r="T95" s="3"/>
      <c r="U95" s="2"/>
    </row>
    <row r="96" spans="1:28" ht="15.75">
      <c r="A96" s="1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2"/>
    </row>
    <row r="97" spans="1:21" ht="15.7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3"/>
      <c r="T97" s="3"/>
      <c r="U97" s="2"/>
    </row>
    <row r="98" spans="1:21" ht="15.75">
      <c r="A98" s="1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3"/>
      <c r="T98" s="3"/>
      <c r="U98" s="2"/>
    </row>
    <row r="99" spans="1:21" ht="15.75">
      <c r="A99" s="1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2"/>
    </row>
    <row r="100" spans="1:21" ht="15.7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3"/>
      <c r="T100" s="3"/>
      <c r="U100" s="2"/>
    </row>
    <row r="101" spans="1:21" ht="15.75">
      <c r="A101" s="1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3"/>
      <c r="T101" s="3"/>
      <c r="U101" s="2"/>
    </row>
    <row r="102" spans="1:21" ht="15.75">
      <c r="A102" s="1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2"/>
    </row>
    <row r="103" spans="1:21" ht="15.75">
      <c r="A103" s="1"/>
      <c r="B103" s="4"/>
      <c r="C103" s="4"/>
      <c r="D103" s="4"/>
      <c r="E103" s="2"/>
      <c r="F103" s="2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2"/>
    </row>
    <row r="104" spans="1:21" ht="15.75">
      <c r="A104" s="1"/>
      <c r="B104" s="4"/>
      <c r="C104" s="4"/>
      <c r="D104" s="4"/>
      <c r="E104" s="2"/>
      <c r="F104" s="2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2"/>
    </row>
    <row r="105" spans="1:21" ht="15.75">
      <c r="A105" s="1"/>
      <c r="B105" s="4"/>
      <c r="C105" s="4"/>
      <c r="D105" s="4"/>
      <c r="E105" s="2"/>
      <c r="F105" s="2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2"/>
    </row>
    <row r="106" spans="1:21" ht="15.75">
      <c r="A106" s="1"/>
      <c r="B106" s="4"/>
      <c r="C106" s="4"/>
      <c r="D106" s="4"/>
      <c r="E106" s="2"/>
      <c r="F106" s="2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2"/>
    </row>
    <row r="107" spans="1:21" ht="15.75">
      <c r="A107" s="1"/>
      <c r="B107" s="4"/>
      <c r="C107" s="4"/>
      <c r="D107" s="4"/>
      <c r="E107" s="2"/>
      <c r="F107" s="2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2"/>
    </row>
    <row r="108" spans="1:21" ht="15.75">
      <c r="A108" s="1"/>
      <c r="B108" s="4"/>
      <c r="C108" s="4"/>
      <c r="D108" s="4"/>
      <c r="E108" s="2"/>
      <c r="F108" s="2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2"/>
    </row>
    <row r="109" spans="1:21" ht="15.75">
      <c r="A109" s="1"/>
      <c r="B109" s="4"/>
      <c r="C109" s="4"/>
      <c r="D109" s="4"/>
      <c r="E109" s="2"/>
      <c r="F109" s="2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2"/>
    </row>
    <row r="110" spans="1:21" ht="15.75">
      <c r="A110" s="1"/>
      <c r="B110" s="4"/>
      <c r="C110" s="4"/>
      <c r="D110" s="4"/>
      <c r="E110" s="2"/>
      <c r="F110" s="2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2"/>
    </row>
    <row r="111" spans="1:21" ht="15.75">
      <c r="A111" s="1"/>
      <c r="B111" s="4"/>
      <c r="C111" s="4"/>
      <c r="D111" s="4"/>
      <c r="E111" s="2"/>
      <c r="F111" s="2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2"/>
    </row>
    <row r="112" spans="1:21" ht="15.75">
      <c r="A112" s="1"/>
      <c r="B112" s="4"/>
      <c r="C112" s="4"/>
      <c r="D112" s="4"/>
      <c r="E112" s="2"/>
      <c r="F112" s="2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2"/>
      <c r="T112" s="2"/>
      <c r="U112" s="2"/>
    </row>
    <row r="113" spans="1:21" ht="15.75">
      <c r="A113" s="1"/>
      <c r="B113" s="4"/>
      <c r="C113" s="4"/>
      <c r="D113" s="4"/>
      <c r="E113" s="2"/>
      <c r="F113" s="2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2"/>
      <c r="T113" s="2"/>
      <c r="U113" s="2"/>
    </row>
    <row r="114" spans="1:21" ht="15.75">
      <c r="A114" s="1"/>
      <c r="B114" s="4"/>
      <c r="C114" s="4"/>
      <c r="D114" s="4"/>
      <c r="E114" s="2"/>
      <c r="F114" s="2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2"/>
    </row>
    <row r="115" spans="1:21" ht="15.75">
      <c r="A115" s="1"/>
      <c r="B115" s="4"/>
      <c r="C115" s="4"/>
      <c r="D115" s="4"/>
      <c r="E115" s="2"/>
      <c r="F115" s="2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2"/>
    </row>
    <row r="116" spans="1:21" ht="15.75">
      <c r="A116" s="1"/>
      <c r="B116" s="4"/>
      <c r="C116" s="4"/>
      <c r="D116" s="4"/>
      <c r="E116" s="2"/>
      <c r="F116" s="2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2"/>
    </row>
    <row r="117" spans="1:21" ht="15.75">
      <c r="A117" s="1"/>
      <c r="B117" s="4"/>
      <c r="C117" s="4"/>
      <c r="D117" s="4"/>
      <c r="E117" s="2"/>
      <c r="F117" s="2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2"/>
    </row>
    <row r="118" spans="1:21" ht="15.75">
      <c r="A118" s="1"/>
      <c r="B118" s="4"/>
      <c r="C118" s="4"/>
      <c r="D118" s="4"/>
      <c r="E118" s="2"/>
      <c r="F118" s="2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2"/>
    </row>
    <row r="119" spans="1:21" ht="15.75">
      <c r="A119" s="1"/>
      <c r="B119" s="4"/>
      <c r="C119" s="4"/>
      <c r="D119" s="4"/>
      <c r="E119" s="2"/>
      <c r="F119" s="2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2"/>
    </row>
    <row r="120" spans="1:21" ht="15.75">
      <c r="A120" s="1"/>
      <c r="B120" s="4"/>
      <c r="C120" s="4"/>
      <c r="D120" s="4"/>
      <c r="E120" s="2"/>
      <c r="F120" s="2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2"/>
    </row>
    <row r="121" spans="1:21" ht="15.75">
      <c r="A121" s="1"/>
      <c r="B121" s="4"/>
      <c r="C121" s="4"/>
      <c r="D121" s="4"/>
      <c r="E121" s="2"/>
      <c r="F121" s="2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2"/>
    </row>
    <row r="122" spans="1:21" ht="15.75">
      <c r="A122" s="1"/>
      <c r="B122" s="4"/>
      <c r="C122" s="4"/>
      <c r="D122" s="4"/>
      <c r="E122" s="2"/>
      <c r="F122" s="2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2"/>
    </row>
    <row r="123" spans="1:21" ht="15.7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3"/>
      <c r="T123" s="3"/>
      <c r="U123" s="2"/>
    </row>
    <row r="124" spans="1:21" ht="15.75">
      <c r="A124" s="1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3"/>
      <c r="T124" s="3"/>
      <c r="U124" s="2"/>
    </row>
    <row r="125" spans="1:21" ht="15.75">
      <c r="A125" s="1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2"/>
    </row>
    <row r="126" spans="1:21" ht="15.7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3"/>
      <c r="T126" s="3"/>
      <c r="U126" s="2"/>
    </row>
    <row r="127" spans="1:21" ht="15.75">
      <c r="A127" s="1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3"/>
      <c r="T127" s="3"/>
      <c r="U127" s="2"/>
    </row>
    <row r="128" spans="1:21" ht="15.75">
      <c r="A128" s="1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2"/>
    </row>
    <row r="129" spans="1:21" ht="15.7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3"/>
      <c r="T129" s="3"/>
      <c r="U129" s="2"/>
    </row>
    <row r="130" spans="1:21" ht="15.75">
      <c r="A130" s="1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3"/>
      <c r="T130" s="3"/>
      <c r="U130" s="2"/>
    </row>
    <row r="131" spans="1:21" ht="15.75">
      <c r="A131" s="1"/>
      <c r="B131" s="3"/>
      <c r="C131" s="3"/>
      <c r="D131" s="3"/>
      <c r="E131" s="3"/>
      <c r="F131" s="3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3"/>
      <c r="T131" s="3"/>
      <c r="U131" s="2"/>
    </row>
    <row r="132" spans="1:21" ht="15.75">
      <c r="A132" s="1"/>
      <c r="B132" s="4"/>
      <c r="C132" s="4"/>
      <c r="D132" s="4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3"/>
      <c r="T132" s="3"/>
      <c r="U132" s="2"/>
    </row>
    <row r="133" spans="1:21" ht="15.75">
      <c r="A133" s="1"/>
      <c r="B133" s="4"/>
      <c r="C133" s="4"/>
      <c r="D133" s="4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3"/>
      <c r="T133" s="3"/>
      <c r="U133" s="2"/>
    </row>
    <row r="134" spans="1:21" ht="15.7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3"/>
      <c r="N134" s="3"/>
      <c r="O134" s="3"/>
      <c r="P134" s="3"/>
      <c r="Q134" s="3"/>
      <c r="R134" s="3"/>
      <c r="S134" s="3"/>
      <c r="T134" s="3"/>
      <c r="U134" s="2"/>
    </row>
    <row r="135" spans="1:21" ht="15.75">
      <c r="A135" s="1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3"/>
      <c r="N135" s="3"/>
      <c r="O135" s="2"/>
      <c r="P135" s="2"/>
      <c r="Q135" s="2"/>
      <c r="R135" s="2"/>
      <c r="S135" s="2"/>
      <c r="T135" s="2"/>
      <c r="U135" s="2"/>
    </row>
    <row r="136" spans="1:21" ht="15.75">
      <c r="A136" s="1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2"/>
      <c r="P136" s="2"/>
      <c r="Q136" s="2"/>
      <c r="R136" s="2"/>
      <c r="S136" s="2"/>
      <c r="T136" s="2"/>
      <c r="U136" s="2"/>
    </row>
    <row r="137" spans="1:21" ht="15.75">
      <c r="A137" s="1"/>
      <c r="B137" s="4"/>
      <c r="C137" s="4"/>
      <c r="D137" s="4"/>
      <c r="E137" s="2"/>
      <c r="F137" s="2"/>
      <c r="G137" s="3"/>
      <c r="H137" s="3"/>
      <c r="I137" s="3"/>
      <c r="J137" s="3"/>
      <c r="K137" s="3"/>
      <c r="L137" s="3"/>
      <c r="M137" s="2"/>
      <c r="N137" s="2"/>
      <c r="O137" s="2"/>
      <c r="P137" s="2"/>
      <c r="Q137" s="2"/>
      <c r="R137" s="2"/>
      <c r="S137" s="2"/>
      <c r="T137" s="2"/>
      <c r="U137" s="2"/>
    </row>
    <row r="138" spans="1:21" ht="15.75">
      <c r="A138" s="1"/>
      <c r="B138" s="4"/>
      <c r="C138" s="4"/>
      <c r="D138" s="4"/>
      <c r="E138" s="2"/>
      <c r="F138" s="2"/>
      <c r="G138" s="3"/>
      <c r="H138" s="3"/>
      <c r="I138" s="3"/>
      <c r="J138" s="3"/>
      <c r="K138" s="3"/>
      <c r="L138" s="3"/>
      <c r="M138" s="2"/>
      <c r="N138" s="2"/>
      <c r="O138" s="2"/>
      <c r="P138" s="2"/>
      <c r="Q138" s="2"/>
      <c r="R138" s="2"/>
      <c r="S138" s="2"/>
      <c r="T138" s="2"/>
      <c r="U138" s="2"/>
    </row>
    <row r="139" spans="1:21" ht="15.75">
      <c r="A139" s="1"/>
      <c r="B139" s="4"/>
      <c r="C139" s="4"/>
      <c r="D139" s="4"/>
      <c r="E139" s="2"/>
      <c r="F139" s="2"/>
      <c r="G139" s="3"/>
      <c r="H139" s="3"/>
      <c r="I139" s="3"/>
      <c r="J139" s="3"/>
      <c r="K139" s="3"/>
      <c r="L139" s="3"/>
      <c r="M139" s="3"/>
      <c r="N139" s="3"/>
      <c r="O139" s="2"/>
      <c r="P139" s="2"/>
      <c r="Q139" s="2"/>
      <c r="R139" s="2"/>
      <c r="S139" s="2"/>
      <c r="T139" s="2"/>
      <c r="U139" s="2"/>
    </row>
    <row r="140" spans="1:21" ht="15.75">
      <c r="A140" s="1"/>
      <c r="B140" s="4"/>
      <c r="C140" s="4"/>
      <c r="D140" s="4"/>
      <c r="E140" s="2"/>
      <c r="F140" s="2"/>
      <c r="G140" s="3"/>
      <c r="H140" s="3"/>
      <c r="I140" s="3"/>
      <c r="J140" s="3"/>
      <c r="K140" s="3"/>
      <c r="L140" s="3"/>
      <c r="M140" s="3"/>
      <c r="N140" s="3"/>
      <c r="O140" s="2"/>
      <c r="P140" s="2"/>
      <c r="Q140" s="2"/>
      <c r="R140" s="2"/>
      <c r="S140" s="2"/>
      <c r="T140" s="2"/>
      <c r="U140" s="2"/>
    </row>
    <row r="141" spans="1:21" ht="15.75">
      <c r="A141" s="1"/>
      <c r="B141" s="4"/>
      <c r="C141" s="4"/>
      <c r="D141" s="4"/>
      <c r="E141" s="2"/>
      <c r="F141" s="2"/>
      <c r="G141" s="3"/>
      <c r="H141" s="3"/>
      <c r="I141" s="3"/>
      <c r="J141" s="3"/>
      <c r="K141" s="3"/>
      <c r="L141" s="3"/>
      <c r="M141" s="3"/>
      <c r="N141" s="3"/>
      <c r="O141" s="2"/>
      <c r="P141" s="2"/>
      <c r="Q141" s="2"/>
      <c r="R141" s="2"/>
      <c r="S141" s="2"/>
      <c r="T141" s="2"/>
      <c r="U141" s="2"/>
    </row>
    <row r="142" spans="1:21" ht="15.75">
      <c r="A142" s="1"/>
      <c r="B142" s="4"/>
      <c r="C142" s="4"/>
      <c r="D142" s="4"/>
      <c r="E142" s="2"/>
      <c r="F142" s="2"/>
      <c r="G142" s="3"/>
      <c r="H142" s="3"/>
      <c r="I142" s="3"/>
      <c r="J142" s="3"/>
      <c r="K142" s="3"/>
      <c r="L142" s="3"/>
      <c r="M142" s="2"/>
      <c r="N142" s="2"/>
      <c r="O142" s="2"/>
      <c r="P142" s="2"/>
      <c r="Q142" s="2"/>
      <c r="R142" s="2"/>
      <c r="S142" s="2"/>
      <c r="T142" s="2"/>
      <c r="U142" s="2"/>
    </row>
    <row r="143" spans="1:21" ht="15.75">
      <c r="A143" s="1"/>
      <c r="B143" s="4"/>
      <c r="C143" s="4"/>
      <c r="D143" s="4"/>
      <c r="E143" s="2"/>
      <c r="F143" s="2"/>
      <c r="G143" s="3"/>
      <c r="H143" s="3"/>
      <c r="I143" s="3"/>
      <c r="J143" s="3"/>
      <c r="K143" s="3"/>
      <c r="L143" s="3"/>
      <c r="M143" s="2"/>
      <c r="N143" s="2"/>
      <c r="O143" s="2"/>
      <c r="P143" s="2"/>
      <c r="Q143" s="2"/>
      <c r="R143" s="2"/>
      <c r="S143" s="2"/>
      <c r="T143" s="2"/>
      <c r="U143" s="2"/>
    </row>
    <row r="144" spans="1:21" ht="15.75">
      <c r="A144" s="1"/>
      <c r="B144" s="4"/>
      <c r="C144" s="4"/>
      <c r="D144" s="4"/>
      <c r="E144" s="2"/>
      <c r="F144" s="2"/>
      <c r="G144" s="3"/>
      <c r="H144" s="3"/>
      <c r="I144" s="3"/>
      <c r="J144" s="3"/>
      <c r="K144" s="3"/>
      <c r="L144" s="3"/>
      <c r="M144" s="3"/>
      <c r="N144" s="3"/>
      <c r="O144" s="2"/>
      <c r="P144" s="2"/>
      <c r="Q144" s="2"/>
      <c r="R144" s="2"/>
      <c r="S144" s="2"/>
      <c r="T144" s="2"/>
      <c r="U144" s="2"/>
    </row>
    <row r="145" spans="1:21" ht="15.75">
      <c r="A145" s="1"/>
      <c r="B145" s="4"/>
      <c r="C145" s="4"/>
      <c r="D145" s="4"/>
      <c r="E145" s="2"/>
      <c r="F145" s="2"/>
      <c r="G145" s="3"/>
      <c r="H145" s="3"/>
      <c r="I145" s="3"/>
      <c r="J145" s="3"/>
      <c r="K145" s="3"/>
      <c r="L145" s="3"/>
      <c r="M145" s="3"/>
      <c r="N145" s="3"/>
      <c r="O145" s="2"/>
      <c r="P145" s="2"/>
      <c r="Q145" s="2"/>
      <c r="R145" s="2"/>
      <c r="S145" s="2"/>
      <c r="T145" s="2"/>
      <c r="U145" s="2"/>
    </row>
    <row r="146" spans="1:21" ht="15.75">
      <c r="A146" s="1"/>
      <c r="B146" s="4"/>
      <c r="C146" s="4"/>
      <c r="D146" s="4"/>
      <c r="E146" s="2"/>
      <c r="F146" s="2"/>
      <c r="G146" s="3"/>
      <c r="H146" s="3"/>
      <c r="I146" s="3"/>
      <c r="J146" s="3"/>
      <c r="K146" s="3"/>
      <c r="L146" s="3"/>
      <c r="M146" s="3"/>
      <c r="N146" s="3"/>
      <c r="O146" s="2"/>
      <c r="R146" s="2"/>
      <c r="S146" s="2"/>
      <c r="T146" s="2"/>
      <c r="U146" s="2"/>
    </row>
    <row r="147" spans="1:21" ht="15.75">
      <c r="A147" s="1"/>
      <c r="B147" s="4"/>
      <c r="C147" s="4"/>
      <c r="D147" s="4"/>
      <c r="E147" s="2"/>
      <c r="F147" s="2"/>
      <c r="G147" s="3"/>
      <c r="H147" s="3"/>
      <c r="I147" s="3"/>
      <c r="J147" s="3"/>
      <c r="K147" s="3"/>
      <c r="L147" s="3"/>
      <c r="M147" s="2"/>
      <c r="N147" s="2"/>
      <c r="O147" s="2"/>
      <c r="P147" s="2"/>
      <c r="Q147" s="2"/>
      <c r="R147" s="2"/>
      <c r="S147" s="2"/>
      <c r="T147" s="2"/>
      <c r="U147" s="2"/>
    </row>
    <row r="148" spans="1:21" ht="15.7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</row>
    <row r="149" spans="1:21" ht="15.75">
      <c r="A149" s="1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3"/>
      <c r="N149" s="3"/>
      <c r="O149" s="2"/>
      <c r="P149" s="2"/>
      <c r="Q149" s="2"/>
      <c r="R149" s="2"/>
      <c r="S149" s="2"/>
      <c r="T149" s="2"/>
      <c r="U149" s="2"/>
    </row>
    <row r="150" spans="1:21" ht="15.75">
      <c r="A150" s="1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2"/>
      <c r="N150" s="2"/>
      <c r="O150" s="2"/>
      <c r="P150" s="2"/>
      <c r="Q150" s="2"/>
      <c r="R150" s="2"/>
      <c r="S150" s="2"/>
      <c r="T150" s="2"/>
      <c r="U150" s="2"/>
    </row>
    <row r="151" spans="1:21" ht="15.7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</row>
    <row r="152" spans="1:21" ht="15.75">
      <c r="A152" s="1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3"/>
      <c r="N152" s="3"/>
      <c r="O152" s="2"/>
      <c r="P152" s="2"/>
      <c r="Q152" s="2"/>
      <c r="R152" s="2"/>
      <c r="S152" s="2"/>
      <c r="T152" s="2"/>
      <c r="U152" s="2"/>
    </row>
    <row r="153" spans="1:21" ht="15.75">
      <c r="A153" s="1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2"/>
      <c r="N153" s="2"/>
      <c r="O153" s="2"/>
      <c r="P153" s="2"/>
      <c r="Q153" s="2"/>
      <c r="R153" s="2"/>
      <c r="S153" s="2"/>
      <c r="T153" s="2"/>
      <c r="U153" s="2"/>
    </row>
    <row r="154" spans="1:21" ht="15.7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</row>
    <row r="155" spans="1:21" ht="15.75">
      <c r="A155" s="1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3"/>
      <c r="N155" s="3"/>
      <c r="O155" s="2"/>
      <c r="P155" s="2"/>
      <c r="Q155" s="2"/>
      <c r="R155" s="2"/>
      <c r="S155" s="2"/>
      <c r="T155" s="2"/>
      <c r="U155" s="2"/>
    </row>
    <row r="156" spans="1:21" ht="15.75">
      <c r="A156" s="1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2"/>
      <c r="N156" s="2"/>
      <c r="O156" s="2"/>
      <c r="P156" s="2"/>
      <c r="Q156" s="2"/>
      <c r="R156" s="2"/>
      <c r="S156" s="2"/>
      <c r="T156" s="2"/>
      <c r="U156" s="2"/>
    </row>
    <row r="157" spans="1:21" ht="15.75">
      <c r="A157" s="1"/>
      <c r="B157" s="4"/>
      <c r="C157" s="4"/>
      <c r="D157" s="4"/>
      <c r="E157" s="2"/>
      <c r="F157" s="2"/>
      <c r="G157" s="3"/>
      <c r="H157" s="3"/>
      <c r="I157" s="3"/>
      <c r="J157" s="3"/>
      <c r="K157" s="3"/>
      <c r="L157" s="3"/>
      <c r="M157" s="2"/>
      <c r="N157" s="2"/>
      <c r="O157" s="2"/>
      <c r="P157" s="2"/>
      <c r="Q157" s="2"/>
      <c r="R157" s="2"/>
      <c r="S157" s="2"/>
      <c r="T157" s="2"/>
      <c r="U157" s="2"/>
    </row>
    <row r="158" spans="1:21" ht="15.75">
      <c r="A158" s="1"/>
      <c r="B158" s="4"/>
      <c r="C158" s="4"/>
      <c r="D158" s="4"/>
      <c r="E158" s="2"/>
      <c r="F158" s="2"/>
      <c r="G158" s="3"/>
      <c r="H158" s="3"/>
      <c r="I158" s="3"/>
      <c r="J158" s="3"/>
      <c r="K158" s="3"/>
      <c r="L158" s="3"/>
      <c r="M158" s="2"/>
      <c r="N158" s="2"/>
      <c r="O158" s="2"/>
      <c r="P158" s="2"/>
      <c r="Q158" s="2"/>
      <c r="R158" s="2"/>
      <c r="S158" s="2"/>
      <c r="T158" s="2"/>
      <c r="U158" s="2"/>
    </row>
    <row r="159" spans="1:21" ht="15.75">
      <c r="A159" s="1"/>
      <c r="B159" s="4"/>
      <c r="C159" s="4"/>
      <c r="D159" s="4"/>
      <c r="E159" s="2"/>
      <c r="F159" s="2"/>
      <c r="G159" s="3"/>
      <c r="H159" s="3"/>
      <c r="I159" s="3"/>
      <c r="J159" s="3"/>
      <c r="K159" s="3"/>
      <c r="L159" s="3"/>
      <c r="M159" s="2"/>
      <c r="N159" s="2"/>
      <c r="O159" s="2"/>
      <c r="P159" s="2"/>
      <c r="Q159" s="2"/>
      <c r="R159" s="2"/>
      <c r="S159" s="2"/>
      <c r="T159" s="2"/>
      <c r="U159" s="2"/>
    </row>
    <row r="160" spans="1:21" ht="15.7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</row>
    <row r="161" spans="1:21" ht="15.75">
      <c r="A161" s="1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3"/>
      <c r="N161" s="3"/>
      <c r="O161" s="2"/>
      <c r="P161" s="2"/>
      <c r="Q161" s="2"/>
      <c r="R161" s="2"/>
      <c r="S161" s="2"/>
      <c r="T161" s="2"/>
      <c r="U161" s="2"/>
    </row>
    <row r="162" spans="1:21" ht="15.75">
      <c r="A162" s="1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2"/>
      <c r="P162" s="2"/>
      <c r="Q162" s="2"/>
      <c r="R162" s="2"/>
      <c r="S162" s="2"/>
      <c r="T162" s="2"/>
      <c r="U162" s="2"/>
    </row>
    <row r="163" spans="1:21" ht="15.7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3"/>
      <c r="N163" s="3"/>
      <c r="O163" s="2"/>
      <c r="P163" s="2"/>
      <c r="Q163" s="2"/>
      <c r="R163" s="2"/>
      <c r="S163" s="2"/>
      <c r="T163" s="2"/>
      <c r="U163" s="2"/>
    </row>
    <row r="164" spans="1:21" ht="15.75">
      <c r="A164" s="1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</row>
    <row r="165" spans="1:21" ht="15.75">
      <c r="A165" s="1"/>
      <c r="B165" s="3"/>
      <c r="C165" s="3"/>
      <c r="D165" s="3"/>
      <c r="E165" s="3"/>
      <c r="F165" s="3"/>
      <c r="G165" s="3"/>
      <c r="H165" s="3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</row>
    <row r="166" spans="1:21" ht="15.7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3"/>
      <c r="N166" s="3"/>
      <c r="O166" s="2"/>
      <c r="P166" s="2"/>
      <c r="Q166" s="2"/>
      <c r="R166" s="2"/>
      <c r="S166" s="2"/>
      <c r="T166" s="2"/>
      <c r="U166" s="2"/>
    </row>
    <row r="167" spans="1:21" ht="15.75">
      <c r="A167" s="1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3"/>
      <c r="N167" s="3"/>
      <c r="O167" s="2"/>
      <c r="P167" s="2"/>
      <c r="Q167" s="2"/>
      <c r="R167" s="2"/>
      <c r="S167" s="2"/>
      <c r="T167" s="2"/>
      <c r="U167" s="2"/>
    </row>
    <row r="168" spans="1:21" ht="15.75">
      <c r="A168" s="1"/>
      <c r="B168" s="3"/>
      <c r="C168" s="3"/>
      <c r="D168" s="3"/>
      <c r="E168" s="3"/>
      <c r="F168" s="3"/>
      <c r="G168" s="3"/>
      <c r="H168" s="3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</row>
    <row r="169" spans="1:21" ht="15.7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</row>
    <row r="170" spans="1:21" ht="15.75">
      <c r="A170" s="1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</row>
    <row r="171" spans="1:21" ht="15.75">
      <c r="A171" s="1"/>
      <c r="B171" s="3"/>
      <c r="C171" s="3"/>
      <c r="D171" s="3"/>
      <c r="E171" s="3"/>
      <c r="F171" s="3"/>
      <c r="G171" s="3"/>
      <c r="H171" s="3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</row>
    <row r="172" spans="1:21" ht="15.7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3"/>
      <c r="N172" s="3"/>
      <c r="O172" s="2"/>
      <c r="P172" s="2"/>
      <c r="Q172" s="2"/>
      <c r="R172" s="2"/>
      <c r="S172" s="2"/>
      <c r="T172" s="2"/>
      <c r="U172" s="2"/>
    </row>
    <row r="173" spans="1:21" ht="15.75">
      <c r="A173" s="1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</row>
    <row r="174" spans="1:21" ht="15.75">
      <c r="A174" s="1"/>
      <c r="B174" s="3"/>
      <c r="C174" s="3"/>
      <c r="D174" s="3"/>
      <c r="E174" s="3"/>
      <c r="F174" s="3"/>
      <c r="G174" s="3"/>
      <c r="H174" s="3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</row>
    <row r="175" spans="1:21" ht="15.7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3"/>
      <c r="N175" s="3"/>
      <c r="O175" s="2"/>
      <c r="P175" s="2"/>
      <c r="Q175" s="2"/>
      <c r="R175" s="2"/>
      <c r="S175" s="2"/>
      <c r="T175" s="2"/>
      <c r="U175" s="2"/>
    </row>
    <row r="176" spans="1:21" ht="15.75">
      <c r="A176" s="1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</row>
    <row r="177" spans="1:21" ht="15.75">
      <c r="A177" s="1"/>
      <c r="B177" s="3"/>
      <c r="C177" s="3"/>
      <c r="D177" s="3"/>
      <c r="E177" s="3"/>
      <c r="F177" s="3"/>
      <c r="G177" s="3"/>
      <c r="H177" s="3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</row>
    <row r="178" spans="1:21" ht="15.7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</row>
    <row r="179" spans="1:21" ht="15.75">
      <c r="A179" s="1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</row>
    <row r="180" spans="1:21" ht="15.75">
      <c r="A180" s="1"/>
      <c r="B180" s="3"/>
      <c r="C180" s="3"/>
      <c r="D180" s="3"/>
      <c r="E180" s="3"/>
      <c r="F180" s="3"/>
      <c r="G180" s="3"/>
      <c r="H180" s="3"/>
      <c r="I180" s="2"/>
      <c r="J180" s="2"/>
      <c r="K180" s="2"/>
      <c r="L180" s="2"/>
      <c r="M180" s="3"/>
      <c r="N180" s="2"/>
      <c r="O180" s="2"/>
      <c r="P180" s="2"/>
      <c r="Q180" s="2"/>
      <c r="R180" s="2"/>
      <c r="S180" s="2"/>
      <c r="T180" s="2"/>
      <c r="U180" s="2"/>
    </row>
    <row r="181" spans="1:21" ht="15.7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</row>
    <row r="182" spans="1:21" ht="15.75">
      <c r="A182" s="1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</row>
    <row r="183" spans="1:21" ht="15.75">
      <c r="A183" s="1"/>
      <c r="B183" s="3"/>
      <c r="C183" s="3"/>
      <c r="D183" s="3"/>
      <c r="E183" s="3"/>
      <c r="F183" s="3"/>
      <c r="G183" s="3"/>
      <c r="H183" s="3"/>
      <c r="I183" s="2"/>
      <c r="J183" s="2"/>
      <c r="K183" s="2"/>
      <c r="L183" s="2"/>
      <c r="M183" s="3"/>
      <c r="N183" s="2"/>
      <c r="O183" s="2"/>
      <c r="P183" s="2"/>
      <c r="Q183" s="2"/>
      <c r="R183" s="2"/>
      <c r="S183" s="2"/>
      <c r="T183" s="2"/>
      <c r="U183" s="2"/>
    </row>
    <row r="184" spans="1:21" ht="15.7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</row>
    <row r="185" spans="1:21" ht="15.75">
      <c r="A185" s="1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</row>
    <row r="186" spans="1:21" ht="15.75">
      <c r="A186" s="1"/>
      <c r="B186" s="3"/>
      <c r="C186" s="3"/>
      <c r="D186" s="3"/>
      <c r="E186" s="3"/>
      <c r="F186" s="3"/>
      <c r="G186" s="3"/>
      <c r="H186" s="3"/>
      <c r="I186" s="2"/>
      <c r="J186" s="2"/>
      <c r="K186" s="2"/>
      <c r="L186" s="2"/>
      <c r="M186" s="3"/>
      <c r="N186" s="2"/>
      <c r="O186" s="2"/>
      <c r="P186" s="2"/>
      <c r="Q186" s="2"/>
      <c r="R186" s="2"/>
      <c r="S186" s="2"/>
      <c r="T186" s="2"/>
      <c r="U186" s="2"/>
    </row>
    <row r="187" spans="1:21" ht="15.7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</row>
    <row r="188" spans="1:21" ht="15.75">
      <c r="A188" s="1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</row>
    <row r="189" spans="1:21" ht="15.75">
      <c r="A189" s="1"/>
      <c r="B189" s="3"/>
      <c r="C189" s="3"/>
      <c r="D189" s="3"/>
      <c r="E189" s="3"/>
      <c r="F189" s="3"/>
      <c r="G189" s="3"/>
      <c r="H189" s="3"/>
      <c r="I189" s="2"/>
      <c r="J189" s="2"/>
      <c r="K189" s="2"/>
      <c r="L189" s="2"/>
      <c r="M189" s="3"/>
      <c r="N189" s="2"/>
      <c r="O189" s="2"/>
      <c r="P189" s="2"/>
      <c r="Q189" s="2"/>
      <c r="R189" s="2"/>
      <c r="S189" s="2"/>
      <c r="T189" s="2"/>
      <c r="U189" s="2"/>
    </row>
    <row r="190" spans="1:21" ht="15.7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</row>
    <row r="191" spans="1:21" ht="15.75">
      <c r="A191" s="1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</row>
    <row r="192" spans="1:21" ht="15.75">
      <c r="A192" s="1"/>
      <c r="B192" s="3"/>
      <c r="C192" s="3"/>
      <c r="D192" s="3"/>
      <c r="E192" s="3"/>
      <c r="F192" s="3"/>
      <c r="G192" s="3"/>
      <c r="H192" s="3"/>
      <c r="I192" s="2"/>
      <c r="J192" s="2"/>
      <c r="K192" s="2"/>
      <c r="L192" s="2"/>
      <c r="M192" s="3"/>
      <c r="N192" s="2"/>
      <c r="O192" s="2"/>
      <c r="P192" s="2"/>
      <c r="Q192" s="2"/>
      <c r="R192" s="2"/>
      <c r="S192" s="2"/>
      <c r="T192" s="2"/>
      <c r="U192" s="2"/>
    </row>
    <row r="193" spans="1:21" ht="15.7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</row>
    <row r="194" spans="1:21" ht="15.75">
      <c r="A194" s="1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</row>
    <row r="195" spans="1:21" ht="15.75">
      <c r="A195" s="1"/>
      <c r="B195" s="3"/>
      <c r="C195" s="3"/>
      <c r="D195" s="3"/>
      <c r="E195" s="3"/>
      <c r="F195" s="3"/>
      <c r="G195" s="3"/>
      <c r="H195" s="3"/>
      <c r="I195" s="2"/>
      <c r="J195" s="2"/>
      <c r="K195" s="2"/>
      <c r="L195" s="2"/>
      <c r="M195" s="3"/>
      <c r="N195" s="2"/>
      <c r="O195" s="2"/>
      <c r="P195" s="2"/>
      <c r="Q195" s="2"/>
      <c r="R195" s="2"/>
      <c r="S195" s="2"/>
      <c r="T195" s="2"/>
      <c r="U195" s="2"/>
    </row>
    <row r="196" spans="1:21" ht="15.7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</row>
    <row r="197" spans="1:21" ht="15.75">
      <c r="A197" s="1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</row>
    <row r="198" spans="1:21" ht="15.75">
      <c r="A198" s="1"/>
      <c r="B198" s="3"/>
      <c r="C198" s="3"/>
      <c r="D198" s="3"/>
      <c r="E198" s="3"/>
      <c r="F198" s="3"/>
      <c r="G198" s="3"/>
      <c r="H198" s="3"/>
      <c r="I198" s="2"/>
      <c r="J198" s="2"/>
      <c r="K198" s="2"/>
      <c r="L198" s="2"/>
      <c r="M198" s="3"/>
      <c r="N198" s="3"/>
      <c r="O198" s="2"/>
      <c r="P198" s="2"/>
      <c r="Q198" s="2"/>
      <c r="R198" s="2"/>
      <c r="S198" s="2"/>
      <c r="T198" s="2"/>
      <c r="U198" s="2"/>
    </row>
    <row r="199" spans="1:21" ht="15.7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</row>
    <row r="200" spans="1:21" ht="15.75">
      <c r="A200" s="1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</row>
    <row r="201" spans="1:21" ht="15.75">
      <c r="A201" s="1"/>
      <c r="B201" s="3"/>
      <c r="C201" s="3"/>
      <c r="D201" s="3"/>
      <c r="E201" s="3"/>
      <c r="F201" s="3"/>
      <c r="G201" s="3"/>
      <c r="H201" s="3"/>
      <c r="I201" s="2"/>
      <c r="J201" s="2"/>
      <c r="K201" s="2"/>
      <c r="L201" s="2"/>
      <c r="M201" s="3"/>
      <c r="N201" s="3"/>
      <c r="O201" s="2"/>
      <c r="P201" s="2"/>
      <c r="Q201" s="2"/>
      <c r="R201" s="2"/>
      <c r="S201" s="2"/>
      <c r="T201" s="2"/>
      <c r="U201" s="2"/>
    </row>
    <row r="202" spans="1:21" ht="15.7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</row>
    <row r="203" spans="1:21" ht="15.75">
      <c r="A203" s="1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</row>
    <row r="204" spans="1:21" ht="15.75">
      <c r="A204" s="1"/>
      <c r="B204" s="3"/>
      <c r="C204" s="3"/>
      <c r="D204" s="3"/>
      <c r="E204" s="3"/>
      <c r="F204" s="3"/>
      <c r="G204" s="3"/>
      <c r="H204" s="3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</row>
    <row r="205" spans="1:21" ht="15.7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</row>
    <row r="206" spans="1:21" ht="15.75">
      <c r="A206" s="1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</row>
    <row r="207" spans="1:21" ht="15.75">
      <c r="A207" s="1"/>
      <c r="B207" s="3"/>
      <c r="C207" s="3"/>
      <c r="D207" s="3"/>
      <c r="E207" s="3"/>
      <c r="F207" s="3"/>
      <c r="G207" s="3"/>
      <c r="H207" s="3"/>
      <c r="I207" s="2"/>
      <c r="J207" s="2"/>
      <c r="K207" s="2"/>
      <c r="L207" s="2"/>
      <c r="M207" s="3"/>
      <c r="N207" s="3"/>
      <c r="O207" s="2"/>
      <c r="P207" s="2"/>
      <c r="Q207" s="2"/>
      <c r="R207" s="2"/>
      <c r="S207" s="2"/>
      <c r="T207" s="2"/>
      <c r="U207" s="2"/>
    </row>
    <row r="208" spans="1:21" ht="15.7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</row>
    <row r="209" spans="1:21" ht="15.75">
      <c r="A209" s="1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</row>
    <row r="210" spans="1:21" ht="15.75">
      <c r="A210" s="1"/>
      <c r="B210" s="3"/>
      <c r="C210" s="3"/>
      <c r="D210" s="3"/>
      <c r="E210" s="3"/>
      <c r="F210" s="3"/>
      <c r="G210" s="3"/>
      <c r="H210" s="3"/>
      <c r="I210" s="2"/>
      <c r="J210" s="2"/>
      <c r="K210" s="2"/>
      <c r="L210" s="2"/>
      <c r="M210" s="3"/>
      <c r="N210" s="3"/>
      <c r="O210" s="2"/>
      <c r="P210" s="2"/>
      <c r="Q210" s="2"/>
      <c r="R210" s="2"/>
      <c r="S210" s="2"/>
      <c r="T210" s="2"/>
      <c r="U210" s="2"/>
    </row>
    <row r="211" spans="1:21" ht="15.7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</row>
    <row r="212" spans="1:21" ht="15.75">
      <c r="A212" s="1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</row>
    <row r="213" spans="1:21" ht="15.75">
      <c r="A213" s="1"/>
      <c r="B213" s="3"/>
      <c r="C213" s="3"/>
      <c r="D213" s="3"/>
      <c r="E213" s="3"/>
      <c r="F213" s="3"/>
      <c r="G213" s="3"/>
      <c r="H213" s="3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</row>
    <row r="214" spans="1:21" ht="15.7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</row>
    <row r="215" spans="1:21" ht="15.75">
      <c r="A215" s="1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3"/>
      <c r="N215" s="2"/>
      <c r="O215" s="3"/>
      <c r="P215" s="3"/>
      <c r="Q215" s="3"/>
      <c r="R215" s="3"/>
      <c r="S215" s="3"/>
      <c r="T215" s="3"/>
      <c r="U215" s="3"/>
    </row>
    <row r="216" spans="1:21" ht="15.75">
      <c r="A216" s="1"/>
      <c r="B216" s="3"/>
      <c r="C216" s="3"/>
      <c r="D216" s="3"/>
      <c r="E216" s="3"/>
      <c r="F216" s="3"/>
      <c r="G216" s="2"/>
      <c r="H216" s="2"/>
      <c r="I216" s="2"/>
      <c r="J216" s="2"/>
      <c r="K216" s="2"/>
      <c r="L216" s="2"/>
      <c r="M216" s="2"/>
      <c r="N216" s="2"/>
      <c r="O216" s="3"/>
      <c r="P216" s="3"/>
      <c r="Q216" s="3"/>
      <c r="R216" s="3"/>
      <c r="S216" s="3"/>
      <c r="T216" s="3"/>
      <c r="U216" s="3"/>
    </row>
    <row r="217" spans="1:21" ht="15.75">
      <c r="A217" s="1"/>
      <c r="B217" s="4"/>
      <c r="C217" s="4"/>
      <c r="D217" s="4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3"/>
      <c r="P217" s="3"/>
      <c r="Q217" s="3"/>
      <c r="R217" s="3"/>
      <c r="S217" s="3"/>
      <c r="T217" s="3"/>
      <c r="U217" s="3"/>
    </row>
    <row r="218" spans="1:21" ht="15.75">
      <c r="A218" s="1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2"/>
      <c r="O218" s="3"/>
      <c r="P218" s="3"/>
      <c r="Q218" s="3"/>
      <c r="R218" s="3"/>
      <c r="S218" s="3"/>
      <c r="T218" s="3"/>
      <c r="U218" s="3"/>
    </row>
    <row r="219" spans="1:21" ht="15.7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3"/>
      <c r="P219" s="3"/>
      <c r="Q219" s="3"/>
      <c r="R219" s="3"/>
      <c r="S219" s="3"/>
      <c r="T219" s="3"/>
      <c r="U219" s="3"/>
    </row>
    <row r="220" spans="1:21" ht="15.75">
      <c r="A220" s="1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3"/>
      <c r="P220" s="3"/>
      <c r="Q220" s="3"/>
      <c r="R220" s="3"/>
      <c r="S220" s="3"/>
      <c r="T220" s="3"/>
      <c r="U220" s="3"/>
    </row>
    <row r="221" spans="1:21" ht="15.75">
      <c r="A221" s="1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2"/>
      <c r="O221" s="2"/>
      <c r="P221" s="2"/>
      <c r="Q221" s="2"/>
      <c r="R221" s="2"/>
      <c r="S221" s="2"/>
      <c r="T221" s="2"/>
      <c r="U221" s="2"/>
    </row>
    <row r="222" spans="1:21" ht="15.7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</row>
    <row r="223" spans="1:21" ht="15.75">
      <c r="A223" s="1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</row>
    <row r="224" spans="1:21" ht="15.75">
      <c r="A224" s="1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2"/>
      <c r="O224" s="2"/>
      <c r="P224" s="2"/>
      <c r="Q224" s="2"/>
      <c r="R224" s="2"/>
      <c r="S224" s="2"/>
      <c r="T224" s="2"/>
      <c r="U224" s="2"/>
    </row>
    <row r="225" spans="1:14" ht="15.7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</row>
    <row r="226" spans="1:14" ht="15.75">
      <c r="A226" s="1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</row>
    <row r="227" spans="1:14" ht="15.75">
      <c r="A227" s="1"/>
      <c r="B227" s="3"/>
      <c r="C227" s="3"/>
      <c r="D227" s="3"/>
      <c r="E227" s="3"/>
      <c r="F227" s="3"/>
      <c r="G227" s="2"/>
      <c r="H227" s="2"/>
      <c r="I227" s="2"/>
      <c r="J227" s="2"/>
      <c r="K227" s="2"/>
      <c r="L227" s="2"/>
      <c r="M227" s="2"/>
      <c r="N227" s="2"/>
    </row>
    <row r="228" spans="1:14" ht="15.75">
      <c r="A228" s="1"/>
      <c r="B228" s="4"/>
      <c r="C228" s="4"/>
      <c r="D228" s="4"/>
      <c r="E228" s="2"/>
      <c r="F228" s="2"/>
      <c r="G228" s="2"/>
      <c r="H228" s="2"/>
      <c r="I228" s="2"/>
      <c r="J228" s="2"/>
      <c r="K228" s="2"/>
      <c r="L228" s="2"/>
      <c r="M228" s="2"/>
      <c r="N228" s="2"/>
    </row>
    <row r="229" spans="1:14" ht="15.75">
      <c r="A229" s="1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</row>
    <row r="230" spans="1:14" ht="15.75">
      <c r="A230" s="1"/>
      <c r="B230" s="3"/>
      <c r="C230" s="3"/>
      <c r="D230" s="3"/>
      <c r="E230" s="3"/>
      <c r="F230" s="3"/>
      <c r="G230" s="2"/>
      <c r="H230" s="2"/>
      <c r="I230" s="2"/>
      <c r="J230" s="2"/>
      <c r="K230" s="2"/>
      <c r="L230" s="2"/>
    </row>
    <row r="231" spans="1:14" ht="15.75">
      <c r="A231" s="1"/>
      <c r="B231" s="4"/>
      <c r="C231" s="4"/>
      <c r="D231" s="4"/>
      <c r="E231" s="2"/>
      <c r="F231" s="2"/>
      <c r="G231" s="2"/>
      <c r="H231" s="2"/>
      <c r="I231" s="2"/>
      <c r="J231" s="2"/>
      <c r="K231" s="2"/>
      <c r="L231" s="2"/>
    </row>
  </sheetData>
  <mergeCells count="84">
    <mergeCell ref="X2:AF4"/>
    <mergeCell ref="X5:X9"/>
    <mergeCell ref="Y5:Z5"/>
    <mergeCell ref="Y6:Z6"/>
    <mergeCell ref="Y7:Z7"/>
    <mergeCell ref="Y8:Z8"/>
    <mergeCell ref="Y9:Z9"/>
    <mergeCell ref="Y21:Z21"/>
    <mergeCell ref="Y10:Z10"/>
    <mergeCell ref="Y11:Z11"/>
    <mergeCell ref="Y12:Z12"/>
    <mergeCell ref="Y13:Z13"/>
    <mergeCell ref="Y14:Z14"/>
    <mergeCell ref="Y15:Z15"/>
    <mergeCell ref="Y16:Z16"/>
    <mergeCell ref="Y17:Z17"/>
    <mergeCell ref="Y18:Z18"/>
    <mergeCell ref="Y19:Z19"/>
    <mergeCell ref="Y20:Z20"/>
    <mergeCell ref="Y22:Z22"/>
    <mergeCell ref="Y23:Z23"/>
    <mergeCell ref="Y24:Z24"/>
    <mergeCell ref="Y25:Z25"/>
    <mergeCell ref="Y26:Z26"/>
    <mergeCell ref="Y31:Z31"/>
    <mergeCell ref="X32:AB37"/>
    <mergeCell ref="AC34:AD34"/>
    <mergeCell ref="AF34:AH34"/>
    <mergeCell ref="AC35:AD37"/>
    <mergeCell ref="AE35:AE37"/>
    <mergeCell ref="AF35:AG36"/>
    <mergeCell ref="AH35:AH36"/>
    <mergeCell ref="AF37:AG37"/>
    <mergeCell ref="X27:X31"/>
    <mergeCell ref="Y27:Z27"/>
    <mergeCell ref="Y28:Z28"/>
    <mergeCell ref="Y29:Z29"/>
    <mergeCell ref="Y30:Z30"/>
    <mergeCell ref="X39:AJ40"/>
    <mergeCell ref="Y42:AA42"/>
    <mergeCell ref="AD42:AJ42"/>
    <mergeCell ref="X43:X46"/>
    <mergeCell ref="Y43:AA46"/>
    <mergeCell ref="AB43:AB46"/>
    <mergeCell ref="AD43:AD44"/>
    <mergeCell ref="AE43:AG43"/>
    <mergeCell ref="AH43:AJ43"/>
    <mergeCell ref="X47:X49"/>
    <mergeCell ref="Y47:AA49"/>
    <mergeCell ref="AB47:AB49"/>
    <mergeCell ref="X50:X51"/>
    <mergeCell ref="Y50:AA51"/>
    <mergeCell ref="AB50:AB51"/>
    <mergeCell ref="X55:X57"/>
    <mergeCell ref="Y55:AA57"/>
    <mergeCell ref="AB55:AB57"/>
    <mergeCell ref="AH55:AI55"/>
    <mergeCell ref="AH56:AI56"/>
    <mergeCell ref="X52:X54"/>
    <mergeCell ref="Y52:AA54"/>
    <mergeCell ref="AB52:AB54"/>
    <mergeCell ref="AH53:AI53"/>
    <mergeCell ref="AH54:AI54"/>
    <mergeCell ref="X59:AJ60"/>
    <mergeCell ref="Y62:AA62"/>
    <mergeCell ref="AD62:AJ62"/>
    <mergeCell ref="X63:X66"/>
    <mergeCell ref="Y63:AA66"/>
    <mergeCell ref="AB63:AB66"/>
    <mergeCell ref="AD63:AD64"/>
    <mergeCell ref="AE63:AG63"/>
    <mergeCell ref="AH63:AJ63"/>
    <mergeCell ref="X67:X69"/>
    <mergeCell ref="Y67:AA69"/>
    <mergeCell ref="AB67:AB69"/>
    <mergeCell ref="X70:X71"/>
    <mergeCell ref="Y70:AA71"/>
    <mergeCell ref="AB70:AB71"/>
    <mergeCell ref="X72:X74"/>
    <mergeCell ref="Y72:AA74"/>
    <mergeCell ref="AB72:AB74"/>
    <mergeCell ref="X75:X77"/>
    <mergeCell ref="Y75:AA77"/>
    <mergeCell ref="AB75:AB77"/>
  </mergeCells>
  <conditionalFormatting sqref="X43:X46">
    <cfRule type="cellIs" dxfId="362" priority="99" operator="between">
      <formula>0.65</formula>
      <formula>0.7999</formula>
    </cfRule>
    <cfRule type="cellIs" dxfId="361" priority="98" operator="between">
      <formula>0.5</formula>
      <formula>0.6499</formula>
    </cfRule>
    <cfRule type="cellIs" dxfId="360" priority="97" operator="lessThan">
      <formula>0.4999</formula>
    </cfRule>
    <cfRule type="cellIs" dxfId="359" priority="100" operator="between">
      <formula>0.8</formula>
      <formula>1</formula>
    </cfRule>
  </conditionalFormatting>
  <conditionalFormatting sqref="X63:X66">
    <cfRule type="cellIs" dxfId="358" priority="88" operator="between">
      <formula>0.8</formula>
      <formula>1</formula>
    </cfRule>
    <cfRule type="cellIs" dxfId="357" priority="85" operator="lessThan">
      <formula>0.4999</formula>
    </cfRule>
    <cfRule type="cellIs" dxfId="356" priority="86" operator="between">
      <formula>0.5</formula>
      <formula>0.6499</formula>
    </cfRule>
    <cfRule type="cellIs" dxfId="355" priority="87" operator="between">
      <formula>0.65</formula>
      <formula>0.7999</formula>
    </cfRule>
  </conditionalFormatting>
  <conditionalFormatting sqref="Y43">
    <cfRule type="cellIs" dxfId="354" priority="102" operator="between">
      <formula>0.5</formula>
      <formula>0.6499</formula>
    </cfRule>
    <cfRule type="cellIs" dxfId="353" priority="104" operator="between">
      <formula>0.8</formula>
      <formula>1</formula>
    </cfRule>
    <cfRule type="cellIs" dxfId="352" priority="103" operator="between">
      <formula>0.65</formula>
      <formula>0.7999</formula>
    </cfRule>
    <cfRule type="cellIs" dxfId="351" priority="101" operator="lessThan">
      <formula>0.4999</formula>
    </cfRule>
  </conditionalFormatting>
  <conditionalFormatting sqref="Y47">
    <cfRule type="expression" dxfId="350" priority="113">
      <formula>"SI($AB$42:0,65:0,7999)"</formula>
    </cfRule>
  </conditionalFormatting>
  <conditionalFormatting sqref="Y50">
    <cfRule type="expression" dxfId="349" priority="112">
      <formula>"SI($AB$42:0,65:0,7999)"</formula>
    </cfRule>
  </conditionalFormatting>
  <conditionalFormatting sqref="Y55">
    <cfRule type="expression" dxfId="348" priority="111">
      <formula>"SI($AB$42:0,65:0,7999)"</formula>
    </cfRule>
  </conditionalFormatting>
  <conditionalFormatting sqref="Y63">
    <cfRule type="cellIs" dxfId="347" priority="81" operator="lessThan">
      <formula>0.4999</formula>
    </cfRule>
    <cfRule type="cellIs" dxfId="346" priority="82" operator="between">
      <formula>0.5</formula>
      <formula>0.6499</formula>
    </cfRule>
    <cfRule type="cellIs" dxfId="345" priority="83" operator="between">
      <formula>0.65</formula>
      <formula>0.7999</formula>
    </cfRule>
    <cfRule type="cellIs" dxfId="344" priority="84" operator="between">
      <formula>0.8</formula>
      <formula>1</formula>
    </cfRule>
  </conditionalFormatting>
  <conditionalFormatting sqref="Y67">
    <cfRule type="expression" dxfId="343" priority="109">
      <formula>"SI($AB$42:0,65:0,7999)"</formula>
    </cfRule>
  </conditionalFormatting>
  <conditionalFormatting sqref="Y70">
    <cfRule type="expression" dxfId="342" priority="108">
      <formula>"SI($AB$42:0,65:0,7999)"</formula>
    </cfRule>
  </conditionalFormatting>
  <conditionalFormatting sqref="Y75">
    <cfRule type="expression" dxfId="341" priority="107">
      <formula>"SI($AB$42:0,65:0,7999)"</formula>
    </cfRule>
  </conditionalFormatting>
  <conditionalFormatting sqref="AA58">
    <cfRule type="cellIs" dxfId="340" priority="116" operator="between">
      <formula>0.65</formula>
      <formula>0.7999</formula>
    </cfRule>
  </conditionalFormatting>
  <conditionalFormatting sqref="AB6:AB24 AB26:AB31">
    <cfRule type="dataBar" priority="12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{41C0FB4A-813B-754E-AFE3-E12F10BAF040}</x14:id>
        </ext>
      </extLst>
    </cfRule>
  </conditionalFormatting>
  <conditionalFormatting sqref="AB25">
    <cfRule type="dataBar" priority="12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{A33FAC99-888E-544C-A04E-95C9C047850F}</x14:id>
        </ext>
      </extLst>
    </cfRule>
  </conditionalFormatting>
  <conditionalFormatting sqref="AB43:AB46">
    <cfRule type="cellIs" dxfId="339" priority="105" operator="lessThan">
      <formula>0.4999</formula>
    </cfRule>
    <cfRule type="cellIs" dxfId="338" priority="106" operator="between">
      <formula>0.5</formula>
      <formula>0.6499</formula>
    </cfRule>
    <cfRule type="cellIs" dxfId="337" priority="114" operator="between">
      <formula>0.65</formula>
      <formula>0.7999</formula>
    </cfRule>
    <cfRule type="cellIs" dxfId="336" priority="117" operator="between">
      <formula>0.8</formula>
      <formula>1</formula>
    </cfRule>
  </conditionalFormatting>
  <conditionalFormatting sqref="AB50:AB55">
    <cfRule type="expression" dxfId="335" priority="115">
      <formula>"SI($AB$42:0,65:0,7999)"</formula>
    </cfRule>
  </conditionalFormatting>
  <conditionalFormatting sqref="AB63:AB66">
    <cfRule type="cellIs" dxfId="334" priority="91" operator="between">
      <formula>0.65</formula>
      <formula>0.7999</formula>
    </cfRule>
    <cfRule type="cellIs" dxfId="333" priority="90" operator="between">
      <formula>0.5</formula>
      <formula>0.6499</formula>
    </cfRule>
    <cfRule type="cellIs" dxfId="332" priority="89" operator="lessThan">
      <formula>0.4999</formula>
    </cfRule>
    <cfRule type="cellIs" dxfId="331" priority="92" operator="between">
      <formula>0.8</formula>
      <formula>1</formula>
    </cfRule>
  </conditionalFormatting>
  <conditionalFormatting sqref="AB70:AB75">
    <cfRule type="expression" dxfId="330" priority="110">
      <formula>"SI($AB$42:0,65:0,7999)"</formula>
    </cfRule>
  </conditionalFormatting>
  <conditionalFormatting sqref="AD6:AD31">
    <cfRule type="cellIs" dxfId="328" priority="119" operator="between">
      <formula>0.4</formula>
      <formula>0.5399</formula>
    </cfRule>
    <cfRule type="cellIs" dxfId="327" priority="120" operator="between">
      <formula>0.54</formula>
      <formula>0.6399</formula>
    </cfRule>
    <cfRule type="cellIs" dxfId="326" priority="121" operator="greaterThan">
      <formula>0.64</formula>
    </cfRule>
  </conditionalFormatting>
  <conditionalFormatting sqref="AG45:AG50">
    <cfRule type="cellIs" dxfId="325" priority="73" operator="lessThan">
      <formula>0.4999</formula>
    </cfRule>
    <cfRule type="cellIs" dxfId="324" priority="76" operator="between">
      <formula>0.8</formula>
      <formula>1</formula>
    </cfRule>
    <cfRule type="cellIs" dxfId="323" priority="75" operator="between">
      <formula>0.65</formula>
      <formula>0.7999</formula>
    </cfRule>
    <cfRule type="cellIs" dxfId="322" priority="74" operator="between">
      <formula>0.5</formula>
      <formula>0.6499</formula>
    </cfRule>
  </conditionalFormatting>
  <conditionalFormatting sqref="AG65:AG70">
    <cfRule type="cellIs" dxfId="321" priority="28" operator="between">
      <formula>0.8</formula>
      <formula>1</formula>
    </cfRule>
    <cfRule type="cellIs" dxfId="320" priority="26" operator="between">
      <formula>0.5</formula>
      <formula>0.6499</formula>
    </cfRule>
    <cfRule type="cellIs" dxfId="319" priority="25" operator="lessThan">
      <formula>0.4999</formula>
    </cfRule>
    <cfRule type="cellIs" dxfId="318" priority="27" operator="between">
      <formula>0.65</formula>
      <formula>0.7999</formula>
    </cfRule>
  </conditionalFormatting>
  <conditionalFormatting sqref="AJ45:AJ50">
    <cfRule type="cellIs" dxfId="317" priority="52" operator="between">
      <formula>0.8</formula>
      <formula>1</formula>
    </cfRule>
    <cfRule type="cellIs" dxfId="316" priority="51" operator="between">
      <formula>0.65</formula>
      <formula>0.7999</formula>
    </cfRule>
    <cfRule type="cellIs" dxfId="315" priority="50" operator="between">
      <formula>0.5</formula>
      <formula>0.6499</formula>
    </cfRule>
    <cfRule type="cellIs" dxfId="314" priority="49" operator="lessThan">
      <formula>0.4999</formula>
    </cfRule>
  </conditionalFormatting>
  <conditionalFormatting sqref="AJ65:AJ70">
    <cfRule type="cellIs" dxfId="313" priority="2" operator="between">
      <formula>0.5</formula>
      <formula>0.6499</formula>
    </cfRule>
    <cfRule type="cellIs" dxfId="312" priority="3" operator="between">
      <formula>0.65</formula>
      <formula>0.7999</formula>
    </cfRule>
    <cfRule type="cellIs" dxfId="311" priority="4" operator="between">
      <formula>0.8</formula>
      <formula>1</formula>
    </cfRule>
    <cfRule type="cellIs" dxfId="310" priority="1" operator="lessThan">
      <formula>0.4999</formula>
    </cfRule>
  </conditionalFormatting>
  <pageMargins left="0.25" right="0.25" top="0.75" bottom="0.75" header="0.3" footer="0.3"/>
  <pageSetup scale="19" orientation="portrait" horizontalDpi="0" verticalDpi="0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41C0FB4A-813B-754E-AFE3-E12F10BAF04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AB6:AB24 AB26:AB31</xm:sqref>
        </x14:conditionalFormatting>
        <x14:conditionalFormatting xmlns:xm="http://schemas.microsoft.com/office/excel/2006/main">
          <x14:cfRule type="dataBar" id="{A33FAC99-888E-544C-A04E-95C9C047850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AB25</xm:sqref>
        </x14:conditionalFormatting>
        <x14:conditionalFormatting xmlns:xm="http://schemas.microsoft.com/office/excel/2006/main">
          <x14:cfRule type="containsText" priority="118" operator="containsText" id="{64EB7799-B2B6-DB41-AAA8-EA86619FB81D}">
            <xm:f>NOT(ISERROR(SEARCH("-",AD6)))</xm:f>
            <xm:f>"-"</xm:f>
            <x14:dxf>
              <fill>
                <patternFill>
                  <bgColor theme="0"/>
                </patternFill>
              </fill>
            </x14:dxf>
          </x14:cfRule>
          <xm:sqref>AD6:AD31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F5F97E-8E69-9946-835B-8C3DF0778DE4}">
  <sheetPr>
    <pageSetUpPr fitToPage="1"/>
  </sheetPr>
  <dimension ref="A1:AV231"/>
  <sheetViews>
    <sheetView showGridLines="0" topLeftCell="O22" zoomScale="90" zoomScaleNormal="90" workbookViewId="0">
      <selection activeCell="U51" sqref="U51"/>
    </sheetView>
  </sheetViews>
  <sheetFormatPr baseColWidth="10" defaultColWidth="10.85546875" defaultRowHeight="15"/>
  <cols>
    <col min="1" max="1" width="36.85546875" customWidth="1"/>
    <col min="23" max="23" width="9.7109375" customWidth="1"/>
    <col min="24" max="24" width="21.85546875" customWidth="1"/>
    <col min="25" max="27" width="7.85546875" customWidth="1"/>
    <col min="28" max="28" width="21.85546875" customWidth="1"/>
    <col min="29" max="29" width="8.28515625" customWidth="1"/>
    <col min="30" max="30" width="9.140625" customWidth="1"/>
    <col min="31" max="34" width="8.85546875" customWidth="1"/>
    <col min="35" max="66" width="6.85546875" customWidth="1"/>
  </cols>
  <sheetData>
    <row r="1" spans="1:36" ht="16.5" thickBo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1:36" ht="15" customHeight="1">
      <c r="A2" s="1"/>
      <c r="B2" s="3"/>
      <c r="C2" s="3"/>
      <c r="D2" s="3"/>
      <c r="E2" s="3"/>
      <c r="F2" s="3"/>
      <c r="G2" s="3"/>
      <c r="H2" s="3"/>
      <c r="I2" s="3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X2" s="175" t="s">
        <v>100</v>
      </c>
      <c r="Y2" s="176"/>
      <c r="Z2" s="176"/>
      <c r="AA2" s="176"/>
      <c r="AB2" s="176"/>
      <c r="AC2" s="176"/>
      <c r="AD2" s="176"/>
      <c r="AE2" s="176"/>
      <c r="AF2" s="176"/>
      <c r="AG2" s="41"/>
      <c r="AH2" s="41"/>
    </row>
    <row r="3" spans="1:36" ht="15.95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X3" s="177"/>
      <c r="Y3" s="178"/>
      <c r="Z3" s="178"/>
      <c r="AA3" s="178"/>
      <c r="AB3" s="178"/>
      <c r="AC3" s="178"/>
      <c r="AD3" s="178"/>
      <c r="AE3" s="178"/>
      <c r="AF3" s="178"/>
      <c r="AG3" s="41"/>
      <c r="AH3" s="41"/>
    </row>
    <row r="4" spans="1:36" ht="15.95" customHeight="1" thickBot="1">
      <c r="A4" s="1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X4" s="179"/>
      <c r="Y4" s="180"/>
      <c r="Z4" s="180"/>
      <c r="AA4" s="180"/>
      <c r="AB4" s="180"/>
      <c r="AC4" s="180"/>
      <c r="AD4" s="180"/>
      <c r="AE4" s="180"/>
      <c r="AF4" s="180"/>
      <c r="AG4" s="41"/>
      <c r="AH4" s="41"/>
    </row>
    <row r="5" spans="1:36" ht="23.25">
      <c r="A5" s="1"/>
      <c r="B5" s="3"/>
      <c r="C5" s="3"/>
      <c r="D5" s="3"/>
      <c r="E5" s="3"/>
      <c r="F5" s="3"/>
      <c r="G5" s="3"/>
      <c r="H5" s="3"/>
      <c r="I5" s="3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5"/>
      <c r="X5" s="181" t="s">
        <v>92</v>
      </c>
      <c r="Y5" s="183" t="s">
        <v>94</v>
      </c>
      <c r="Z5" s="183"/>
      <c r="AA5" s="15" t="s">
        <v>128</v>
      </c>
      <c r="AB5" s="15" t="s">
        <v>95</v>
      </c>
      <c r="AC5" s="15" t="s">
        <v>64</v>
      </c>
      <c r="AD5" s="15" t="s">
        <v>98</v>
      </c>
      <c r="AE5" s="15" t="s">
        <v>107</v>
      </c>
      <c r="AF5" s="16" t="s">
        <v>235</v>
      </c>
    </row>
    <row r="6" spans="1:36" ht="15.75">
      <c r="A6" s="1"/>
      <c r="B6" s="4"/>
      <c r="C6" s="4"/>
      <c r="D6" s="4"/>
      <c r="E6" s="2"/>
      <c r="F6" s="2"/>
      <c r="G6" s="3"/>
      <c r="H6" s="3"/>
      <c r="I6" s="3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5"/>
      <c r="X6" s="182"/>
      <c r="Y6" s="164" t="s">
        <v>0</v>
      </c>
      <c r="Z6" s="164"/>
      <c r="AA6" s="12">
        <f>IF((COUNTIF($A$1:$A$986,"*CA *"))&lt;0,"0",(COUNTIF($A$1:$A$986,"*CA *")))</f>
        <v>0</v>
      </c>
      <c r="AB6" s="29" t="str">
        <f t="shared" ref="AB6:AB31" si="0">IF($AC$35=0,"",(AA6)/$AC$35)</f>
        <v/>
      </c>
      <c r="AC6" s="10">
        <f>(SUMIFS($H$1:$H$986,$A$1:$A$986,"*CA *"))</f>
        <v>0</v>
      </c>
      <c r="AD6" s="14" t="str">
        <f>IFERROR(SUM(AE6+AF6)/SUM(AE6+AF6+#REF!+#REF!),"-")</f>
        <v>-</v>
      </c>
      <c r="AE6" s="30">
        <f>(SUMIFS($G$1:$G$986,$A$1:$A$986,"*CA *"))</f>
        <v>0</v>
      </c>
      <c r="AF6" s="82">
        <f>(SUMIFS($I$1:$I$986,$A$1:$A$986,"*CA *"))</f>
        <v>0</v>
      </c>
    </row>
    <row r="7" spans="1:36" ht="15.75">
      <c r="A7" s="1"/>
      <c r="B7" s="4"/>
      <c r="C7" s="4"/>
      <c r="D7" s="4"/>
      <c r="E7" s="2"/>
      <c r="F7" s="2"/>
      <c r="G7" s="3"/>
      <c r="H7" s="3"/>
      <c r="I7" s="3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X7" s="182"/>
      <c r="Y7" s="164" t="s">
        <v>66</v>
      </c>
      <c r="Z7" s="164"/>
      <c r="AA7" s="12" t="str">
        <f>IF((COUNTIF($A$1:$A$986,"*TRANSI*")-1)&lt;0,"0",(COUNTIF($A$1:$A$986,"*TRANSI*")-1))</f>
        <v>0</v>
      </c>
      <c r="AB7" s="29" t="str">
        <f t="shared" si="0"/>
        <v/>
      </c>
      <c r="AC7" s="10">
        <f>(SUMIFS($H$1:$H$986,$A$1:$A$986,"*TRANSI *"))</f>
        <v>0</v>
      </c>
      <c r="AD7" s="14" t="str">
        <f>IFERROR(SUM(AC7+AE7)/SUM(AC7+AE7+AF7),"-")</f>
        <v>-</v>
      </c>
      <c r="AE7" s="30">
        <f>(SUMIFS($G$1:$G$986,$A$1:$A$986,"*TRANSI *"))</f>
        <v>0</v>
      </c>
      <c r="AF7" s="82">
        <f>SUMIFS($I$1:$I$986,$A$1:$A$986,"*TRANSI*")</f>
        <v>0</v>
      </c>
      <c r="AH7" s="5"/>
      <c r="AI7" s="5"/>
      <c r="AJ7" s="5"/>
    </row>
    <row r="8" spans="1:36" ht="15.75">
      <c r="A8" s="1"/>
      <c r="B8" s="4"/>
      <c r="C8" s="4"/>
      <c r="D8" s="4"/>
      <c r="E8" s="2"/>
      <c r="F8" s="2"/>
      <c r="G8" s="3"/>
      <c r="H8" s="3"/>
      <c r="I8" s="3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X8" s="182"/>
      <c r="Y8" s="164" t="s">
        <v>48</v>
      </c>
      <c r="Z8" s="164"/>
      <c r="AA8" s="12" t="str">
        <f>IF((COUNTIF($A$1:$A$986,"*JL*")-1)&lt;0,"0",(COUNTIF($A$1:$A$986,"*JL*")-1))</f>
        <v>0</v>
      </c>
      <c r="AB8" s="13" t="str">
        <f t="shared" si="0"/>
        <v/>
      </c>
      <c r="AC8" s="10">
        <f>(SUMIFS($H$1:$H$986,$A$1:$A$986,"*JL *"))</f>
        <v>0</v>
      </c>
      <c r="AD8" s="14" t="str">
        <f>IFERROR(SUM(AE8+AF8)/SUM(AE8+AF8+#REF!+#REF!),"-")</f>
        <v>-</v>
      </c>
      <c r="AE8" s="31">
        <f>(SUMIFS($G$1:$G$986,$A$1:$A$986,"*JL *"))</f>
        <v>0</v>
      </c>
      <c r="AF8" s="83">
        <f>(SUMIFS($I$1:$I$986,$A$1:$A$986,"*JL *"))</f>
        <v>0</v>
      </c>
    </row>
    <row r="9" spans="1:36" ht="15.75">
      <c r="A9" s="1"/>
      <c r="B9" s="4"/>
      <c r="C9" s="4"/>
      <c r="D9" s="4"/>
      <c r="E9" s="2"/>
      <c r="F9" s="2"/>
      <c r="G9" s="3"/>
      <c r="H9" s="3"/>
      <c r="I9" s="3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X9" s="182"/>
      <c r="Y9" s="164" t="s">
        <v>67</v>
      </c>
      <c r="Z9" s="164"/>
      <c r="AA9" s="12" t="str">
        <f>IF((COUNTIF($A$1:$A$986,"*PS*")-1)&lt;0,"0",(COUNTIF($A$1:$A$986,"*PS*")-1))</f>
        <v>0</v>
      </c>
      <c r="AB9" s="13" t="str">
        <f t="shared" si="0"/>
        <v/>
      </c>
      <c r="AC9" s="10">
        <f>(SUMIFS($H$1:$H$986,$A$1:$A$986,"*PS *"))</f>
        <v>0</v>
      </c>
      <c r="AD9" s="14" t="str">
        <f>IFERROR(SUM(AE9+AF9)/SUM(AE9+AF9+#REF!+#REF!),"-")</f>
        <v>-</v>
      </c>
      <c r="AE9" s="31">
        <f>(SUMIFS($G$1:$G$986,$A$1:$A$986,"*PS *"))</f>
        <v>0</v>
      </c>
      <c r="AF9" s="83">
        <f>(SUMIFS($I$1:$I$986,$A$1:$A$986,"*PS *"))</f>
        <v>0</v>
      </c>
      <c r="AH9" s="5"/>
      <c r="AI9" s="5"/>
      <c r="AJ9" s="5"/>
    </row>
    <row r="10" spans="1:36" ht="15.95" customHeight="1">
      <c r="A10" s="1"/>
      <c r="B10" s="4"/>
      <c r="C10" s="4"/>
      <c r="D10" s="4"/>
      <c r="E10" s="2"/>
      <c r="F10" s="2"/>
      <c r="G10" s="3"/>
      <c r="H10" s="3"/>
      <c r="I10" s="3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X10" s="23"/>
      <c r="Y10" s="139" t="s">
        <v>4</v>
      </c>
      <c r="Z10" s="139"/>
      <c r="AA10" s="12">
        <f>IF((COUNTIF($A$1:$A$986,"*P1 *"))&lt;0,"0",(COUNTIF($A$1:$A$986,"*P1 *")))</f>
        <v>0</v>
      </c>
      <c r="AB10" s="24" t="str">
        <f t="shared" si="0"/>
        <v/>
      </c>
      <c r="AC10" s="10">
        <f>(SUMIFS($H$1:$H$986,$A$1:$A$986,"*P1 *"))</f>
        <v>0</v>
      </c>
      <c r="AD10" s="14" t="str">
        <f>IFERROR((SUM(AC10+AE10))/SUM(AC10+AE10+AF10),"-")</f>
        <v>-</v>
      </c>
      <c r="AE10" s="11">
        <f>(SUMIFS($G$1:$G$986,$A$1:$A$986,"*P1 *"))</f>
        <v>0</v>
      </c>
      <c r="AF10" s="84">
        <f>(SUMIFS($I$1:$I$986,$A$1:$A$986,"*P1 *"))</f>
        <v>0</v>
      </c>
    </row>
    <row r="11" spans="1:36" ht="15.9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X11" s="25"/>
      <c r="Y11" s="140" t="s">
        <v>5</v>
      </c>
      <c r="Z11" s="140"/>
      <c r="AA11" s="12" t="str">
        <f>IF((COUNTIF($A$1:$A$986,"*P2*")-1)&lt;0,"0",(COUNTIF($A$1:$A$986,"*P2*")-1))</f>
        <v>0</v>
      </c>
      <c r="AB11" s="26" t="str">
        <f t="shared" si="0"/>
        <v/>
      </c>
      <c r="AC11" s="10">
        <f>(SUMIFS($H$1:$H$986,$A$1:$A$986,"*P2 *"))</f>
        <v>0</v>
      </c>
      <c r="AD11" s="14" t="str">
        <f>IFERROR(SUM(AE11+AF11)/SUM(AE11+AF11+#REF!+#REF!),"-")</f>
        <v>-</v>
      </c>
      <c r="AE11" s="27">
        <f>(SUMIFS($G$1:$G$986,$A$1:$A$986,"*P2 *"))</f>
        <v>0</v>
      </c>
      <c r="AF11" s="85">
        <f>(SUMIFS($I$1:$I$986,$A$1:$A$986,"*P2 *"))</f>
        <v>0</v>
      </c>
    </row>
    <row r="12" spans="1:36" ht="15.95" customHeight="1">
      <c r="A12" s="1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X12" s="23"/>
      <c r="Y12" s="139" t="s">
        <v>7</v>
      </c>
      <c r="Z12" s="139"/>
      <c r="AA12" s="12" t="str">
        <f>IF((COUNTIF($A$1:$A$986,"*P3*")-1)&lt;0,"0",(COUNTIF($A$1:$A$986,"*P3*")-1))</f>
        <v>0</v>
      </c>
      <c r="AB12" s="24" t="str">
        <f t="shared" si="0"/>
        <v/>
      </c>
      <c r="AC12" s="10">
        <f>(SUMIFS($H$1:$H$986,$A$1:$A$986,"*P3 *"))</f>
        <v>0</v>
      </c>
      <c r="AD12" s="14" t="str">
        <f>IFERROR(SUM(AE12+AF12)/SUM(AE12+AF12+#REF!+#REF!),"-")</f>
        <v>-</v>
      </c>
      <c r="AE12" s="11">
        <f>(SUMIFS($G$1:$G$986,$A$1:$A$986,"*P3 *"))</f>
        <v>0</v>
      </c>
      <c r="AF12" s="84">
        <f>(SUMIFS($I$1:$I$986,$A$1:$A$986,"*P3 *"))</f>
        <v>0</v>
      </c>
    </row>
    <row r="13" spans="1:36" ht="15.95" customHeight="1">
      <c r="A13" s="1"/>
      <c r="B13" s="3"/>
      <c r="C13" s="3"/>
      <c r="D13" s="3"/>
      <c r="E13" s="3"/>
      <c r="F13" s="3"/>
      <c r="G13" s="3"/>
      <c r="H13" s="3"/>
      <c r="I13" s="3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X13" s="25"/>
      <c r="Y13" s="140" t="s">
        <v>8</v>
      </c>
      <c r="Z13" s="140"/>
      <c r="AA13" s="12" t="str">
        <f>IF((COUNTIF($A$1:$A$986,"*P4*")-1)&lt;0,"0",(COUNTIF($A$1:$A$986,"*P4*")-1))</f>
        <v>0</v>
      </c>
      <c r="AB13" s="26" t="str">
        <f t="shared" si="0"/>
        <v/>
      </c>
      <c r="AC13" s="10">
        <f>(SUMIFS($H$1:$H$986,$A$1:$A$986,"*P4 *"))</f>
        <v>0</v>
      </c>
      <c r="AD13" s="14" t="str">
        <f>IFERROR(SUM(AE13+AF13)/SUM(AE13+AF13+#REF!+#REF!),"-")</f>
        <v>-</v>
      </c>
      <c r="AE13" s="27">
        <f>(SUMIFS($G$1:$G$986,$A$1:$A$986,"*P4 *"))</f>
        <v>0</v>
      </c>
      <c r="AF13" s="85">
        <f>(SUMIFS($I$1:$I$986,$A$1:$A$986,"*P4 *"))</f>
        <v>0</v>
      </c>
    </row>
    <row r="14" spans="1:36" ht="15.9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X14" s="23"/>
      <c r="Y14" s="139" t="s">
        <v>9</v>
      </c>
      <c r="Z14" s="139"/>
      <c r="AA14" s="12" t="str">
        <f>IF((COUNTIF($A$1:$A$986,"*P5*")-1)&lt;0,"0",(COUNTIF($A$1:$A$986,"*P5*")-1))</f>
        <v>0</v>
      </c>
      <c r="AB14" s="24" t="str">
        <f t="shared" si="0"/>
        <v/>
      </c>
      <c r="AC14" s="10">
        <f>(SUMIFS($H$1:$H$986,$A$1:$A$986,"*P5 *"))</f>
        <v>0</v>
      </c>
      <c r="AD14" s="14" t="str">
        <f>IFERROR(SUM(AE14+AF14)/SUM(AE14+AF14+#REF!+#REF!),"-")</f>
        <v>-</v>
      </c>
      <c r="AE14" s="11">
        <f>(SUMIFS($G$1:$G$986,$A$1:$A$986,"*P5 *"))</f>
        <v>0</v>
      </c>
      <c r="AF14" s="84">
        <f>(SUMIFS($I$1:$I$986,$A$1:$A$986,"*P5 *"))</f>
        <v>0</v>
      </c>
    </row>
    <row r="15" spans="1:36" ht="15.75">
      <c r="A15" s="1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X15" s="25"/>
      <c r="Y15" s="140" t="s">
        <v>10</v>
      </c>
      <c r="Z15" s="140"/>
      <c r="AA15" s="12" t="str">
        <f>IF((COUNTIF($A$1:$A$986,"*P6*")-1)&lt;0,"0",(COUNTIF($A$1:$A$986,"*P6*")-1))</f>
        <v>0</v>
      </c>
      <c r="AB15" s="26" t="str">
        <f t="shared" si="0"/>
        <v/>
      </c>
      <c r="AC15" s="10">
        <f>(SUMIFS($H$1:$H$986,$A$1:$A$986,"*P6 *"))</f>
        <v>0</v>
      </c>
      <c r="AD15" s="14" t="str">
        <f>IFERROR(SUM(AE15+AF15)/SUM(AE15+AF15+#REF!+#REF!),"-")</f>
        <v>-</v>
      </c>
      <c r="AE15" s="27">
        <f>(SUMIFS($G$1:$G$986,$A$1:$A$986,"*P6 *"))</f>
        <v>0</v>
      </c>
      <c r="AF15" s="85">
        <f>(SUMIFS($I$1:$I$986,$A$1:$A$986,"*P6 *"))</f>
        <v>0</v>
      </c>
    </row>
    <row r="16" spans="1:36" ht="15.95" customHeight="1">
      <c r="A16" s="1"/>
      <c r="B16" s="3"/>
      <c r="C16" s="3"/>
      <c r="D16" s="3"/>
      <c r="E16" s="3"/>
      <c r="F16" s="3"/>
      <c r="G16" s="3"/>
      <c r="H16" s="3"/>
      <c r="I16" s="3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X16" s="23"/>
      <c r="Y16" s="139" t="s">
        <v>11</v>
      </c>
      <c r="Z16" s="139"/>
      <c r="AA16" s="12" t="str">
        <f>IF((COUNTIF($A$1:$A$986,"*P7*")-1)&lt;0,"0",(COUNTIF($A$1:$A$986,"*P7*")-1))</f>
        <v>0</v>
      </c>
      <c r="AB16" s="24" t="str">
        <f t="shared" si="0"/>
        <v/>
      </c>
      <c r="AC16" s="10">
        <f>(SUMIFS($H$1:$H$986,$A$1:$A$986,"*P7 *"))</f>
        <v>0</v>
      </c>
      <c r="AD16" s="14" t="str">
        <f>IFERROR(SUM(AE16+AF16)/SUM(AE16+AF16+#REF!+#REF!),"-")</f>
        <v>-</v>
      </c>
      <c r="AE16" s="11">
        <f>(SUMIFS($G$1:$G$986,$A$1:$A$986,"*P7 *"))</f>
        <v>0</v>
      </c>
      <c r="AF16" s="84">
        <f>(SUMIFS($I$1:$I$986,$A$1:$A$986,"*P7 *"))</f>
        <v>0</v>
      </c>
    </row>
    <row r="17" spans="1:32" ht="15.7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X17" s="25"/>
      <c r="Y17" s="140" t="s">
        <v>12</v>
      </c>
      <c r="Z17" s="140"/>
      <c r="AA17" s="12" t="str">
        <f>IF((COUNTIF($A$1:$A$986,"*P8*")-1)&lt;0,"0",(COUNTIF($A$1:$A$986,"*P8*")-1))</f>
        <v>0</v>
      </c>
      <c r="AB17" s="26" t="str">
        <f t="shared" si="0"/>
        <v/>
      </c>
      <c r="AC17" s="10">
        <f>(SUMIFS($H$1:$H$986,$A$1:$A$986,"*P8 *"))</f>
        <v>0</v>
      </c>
      <c r="AD17" s="14" t="str">
        <f>IFERROR(SUM(AE17+AF17)/SUM(AE17+AF17+#REF!+#REF!),"-")</f>
        <v>-</v>
      </c>
      <c r="AE17" s="27">
        <f>(SUMIFS($G$1:$G$986,$A$1:$A$986,"*P8 *"))</f>
        <v>0</v>
      </c>
      <c r="AF17" s="85">
        <f>(SUMIFS($I$1:$I$986,$A$1:$A$986,"*P8 *"))</f>
        <v>0</v>
      </c>
    </row>
    <row r="18" spans="1:32" ht="15.75">
      <c r="A18" s="1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X18" s="23"/>
      <c r="Y18" s="139" t="s">
        <v>13</v>
      </c>
      <c r="Z18" s="139"/>
      <c r="AA18" s="12" t="str">
        <f>IF((COUNTIF($A$1:$A$986,"*P9*")-1)&lt;0,"0",(COUNTIF($A$1:$A$986,"*P9*")-1))</f>
        <v>0</v>
      </c>
      <c r="AB18" s="24" t="str">
        <f t="shared" si="0"/>
        <v/>
      </c>
      <c r="AC18" s="10">
        <f>(SUMIFS($H$1:$H$986,$A$1:$A$986,"*P9 *"))</f>
        <v>0</v>
      </c>
      <c r="AD18" s="14" t="str">
        <f>IFERROR(SUM(AE18+AF18)/SUM(AE18+AF18+#REF!+#REF!),"-")</f>
        <v>-</v>
      </c>
      <c r="AE18" s="11">
        <f>(SUMIFS($G$1:$G$986,$A$1:$A$986,"*P9 *"))</f>
        <v>0</v>
      </c>
      <c r="AF18" s="84">
        <f>(SUMIFS($I$1:$I$986,$A$1:$A$986,"*P9 *"))</f>
        <v>0</v>
      </c>
    </row>
    <row r="19" spans="1:32" ht="15.75">
      <c r="A19" s="1"/>
      <c r="B19" s="3"/>
      <c r="C19" s="3"/>
      <c r="D19" s="3"/>
      <c r="E19" s="3"/>
      <c r="F19" s="3"/>
      <c r="G19" s="3"/>
      <c r="H19" s="3"/>
      <c r="I19" s="3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X19" s="25"/>
      <c r="Y19" s="140" t="s">
        <v>14</v>
      </c>
      <c r="Z19" s="140"/>
      <c r="AA19" s="12" t="str">
        <f>IF((COUNTIF($A$1:$A$986,"*P10*")-1)&lt;0,"0",(COUNTIF($A$1:$A$986,"*P10*")-1))</f>
        <v>0</v>
      </c>
      <c r="AB19" s="26" t="str">
        <f t="shared" si="0"/>
        <v/>
      </c>
      <c r="AC19" s="10">
        <f>(SUMIFS($H$1:$H$986,$A$1:$A$986,"*P10 *"))</f>
        <v>0</v>
      </c>
      <c r="AD19" s="14" t="str">
        <f>IFERROR(SUM(AE19+AF19)/SUM(AE19+AF19+#REF!+#REF!),"-")</f>
        <v>-</v>
      </c>
      <c r="AE19" s="27">
        <f>(SUMIFS($G$1:$G$986,$A$1:$A$986,"*P10 *"))</f>
        <v>0</v>
      </c>
      <c r="AF19" s="85">
        <f>(SUMIFS($I$1:$I$986,$A$1:$A$986,"*P10 *"))</f>
        <v>0</v>
      </c>
    </row>
    <row r="20" spans="1:32" ht="15.7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X20" s="23"/>
      <c r="Y20" s="139" t="s">
        <v>15</v>
      </c>
      <c r="Z20" s="139"/>
      <c r="AA20" s="12" t="str">
        <f>IF((COUNTIF($A$1:$A$986,"*P11*")-1)&lt;0,"0",(COUNTIF($A$1:$A$986,"*P11*")-1))</f>
        <v>0</v>
      </c>
      <c r="AB20" s="24" t="str">
        <f t="shared" si="0"/>
        <v/>
      </c>
      <c r="AC20" s="10">
        <f>(SUMIFS($H$1:$H$986,$A$1:$A$986,"*P11 *"))</f>
        <v>0</v>
      </c>
      <c r="AD20" s="14" t="str">
        <f>IFERROR(SUM(AE20+AF20)/SUM(AE20+AF20+#REF!+#REF!),"-")</f>
        <v>-</v>
      </c>
      <c r="AE20" s="11">
        <f>(SUMIFS($G$1:$G$986,$A$1:$A$986,"*P11 *"))</f>
        <v>0</v>
      </c>
      <c r="AF20" s="84">
        <f>(SUMIFS($I$1:$I$986,$A$1:$A$986,"*P11 *"))</f>
        <v>0</v>
      </c>
    </row>
    <row r="21" spans="1:32" ht="15.75">
      <c r="A21" s="1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X21" s="25"/>
      <c r="Y21" s="140" t="s">
        <v>16</v>
      </c>
      <c r="Z21" s="140"/>
      <c r="AA21" s="12" t="str">
        <f>IF((COUNTIF($A$1:$A$986,"*P12*")-1)&lt;0,"0",(COUNTIF($A$1:$A$986,"*P12*")-1))</f>
        <v>0</v>
      </c>
      <c r="AB21" s="26" t="str">
        <f t="shared" si="0"/>
        <v/>
      </c>
      <c r="AC21" s="10">
        <f>(SUMIFS($H$1:$H$986,$A$1:$A$986,"*P12 *"))</f>
        <v>0</v>
      </c>
      <c r="AD21" s="14" t="str">
        <f>IFERROR(SUM(AE21+AF21)/SUM(AE21+AF21+#REF!+#REF!),"-")</f>
        <v>-</v>
      </c>
      <c r="AE21" s="27">
        <f>(SUMIFS($G$1:$G$986,$A$1:$A$986,"*P12 *"))</f>
        <v>0</v>
      </c>
      <c r="AF21" s="85">
        <f>(SUMIFS($I$1:$I$986,$A$1:$A$986,"*P12 *"))</f>
        <v>0</v>
      </c>
    </row>
    <row r="22" spans="1:32" ht="15.75">
      <c r="A22" s="1"/>
      <c r="B22" s="3"/>
      <c r="C22" s="3"/>
      <c r="D22" s="3"/>
      <c r="E22" s="3"/>
      <c r="F22" s="3"/>
      <c r="G22" s="3"/>
      <c r="H22" s="3"/>
      <c r="I22" s="3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X22" s="23"/>
      <c r="Y22" s="139" t="s">
        <v>17</v>
      </c>
      <c r="Z22" s="139"/>
      <c r="AA22" s="12" t="str">
        <f>IF((COUNTIF($A$1:$A$986,"*P13*")-1)&lt;0,"0",(COUNTIF($A$1:$A$986,"*P13*")-1))</f>
        <v>0</v>
      </c>
      <c r="AB22" s="24" t="str">
        <f t="shared" si="0"/>
        <v/>
      </c>
      <c r="AC22" s="10">
        <f>(SUMIFS($H$1:$H$986,$A$1:$A$986,"*P13 *"))</f>
        <v>0</v>
      </c>
      <c r="AD22" s="14" t="str">
        <f>IFERROR(SUM(AE22+AF22)/SUM(AE22+AF22+#REF!+#REF!),"-")</f>
        <v>-</v>
      </c>
      <c r="AE22" s="11">
        <f>(SUMIFS($G$1:$G$986,$A$1:$A$986,"*P13 *"))</f>
        <v>0</v>
      </c>
      <c r="AF22" s="84">
        <f>(SUMIFS($I$1:$I$986,$A$1:$A$986,"*P13 *"))</f>
        <v>0</v>
      </c>
    </row>
    <row r="23" spans="1:32" ht="15.7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X23" s="25"/>
      <c r="Y23" s="140" t="s">
        <v>68</v>
      </c>
      <c r="Z23" s="140"/>
      <c r="AA23" s="12" t="str">
        <f>IF((COUNTIF($A$1:$A$986,"*P14*")-1)&lt;0,"0",(COUNTIF($A$1:$A$986,"*P14*")-1))</f>
        <v>0</v>
      </c>
      <c r="AB23" s="26" t="str">
        <f t="shared" si="0"/>
        <v/>
      </c>
      <c r="AC23" s="10">
        <f>(SUMIFS($H$1:$H$986,$A$1:$A$986,"*P14 *"))</f>
        <v>0</v>
      </c>
      <c r="AD23" s="14" t="str">
        <f>IFERROR(SUM(AE23+AF23)/SUM(AE23+AF23+#REF!+#REF!),"-")</f>
        <v>-</v>
      </c>
      <c r="AE23" s="27">
        <f>(SUMIFS($G$1:$G$986,$A$1:$A$986,"*P14 *"))</f>
        <v>0</v>
      </c>
      <c r="AF23" s="85">
        <f>(SUMIFS($I$1:$I$986,$A$1:$A$986,"*P14 *"))</f>
        <v>0</v>
      </c>
    </row>
    <row r="24" spans="1:32" ht="15.75">
      <c r="A24" s="1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X24" s="23"/>
      <c r="Y24" s="139" t="s">
        <v>69</v>
      </c>
      <c r="Z24" s="139"/>
      <c r="AA24" s="12" t="str">
        <f>IF((COUNTIF($A$1:$A$986,"*P15*")-1)&lt;0,"0",(COUNTIF($A$1:$A$986,"*P15*")-1))</f>
        <v>0</v>
      </c>
      <c r="AB24" s="24" t="str">
        <f t="shared" si="0"/>
        <v/>
      </c>
      <c r="AC24" s="10">
        <f>(SUMIFS($H$1:$H$986,$A$1:$A$986,"*P15 *"))</f>
        <v>0</v>
      </c>
      <c r="AD24" s="14" t="str">
        <f>IFERROR(SUM(AE24+AF24)/SUM(AE24+AF24+#REF!+#REF!),"-")</f>
        <v>-</v>
      </c>
      <c r="AE24" s="11">
        <f>(SUMIFS($G$1:$G$986,$A$1:$A$986,"*P15 *"))</f>
        <v>0</v>
      </c>
      <c r="AF24" s="84">
        <f>(SUMIFS($I$1:$I$986,$A$1:$A$986,"*P15 *"))</f>
        <v>0</v>
      </c>
    </row>
    <row r="25" spans="1:32" ht="15.75">
      <c r="A25" s="1"/>
      <c r="B25" s="3"/>
      <c r="C25" s="3"/>
      <c r="D25" s="3"/>
      <c r="E25" s="3"/>
      <c r="F25" s="3"/>
      <c r="G25" s="3"/>
      <c r="H25" s="3"/>
      <c r="I25" s="3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X25" s="38"/>
      <c r="Y25" s="143" t="s">
        <v>131</v>
      </c>
      <c r="Z25" s="144"/>
      <c r="AA25" s="12" t="str">
        <f>IF((COUNTIF($A$1:$A$986,"*P16*")-1)&lt;0,"0",(COUNTIF($A$1:$A$986,"*P16*")-1))</f>
        <v>0</v>
      </c>
      <c r="AB25" s="26" t="str">
        <f t="shared" si="0"/>
        <v/>
      </c>
      <c r="AC25" s="10">
        <f>(SUMIFS($H$1:$H$986,$A$1:$A$986,"*P16 *"))</f>
        <v>0</v>
      </c>
      <c r="AD25" s="14" t="str">
        <f>IFERROR(SUM(AE25+AF25)/SUM(AE25+AF25+#REF!+#REF!),"-")</f>
        <v>-</v>
      </c>
      <c r="AE25" s="27">
        <f>(SUMIFS($G$1:$G$986,$A$1:$A$986,"*P16 *"))</f>
        <v>0</v>
      </c>
      <c r="AF25" s="85">
        <f>(SUMIFS($I$1:$I$986,$A$1:$A$986,"*P16 *"))</f>
        <v>0</v>
      </c>
    </row>
    <row r="26" spans="1:32" ht="15.7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X26" s="86"/>
      <c r="Y26" s="141" t="s">
        <v>93</v>
      </c>
      <c r="Z26" s="142"/>
      <c r="AA26" s="12" t="str">
        <f>IF((COUNTIF($A$1:$A$986,"*SPANISH*")-1)&lt;0,"0",(COUNTIF($A$1:$A$986,"*SPANISH*")-1))</f>
        <v>0</v>
      </c>
      <c r="AB26" s="51" t="str">
        <f t="shared" si="0"/>
        <v/>
      </c>
      <c r="AC26" s="10">
        <f>(SUMIFS($H$1:$H$986,$A$1:$A$986,"*SPANISH *"))</f>
        <v>0</v>
      </c>
      <c r="AD26" s="14" t="str">
        <f>IFERROR(SUM(AE26+AF26)/SUM(AE26+AF26+#REF!+#REF!),"-")</f>
        <v>-</v>
      </c>
      <c r="AE26" s="52">
        <f>(SUMIFS($G$1:$G$986,$A$1:$A$986,"*SPANISH *"))</f>
        <v>0</v>
      </c>
      <c r="AF26" s="87">
        <f>(SUMIFS($I$1:$I$986,$A$1:$A$986,"*SPANISH *"))</f>
        <v>0</v>
      </c>
    </row>
    <row r="27" spans="1:32" ht="15.75">
      <c r="A27" s="1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X27" s="161"/>
      <c r="Y27" s="163" t="s">
        <v>41</v>
      </c>
      <c r="Z27" s="163"/>
      <c r="AA27" s="12" t="str">
        <f>IF((COUNTIF($A$1:$A$986,"*DIVERS*")-1)&lt;0,"0",(COUNTIF($A$1:$A$986,"*DIVERS*")-1))</f>
        <v>0</v>
      </c>
      <c r="AB27" s="39" t="str">
        <f t="shared" si="0"/>
        <v/>
      </c>
      <c r="AC27" s="10">
        <f>(SUMIFS($H$1:$H$986,$A$1:$A$986,"*DIVERS *"))</f>
        <v>0</v>
      </c>
      <c r="AD27" s="14" t="str">
        <f>IFERROR(SUM(AE27+AF27)/SUM(AE27+AF27+#REF!+#REF!),"-")</f>
        <v>-</v>
      </c>
      <c r="AE27" s="40">
        <f>(SUMIFS($G$1:$G$986,$A$1:$A$986,"*DIVERS *"))</f>
        <v>0</v>
      </c>
      <c r="AF27" s="88">
        <f>(SUMIFS($I$1:$I$986,$A$1:$A$986,"*DIVERS *"))</f>
        <v>0</v>
      </c>
    </row>
    <row r="28" spans="1:32" ht="15.75">
      <c r="A28" s="1"/>
      <c r="B28" s="3"/>
      <c r="C28" s="3"/>
      <c r="D28" s="3"/>
      <c r="E28" s="3"/>
      <c r="F28" s="3"/>
      <c r="G28" s="3"/>
      <c r="H28" s="3"/>
      <c r="I28" s="3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X28" s="161"/>
      <c r="Y28" s="164" t="s">
        <v>18</v>
      </c>
      <c r="Z28" s="164"/>
      <c r="AA28" s="12" t="str">
        <f>IF((COUNTIF($A$1:$A$986,"*BLOBS*")-1)&lt;0,"0",(COUNTIF($A$1:$A$986,"*BLOBS*")-1))</f>
        <v>0</v>
      </c>
      <c r="AB28" s="29" t="str">
        <f t="shared" si="0"/>
        <v/>
      </c>
      <c r="AC28" s="10">
        <f>(SUMIFS($H$1:$H$986,$A$1:$A$986,"*BLOBS *"))</f>
        <v>0</v>
      </c>
      <c r="AD28" s="14" t="str">
        <f>IFERROR(SUM(AE28+AF28)/SUM(AE28+AF28+#REF!+#REF!),"-")</f>
        <v>-</v>
      </c>
      <c r="AE28" s="30">
        <f>(SUMIFS($G$1:$G$986,$A$1:$A$986,"*BLOBS *"))</f>
        <v>0</v>
      </c>
      <c r="AF28" s="82">
        <f>(SUMIFS($I$1:$I$986,$A$1:$A$986,"*BLOBS *"))</f>
        <v>0</v>
      </c>
    </row>
    <row r="29" spans="1:32" ht="15.7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X29" s="161"/>
      <c r="Y29" s="164" t="s">
        <v>19</v>
      </c>
      <c r="Z29" s="164"/>
      <c r="AA29" s="12" t="str">
        <f>IF((COUNTIF($A$1:$A$986,"*SLOBS*")-1)&lt;0,"0",(COUNTIF($A$1:$A$986,"*SLOBS*")-1))</f>
        <v>0</v>
      </c>
      <c r="AB29" s="29" t="str">
        <f t="shared" si="0"/>
        <v/>
      </c>
      <c r="AC29" s="10">
        <f>(SUMIFS($H$1:$H$986,$A$1:$A$986,"*SLOBS *"))</f>
        <v>0</v>
      </c>
      <c r="AD29" s="14" t="str">
        <f>IFERROR(SUM(AE29+AF29)/SUM(AE29+AF29+#REF!+#REF!),"-")</f>
        <v>-</v>
      </c>
      <c r="AE29" s="30">
        <f>(SUMIFS($G$1:$G$986,$A$1:$A$986,"*SLOBS *"))</f>
        <v>0</v>
      </c>
      <c r="AF29" s="82">
        <f>(SUMIFS($I$1:$I$986,$A$1:$A$986,"*SLOBS *"))</f>
        <v>0</v>
      </c>
    </row>
    <row r="30" spans="1:32" ht="15.75">
      <c r="A30" s="1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X30" s="161"/>
      <c r="Y30" s="165" t="s">
        <v>70</v>
      </c>
      <c r="Z30" s="165"/>
      <c r="AA30" s="12" t="str">
        <f>IF((COUNTIF($A$1:$A$986,"*Z OFF 1*")-1)&lt;0,"0",(COUNTIF($A$1:$A$986,"*Z OFF 1*")-1))</f>
        <v>0</v>
      </c>
      <c r="AB30" s="32" t="str">
        <f t="shared" si="0"/>
        <v/>
      </c>
      <c r="AC30" s="10">
        <f>(SUMIFS($H$1:$H$986,$A$1:$A$986,"*Z OFF 1 *"))</f>
        <v>0</v>
      </c>
      <c r="AD30" s="14" t="str">
        <f>IFERROR(SUM(AE30+AF30)/SUM(AE30+AF30+#REF!+#REF!),"-")</f>
        <v>-</v>
      </c>
      <c r="AE30" s="42">
        <f>(SUMIFS($G$1:$G$986,$A$1:$A$986,"*Z OFF 1 *"))</f>
        <v>0</v>
      </c>
      <c r="AF30" s="89">
        <f>(SUMIFS($I$1:$I$986,$A$1:$A$986,"*Z OFF 1 *"))</f>
        <v>0</v>
      </c>
    </row>
    <row r="31" spans="1:32" ht="16.5" thickBot="1">
      <c r="A31" s="1"/>
      <c r="B31" s="3"/>
      <c r="C31" s="3"/>
      <c r="D31" s="3"/>
      <c r="E31" s="3"/>
      <c r="F31" s="3"/>
      <c r="G31" s="3"/>
      <c r="H31" s="3"/>
      <c r="I31" s="3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X31" s="162"/>
      <c r="Y31" s="166" t="s">
        <v>71</v>
      </c>
      <c r="Z31" s="166"/>
      <c r="AA31" s="43" t="str">
        <f>IF((COUNTIF($A$1:$A$986,"*Z OFF 2*")-1)&lt;0,"0",(COUNTIF($A$1:$A$986,"*Z OFF 2*")-1))</f>
        <v>0</v>
      </c>
      <c r="AB31" s="33" t="str">
        <f t="shared" si="0"/>
        <v/>
      </c>
      <c r="AC31" s="44">
        <f>(SUMIFS($H$1:$H$986,$A$1:$A$986,"*Z OFF 2 *"))</f>
        <v>0</v>
      </c>
      <c r="AD31" s="45" t="str">
        <f>IFERROR(SUM(AE31+AF31)/SUM(AE31+AF31+#REF!+#REF!),"-")</f>
        <v>-</v>
      </c>
      <c r="AE31" s="46">
        <f>(SUMIFS($G$1:$G$986,$A$1:$A$986,"*Z OFF 2 *"))</f>
        <v>0</v>
      </c>
      <c r="AF31" s="90">
        <f>(SUMIFS($I$1:$I$986,$A$1:$A$986,"*Z OFF 2 *"))</f>
        <v>0</v>
      </c>
    </row>
    <row r="32" spans="1:32" ht="15.9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X32" s="145" t="s">
        <v>50</v>
      </c>
      <c r="Y32" s="146"/>
      <c r="Z32" s="146"/>
      <c r="AA32" s="146"/>
      <c r="AB32" s="204"/>
      <c r="AC32" s="94" t="s">
        <v>64</v>
      </c>
      <c r="AD32" s="18" t="s">
        <v>307</v>
      </c>
      <c r="AE32" s="18" t="s">
        <v>308</v>
      </c>
      <c r="AF32" s="19" t="s">
        <v>309</v>
      </c>
    </row>
    <row r="33" spans="1:48" ht="15.95" customHeight="1" thickBot="1">
      <c r="A33" s="1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X33" s="147"/>
      <c r="Y33" s="148"/>
      <c r="Z33" s="148"/>
      <c r="AA33" s="148"/>
      <c r="AB33" s="205"/>
      <c r="AC33" s="96">
        <f>SUM(AC6:AC31)</f>
        <v>0</v>
      </c>
      <c r="AD33" s="92" t="str">
        <f>IFERROR((AC33/AC35),"-")</f>
        <v>-</v>
      </c>
      <c r="AE33" s="92" t="str">
        <f>IFERROR(((SUM(AE6:AE31))/AC35),"-")</f>
        <v>-</v>
      </c>
      <c r="AF33" s="91" t="str">
        <f>IFERROR(((SUM(AF6:AF31))/AC35),"-")</f>
        <v>-</v>
      </c>
      <c r="AI33" s="5"/>
      <c r="AJ33" s="5"/>
    </row>
    <row r="34" spans="1:48" ht="21" customHeight="1">
      <c r="A34" s="1"/>
      <c r="B34" s="3"/>
      <c r="C34" s="3"/>
      <c r="D34" s="3"/>
      <c r="E34" s="3"/>
      <c r="F34" s="3"/>
      <c r="G34" s="3"/>
      <c r="H34" s="3"/>
      <c r="I34" s="3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X34" s="147"/>
      <c r="Y34" s="148"/>
      <c r="Z34" s="148"/>
      <c r="AA34" s="148"/>
      <c r="AB34" s="205"/>
      <c r="AC34" s="207" t="s">
        <v>128</v>
      </c>
      <c r="AD34" s="208"/>
      <c r="AE34" s="93" t="s">
        <v>306</v>
      </c>
      <c r="AF34" s="209" t="s">
        <v>51</v>
      </c>
      <c r="AG34" s="210"/>
      <c r="AH34" s="211"/>
    </row>
    <row r="35" spans="1:48" ht="18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X35" s="147"/>
      <c r="Y35" s="148"/>
      <c r="Z35" s="148"/>
      <c r="AA35" s="148"/>
      <c r="AB35" s="205"/>
      <c r="AC35" s="212">
        <f>SUM(AA6:AA31)</f>
        <v>0</v>
      </c>
      <c r="AD35" s="213"/>
      <c r="AE35" s="168"/>
      <c r="AF35" s="173" t="s">
        <v>130</v>
      </c>
      <c r="AG35" s="173"/>
      <c r="AH35" s="216" t="str">
        <f>IFERROR((AE35/AC35),"-")</f>
        <v>-</v>
      </c>
    </row>
    <row r="36" spans="1:48" ht="18" customHeight="1">
      <c r="A36" s="1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X36" s="147"/>
      <c r="Y36" s="148"/>
      <c r="Z36" s="148"/>
      <c r="AA36" s="148"/>
      <c r="AB36" s="205"/>
      <c r="AC36" s="212"/>
      <c r="AD36" s="213"/>
      <c r="AE36" s="168"/>
      <c r="AF36" s="173"/>
      <c r="AG36" s="173"/>
      <c r="AH36" s="217"/>
    </row>
    <row r="37" spans="1:48" ht="18.95" customHeight="1" thickBot="1">
      <c r="A37" s="1"/>
      <c r="B37" s="3"/>
      <c r="C37" s="3"/>
      <c r="D37" s="3"/>
      <c r="E37" s="3"/>
      <c r="F37" s="3"/>
      <c r="G37" s="3"/>
      <c r="H37" s="3"/>
      <c r="I37" s="3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X37" s="149"/>
      <c r="Y37" s="150"/>
      <c r="Z37" s="150"/>
      <c r="AA37" s="150"/>
      <c r="AB37" s="206"/>
      <c r="AC37" s="214"/>
      <c r="AD37" s="215"/>
      <c r="AE37" s="169"/>
      <c r="AF37" s="172" t="s">
        <v>56</v>
      </c>
      <c r="AG37" s="172"/>
      <c r="AH37" s="95" t="str">
        <f>IFERROR(((SUM(AE6:AE31)+AC33))/(SUM(AE6:AE31)+(SUM(AF6:AF31)+AC33)),"-")</f>
        <v>-</v>
      </c>
    </row>
    <row r="38" spans="1:48" ht="16.5" thickBo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AQ38" s="5"/>
      <c r="AU38" s="5"/>
      <c r="AV38" s="2"/>
    </row>
    <row r="39" spans="1:48" ht="15.95" customHeight="1">
      <c r="A39" s="1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X39" s="198" t="s">
        <v>291</v>
      </c>
      <c r="Y39" s="199"/>
      <c r="Z39" s="199"/>
      <c r="AA39" s="199"/>
      <c r="AB39" s="199"/>
      <c r="AC39" s="199"/>
      <c r="AD39" s="199"/>
      <c r="AE39" s="199"/>
      <c r="AF39" s="199"/>
      <c r="AG39" s="199"/>
      <c r="AH39" s="199"/>
      <c r="AI39" s="199"/>
      <c r="AJ39" s="200"/>
      <c r="AQ39" s="5"/>
      <c r="AU39" s="5"/>
      <c r="AV39" s="2"/>
    </row>
    <row r="40" spans="1:48" ht="15.95" customHeight="1">
      <c r="A40" s="1"/>
      <c r="B40" s="3"/>
      <c r="C40" s="3"/>
      <c r="D40" s="3"/>
      <c r="E40" s="3"/>
      <c r="F40" s="3"/>
      <c r="G40" s="3"/>
      <c r="H40" s="3"/>
      <c r="I40" s="3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X40" s="201"/>
      <c r="Y40" s="202"/>
      <c r="Z40" s="202"/>
      <c r="AA40" s="202"/>
      <c r="AB40" s="202"/>
      <c r="AC40" s="202"/>
      <c r="AD40" s="202"/>
      <c r="AE40" s="202"/>
      <c r="AF40" s="202"/>
      <c r="AG40" s="202"/>
      <c r="AH40" s="202"/>
      <c r="AI40" s="202"/>
      <c r="AJ40" s="203"/>
      <c r="AQ40" s="5"/>
      <c r="AU40" s="5"/>
      <c r="AV40" s="2"/>
    </row>
    <row r="41" spans="1:48" ht="15.9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X41" s="57"/>
      <c r="Y41" s="58"/>
      <c r="Z41" s="58"/>
      <c r="AA41" s="58"/>
      <c r="AB41" s="58"/>
      <c r="AC41" s="58"/>
      <c r="AD41" s="58"/>
      <c r="AE41" s="58"/>
      <c r="AF41" s="58"/>
      <c r="AG41" s="58"/>
      <c r="AH41" s="58"/>
      <c r="AI41" s="58"/>
      <c r="AJ41" s="59"/>
      <c r="AQ41" s="5"/>
      <c r="AU41" s="5"/>
      <c r="AV41" s="2"/>
    </row>
    <row r="42" spans="1:48" ht="18.75">
      <c r="A42" s="1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X42" s="60" t="s">
        <v>257</v>
      </c>
      <c r="Y42" s="134" t="s">
        <v>137</v>
      </c>
      <c r="Z42" s="134"/>
      <c r="AA42" s="134"/>
      <c r="AB42" s="61" t="s">
        <v>258</v>
      </c>
      <c r="AD42" s="113" t="s">
        <v>297</v>
      </c>
      <c r="AE42" s="113"/>
      <c r="AF42" s="113"/>
      <c r="AG42" s="113"/>
      <c r="AH42" s="113"/>
      <c r="AI42" s="113"/>
      <c r="AJ42" s="114"/>
      <c r="AQ42" s="5"/>
      <c r="AU42" s="5"/>
      <c r="AV42" s="2"/>
    </row>
    <row r="43" spans="1:48" ht="15.95" customHeight="1">
      <c r="A43" s="1"/>
      <c r="B43" s="3"/>
      <c r="C43" s="3"/>
      <c r="D43" s="3"/>
      <c r="E43" s="3"/>
      <c r="F43" s="3"/>
      <c r="G43" s="3"/>
      <c r="H43" s="3"/>
      <c r="I43" s="3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X43" s="135" t="e">
        <f>((SUMIFS($G$1:$G$814,$A$1:$A$814,"*LEFT OFF *"))+(SUMIFS($I$1:$I$814,$A$1:$A$814,"*LEFT OFF *"))+(SUMIFS($K$1:$K$814,$A$1:$A$814,"*LEFT OFF *"))+(SUMIFS($M$1:$M$814,$A$1:$A$814,"*LEFT OFF *"))+(SUMIFS($O$1:$O$814,$A$1:$A$814,"*LEFT OFF *"))+(SUMIFS($Q$1:$Q$814,$A$1:$A$814,"*LEFT OFF *")))/(X52)</f>
        <v>#DIV/0!</v>
      </c>
      <c r="Y43" s="136" t="e">
        <f>((SUMIFS($G$1:$G$814,$A$1:$A$814,"*MID OFF *"))+(SUMIFS($I$1:$I$814,$A$1:$A$814,"*MID OFF *"))+(SUMIFS($K$1:$K$814,$A$1:$A$814,"*MID OFF *"))+(SUMIFS($M$1:$M$814,$A$1:$A$814,"*MID OFF *"))+(SUMIFS($O$1:$O$814,$A$1:$A$814,"*MID OFF *"))+(SUMIFS($Q$1:$Q$814,$A$1:$A$814,"*MID OFF *")))/(Y52)</f>
        <v>#DIV/0!</v>
      </c>
      <c r="Z43" s="136"/>
      <c r="AA43" s="136"/>
      <c r="AB43" s="136" t="e">
        <f>((SUMIFS($G$1:$G$814,$A$1:$A$814,"*RIGHT OFF *"))+(SUMIFS($I$1:$I$814,$A$1:$A$814,"*RIGHT OFF *"))+(SUMIFS($K$1:$K$814,$A$1:$A$814,"*RIGHT OFF *"))+(SUMIFS($M$1:$M$814,$A$1:$A$814,"*RIGHT OFF *"))+(SUMIFS($O$1:$O$814,$A$1:$A$814,"*RIGHT OFF *"))+(SUMIFS($Q$1:$Q$814,$A$1:$A$814,"*RIGHT OFF *")))/(AB52)</f>
        <v>#DIV/0!</v>
      </c>
      <c r="AD43" s="117"/>
      <c r="AE43" s="115" t="s">
        <v>138</v>
      </c>
      <c r="AF43" s="115"/>
      <c r="AG43" s="115"/>
      <c r="AH43" s="115" t="s">
        <v>137</v>
      </c>
      <c r="AI43" s="115"/>
      <c r="AJ43" s="116"/>
    </row>
    <row r="44" spans="1:48" ht="15.9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X44" s="135"/>
      <c r="Y44" s="136"/>
      <c r="Z44" s="136"/>
      <c r="AA44" s="136"/>
      <c r="AB44" s="136"/>
      <c r="AD44" s="118"/>
      <c r="AE44" s="75" t="s">
        <v>299</v>
      </c>
      <c r="AF44" s="75" t="s">
        <v>286</v>
      </c>
      <c r="AG44" s="75" t="s">
        <v>300</v>
      </c>
      <c r="AH44" s="75" t="s">
        <v>299</v>
      </c>
      <c r="AI44" s="75" t="s">
        <v>286</v>
      </c>
      <c r="AJ44" s="76" t="s">
        <v>300</v>
      </c>
    </row>
    <row r="45" spans="1:48" ht="15.95" customHeight="1">
      <c r="A45" s="1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X45" s="135"/>
      <c r="Y45" s="136"/>
      <c r="Z45" s="136"/>
      <c r="AA45" s="136"/>
      <c r="AB45" s="136"/>
      <c r="AD45" s="77" t="s">
        <v>280</v>
      </c>
      <c r="AE45" s="78">
        <f>((SUMIFS($G$1:$G$814,$A$1:$A$814,"*RIGHT OFF *")+SUMIFS($G$1:$G$814,$A$1:$A$814,"*LEFT OFF *")))</f>
        <v>0</v>
      </c>
      <c r="AF45" s="78">
        <f>((AE45)+SUMIFS($H$1:$H$814,$A$1:$A$814,"*RIGHT OFF *")+SUMIFS($H$1:$H$814,$A$1:$A$814,"*LEFT OFF *"))</f>
        <v>0</v>
      </c>
      <c r="AG45" s="80" t="str">
        <f t="shared" ref="AG45:AG49" si="1">IFERROR((AE45/AF45),"-")</f>
        <v>-</v>
      </c>
      <c r="AH45" s="78">
        <f>SUMIFS($G$1:$G$814,$A$1:$A$814,"*MID OFF *")</f>
        <v>0</v>
      </c>
      <c r="AI45" s="78">
        <f>(AH45)+(SUMIFS($H$1:$H$814,$A$1:$A$814,"*MID OFF *"))</f>
        <v>0</v>
      </c>
      <c r="AJ45" s="81" t="str">
        <f>IFERROR((AH45/AI45),"-")</f>
        <v>-</v>
      </c>
    </row>
    <row r="46" spans="1:48" ht="15.95" customHeight="1">
      <c r="A46" s="1"/>
      <c r="B46" s="3"/>
      <c r="C46" s="3"/>
      <c r="D46" s="3"/>
      <c r="E46" s="3"/>
      <c r="F46" s="3"/>
      <c r="G46" s="3"/>
      <c r="H46" s="3"/>
      <c r="I46" s="3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5"/>
      <c r="X46" s="135"/>
      <c r="Y46" s="136"/>
      <c r="Z46" s="136"/>
      <c r="AA46" s="136"/>
      <c r="AB46" s="136"/>
      <c r="AC46" s="5"/>
      <c r="AD46" s="56" t="s">
        <v>116</v>
      </c>
      <c r="AE46" s="55">
        <f>((SUMIFS($I$1:$I$814,$A$1:$A$814,"*RIGHT OFF *")+SUMIFS($I$1:$I$814,$A$1:$A$814,"*LEFT OFF *")))</f>
        <v>0</v>
      </c>
      <c r="AF46" s="55">
        <f>((AE46)+SUMIFS($J$1:$J$814,$A$1:$A$814,"*RIGHT OFF *")+SUMIFS($J$1:$J$814,$A$1:$A$814,"*LEFT OFF *"))</f>
        <v>0</v>
      </c>
      <c r="AG46" s="73" t="str">
        <f t="shared" si="1"/>
        <v>-</v>
      </c>
      <c r="AH46" s="55">
        <f>SUMIFS($I$1:$I$814,$A$1:$A$814,"*MID OFF *")</f>
        <v>0</v>
      </c>
      <c r="AI46" s="55">
        <f>(AH46)+(SUMIFS($J$1:$J$814,$A$1:$A$814,"*MID OFF *"))</f>
        <v>0</v>
      </c>
      <c r="AJ46" s="74" t="str">
        <f t="shared" ref="AJ46:AJ49" si="2">IFERROR((AH46/AI46),"-")</f>
        <v>-</v>
      </c>
    </row>
    <row r="47" spans="1:48" ht="15.9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X47" s="131" t="s">
        <v>304</v>
      </c>
      <c r="Y47" s="133" t="s">
        <v>303</v>
      </c>
      <c r="Z47" s="133"/>
      <c r="AA47" s="133"/>
      <c r="AB47" s="133" t="s">
        <v>303</v>
      </c>
      <c r="AD47" s="77" t="s">
        <v>281</v>
      </c>
      <c r="AE47" s="78">
        <f>((SUMIFS($K$1:$K$814,$A$1:$A$814,"*RIGHT OFF *")+SUMIFS($K$1:$K$814,$A$1:$A$814,"*LEFT OFF *")))</f>
        <v>0</v>
      </c>
      <c r="AF47" s="78">
        <f>((AE47)+SUMIFS($L$1:$L$814,$A$1:$A$814,"*RIGHT OFF *")+SUMIFS($L$1:$L$814,$A$1:$A$814,"*LEFT OFF *"))</f>
        <v>0</v>
      </c>
      <c r="AG47" s="80" t="str">
        <f t="shared" si="1"/>
        <v>-</v>
      </c>
      <c r="AH47" s="78">
        <f>SUMIFS($K$1:$K$814,$A$1:$A$814,"*MID OFF *")</f>
        <v>0</v>
      </c>
      <c r="AI47" s="78">
        <f>(AH47)+(SUMIFS($L$1:$L$814,$A$1:$A$814,"*MID OFF *"))</f>
        <v>0</v>
      </c>
      <c r="AJ47" s="81" t="str">
        <f t="shared" si="2"/>
        <v>-</v>
      </c>
    </row>
    <row r="48" spans="1:48" ht="15.95" customHeight="1">
      <c r="A48" s="1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X48" s="132"/>
      <c r="Y48" s="133"/>
      <c r="Z48" s="133"/>
      <c r="AA48" s="133"/>
      <c r="AB48" s="138"/>
      <c r="AD48" s="56" t="s">
        <v>118</v>
      </c>
      <c r="AE48" s="55">
        <f>((SUMIFS($M$1:$M$814,$A$1:$A$814,"*RIGHT OFF *")+SUMIFS($M$1:$M$814,$A$1:$A$814,"*LEFT OFF *")))</f>
        <v>0</v>
      </c>
      <c r="AF48" s="55">
        <f>((AE48)+SUMIFS($N$1:$N$814,$A$1:$A$814,"*RIGHT OFF *")+SUMIFS($N$1:$N$814,$A$1:$A$814,"*LEFT OFF *"))</f>
        <v>0</v>
      </c>
      <c r="AG48" s="73" t="str">
        <f t="shared" si="1"/>
        <v>-</v>
      </c>
      <c r="AH48" s="55">
        <f>SUMIFS($M$1:$M$814,$A$1:$A$814,"*MID OFF *")</f>
        <v>0</v>
      </c>
      <c r="AI48" s="55">
        <f>(AH48)+(SUMIFS($N$1:$N$814,$A$1:$A$814,"*MID OFF *"))</f>
        <v>0</v>
      </c>
      <c r="AJ48" s="74" t="str">
        <f t="shared" si="2"/>
        <v>-</v>
      </c>
    </row>
    <row r="49" spans="1:42" ht="15.95" customHeight="1">
      <c r="A49" s="1"/>
      <c r="B49" s="3"/>
      <c r="C49" s="3"/>
      <c r="D49" s="3"/>
      <c r="E49" s="3"/>
      <c r="F49" s="3"/>
      <c r="G49" s="3"/>
      <c r="H49" s="3"/>
      <c r="I49" s="3"/>
      <c r="J49" s="2"/>
      <c r="K49" s="2"/>
      <c r="L49" s="2"/>
      <c r="M49" s="2"/>
      <c r="N49" s="2"/>
      <c r="O49" s="2"/>
      <c r="P49" s="2"/>
      <c r="Q49" s="2"/>
      <c r="R49" s="2"/>
      <c r="X49" s="132"/>
      <c r="Y49" s="133"/>
      <c r="Z49" s="133"/>
      <c r="AA49" s="133"/>
      <c r="AB49" s="138"/>
      <c r="AD49" s="77" t="s">
        <v>117</v>
      </c>
      <c r="AE49" s="78">
        <f>((SUMIFS($O$1:$O$814,$A$1:$A$814,"*RIGHT OFF *")+SUMIFS($O$1:$O$814,$A$1:$A$814,"*LEFT OFF *")))</f>
        <v>0</v>
      </c>
      <c r="AF49" s="78">
        <f>((AE49)+SUMIFS($P$1:$P$814,$A$1:$A$814,"*RIGHT OFF *")+SUMIFS($P$1:$P$814,$A$1:$A$814,"*LEFT OFF *"))</f>
        <v>0</v>
      </c>
      <c r="AG49" s="80" t="str">
        <f t="shared" si="1"/>
        <v>-</v>
      </c>
      <c r="AH49" s="78">
        <f>SUMIFS($O$1:$O$814,$A$1:$A$814,"*MID OFF *")</f>
        <v>0</v>
      </c>
      <c r="AI49" s="78">
        <f>(AH49)+(SUMIFS($P$1:$P$814,$A$1:$A$814,"*MID OFF *"))</f>
        <v>0</v>
      </c>
      <c r="AJ49" s="81" t="str">
        <f t="shared" si="2"/>
        <v>-</v>
      </c>
    </row>
    <row r="50" spans="1:42" ht="15.9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X50" s="112" t="s">
        <v>284</v>
      </c>
      <c r="Y50" s="111" t="s">
        <v>284</v>
      </c>
      <c r="Z50" s="111"/>
      <c r="AA50" s="111"/>
      <c r="AB50" s="111" t="s">
        <v>284</v>
      </c>
      <c r="AD50" s="56" t="s">
        <v>282</v>
      </c>
      <c r="AE50" s="55">
        <f>((SUMIFS($Q$1:$Q$814,$A$1:$A$814,"*RIGHT OFF *")+SUMIFS($Q$1:$Q$814,$A$1:$A$814,"*LEFT OFF *")))</f>
        <v>0</v>
      </c>
      <c r="AF50" s="55">
        <f>((AE50)+SUMIFS($R$1:$R$814,$A$1:$A$814,"*RIGHT OFF *")+SUMIFS($R$1:$R$814,$A$1:$A$814,"*LEFT OFF *"))</f>
        <v>0</v>
      </c>
      <c r="AG50" s="73" t="str">
        <f>IFERROR((AE50/AF50),"-")</f>
        <v>-</v>
      </c>
      <c r="AH50" s="55">
        <f>SUMIFS($Q$1:$Q$814,$A$1:$A$814,"*MID OFF *")</f>
        <v>0</v>
      </c>
      <c r="AI50" s="55">
        <f>(AH50)+(SUMIFS($R$1:$R$814,$A$1:$A$814,"*MID OFF *"))</f>
        <v>0</v>
      </c>
      <c r="AJ50" s="74" t="str">
        <f>IFERROR((AH50/AI50),"-")</f>
        <v>-</v>
      </c>
    </row>
    <row r="51" spans="1:42" ht="15.95" customHeight="1">
      <c r="A51" s="1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W51" s="5"/>
      <c r="X51" s="112"/>
      <c r="Y51" s="111"/>
      <c r="Z51" s="111"/>
      <c r="AA51" s="111"/>
      <c r="AB51" s="111"/>
      <c r="AJ51" s="53"/>
    </row>
    <row r="52" spans="1:42" ht="15.75">
      <c r="A52" s="1"/>
      <c r="B52" s="3"/>
      <c r="C52" s="3"/>
      <c r="D52" s="3"/>
      <c r="E52" s="3"/>
      <c r="F52" s="3"/>
      <c r="G52" s="3"/>
      <c r="H52" s="3"/>
      <c r="I52" s="3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X52" s="120">
        <f>IF((COUNTIF($A$1:$A$986,"*LEFT OFF *"))&lt;0,"0",(COUNTIF($A$1:$A$986,"*LEFT OFF *")))</f>
        <v>0</v>
      </c>
      <c r="Y52" s="121">
        <f>IF((COUNTIF($A$1:$A$986,"*MID OFF *"))&lt;0,"0",(COUNTIF($A$1:$A$986,"*MID OFF *")))</f>
        <v>0</v>
      </c>
      <c r="Z52" s="121"/>
      <c r="AA52" s="121"/>
      <c r="AB52" s="121">
        <f>IF((COUNTIF($A$1:$A$986,"*RIGHT OFF *"))&lt;0,"0",(COUNTIF($A$1:$A$986,"*RIGHT OFF *")))</f>
        <v>0</v>
      </c>
      <c r="AJ52" s="53"/>
    </row>
    <row r="53" spans="1:42" ht="15.7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X53" s="120"/>
      <c r="Y53" s="121"/>
      <c r="Z53" s="121"/>
      <c r="AA53" s="121"/>
      <c r="AB53" s="121"/>
      <c r="AE53" s="62" t="s">
        <v>287</v>
      </c>
      <c r="AF53" s="62"/>
      <c r="AG53" s="62"/>
      <c r="AH53" s="130" t="s">
        <v>292</v>
      </c>
      <c r="AI53" s="130"/>
      <c r="AJ53" s="53"/>
      <c r="AP53" s="5" t="s">
        <v>283</v>
      </c>
    </row>
    <row r="54" spans="1:42" ht="15.75">
      <c r="A54" s="1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X54" s="120"/>
      <c r="Y54" s="121"/>
      <c r="Z54" s="121"/>
      <c r="AA54" s="121"/>
      <c r="AB54" s="121"/>
      <c r="AE54" s="63" t="s">
        <v>288</v>
      </c>
      <c r="AF54" s="63"/>
      <c r="AG54" s="63"/>
      <c r="AH54" s="108" t="s">
        <v>293</v>
      </c>
      <c r="AI54" s="108"/>
      <c r="AJ54" s="53"/>
    </row>
    <row r="55" spans="1:42" ht="15.95" customHeight="1">
      <c r="A55" s="1"/>
      <c r="B55" s="3"/>
      <c r="C55" s="3"/>
      <c r="D55" s="3"/>
      <c r="E55" s="3"/>
      <c r="F55" s="3"/>
      <c r="G55" s="3"/>
      <c r="H55" s="3"/>
      <c r="I55" s="3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X55" s="112" t="s">
        <v>285</v>
      </c>
      <c r="Y55" s="111" t="s">
        <v>285</v>
      </c>
      <c r="Z55" s="111"/>
      <c r="AA55" s="111"/>
      <c r="AB55" s="111" t="s">
        <v>285</v>
      </c>
      <c r="AE55" s="64" t="s">
        <v>289</v>
      </c>
      <c r="AF55" s="64"/>
      <c r="AG55" s="64"/>
      <c r="AH55" s="109" t="s">
        <v>294</v>
      </c>
      <c r="AI55" s="109"/>
      <c r="AJ55" s="53"/>
    </row>
    <row r="56" spans="1:42" ht="15.9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X56" s="112"/>
      <c r="Y56" s="111"/>
      <c r="Z56" s="111"/>
      <c r="AA56" s="111"/>
      <c r="AB56" s="111"/>
      <c r="AE56" s="65" t="s">
        <v>290</v>
      </c>
      <c r="AF56" s="65"/>
      <c r="AG56" s="65"/>
      <c r="AH56" s="110" t="s">
        <v>295</v>
      </c>
      <c r="AI56" s="110"/>
      <c r="AJ56" s="53"/>
      <c r="AP56" s="5" t="s">
        <v>279</v>
      </c>
    </row>
    <row r="57" spans="1:42" ht="15.75">
      <c r="A57" s="1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X57" s="112"/>
      <c r="Y57" s="111"/>
      <c r="Z57" s="111"/>
      <c r="AA57" s="111"/>
      <c r="AB57" s="111"/>
      <c r="AJ57" s="53"/>
    </row>
    <row r="58" spans="1:42" ht="16.5" thickBot="1">
      <c r="A58" s="1"/>
      <c r="B58" s="3"/>
      <c r="C58" s="3"/>
      <c r="D58" s="3"/>
      <c r="E58" s="3"/>
      <c r="F58" s="3"/>
      <c r="G58" s="3"/>
      <c r="H58" s="3"/>
      <c r="I58" s="3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X58" s="66"/>
      <c r="Y58" s="67"/>
      <c r="Z58" s="67"/>
      <c r="AA58" s="67"/>
      <c r="AB58" s="68"/>
      <c r="AC58" s="68"/>
      <c r="AD58" s="68"/>
      <c r="AE58" s="68"/>
      <c r="AF58" s="68"/>
      <c r="AG58" s="68"/>
      <c r="AH58" s="68"/>
      <c r="AI58" s="68"/>
      <c r="AJ58" s="54"/>
    </row>
    <row r="59" spans="1:42" ht="15.9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X59" s="192" t="s">
        <v>296</v>
      </c>
      <c r="Y59" s="193"/>
      <c r="Z59" s="193"/>
      <c r="AA59" s="193"/>
      <c r="AB59" s="193"/>
      <c r="AC59" s="193"/>
      <c r="AD59" s="193"/>
      <c r="AE59" s="193"/>
      <c r="AF59" s="193"/>
      <c r="AG59" s="193"/>
      <c r="AH59" s="193"/>
      <c r="AI59" s="193"/>
      <c r="AJ59" s="194"/>
    </row>
    <row r="60" spans="1:42" ht="15.75">
      <c r="A60" s="1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X60" s="195"/>
      <c r="Y60" s="196"/>
      <c r="Z60" s="196"/>
      <c r="AA60" s="196"/>
      <c r="AB60" s="196"/>
      <c r="AC60" s="196"/>
      <c r="AD60" s="196"/>
      <c r="AE60" s="196"/>
      <c r="AF60" s="196"/>
      <c r="AG60" s="196"/>
      <c r="AH60" s="196"/>
      <c r="AI60" s="196"/>
      <c r="AJ60" s="197"/>
    </row>
    <row r="61" spans="1:42" ht="15.95" customHeight="1">
      <c r="A61" s="1"/>
      <c r="B61" s="3"/>
      <c r="C61" s="3"/>
      <c r="D61" s="3"/>
      <c r="E61" s="3"/>
      <c r="F61" s="3"/>
      <c r="G61" s="3"/>
      <c r="H61" s="3"/>
      <c r="I61" s="3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X61" s="69"/>
      <c r="Y61" s="70"/>
      <c r="Z61" s="70"/>
      <c r="AA61" s="70"/>
      <c r="AB61" s="70"/>
      <c r="AC61" s="70"/>
      <c r="AD61" s="70"/>
      <c r="AE61" s="70"/>
      <c r="AF61" s="70"/>
      <c r="AG61" s="70"/>
      <c r="AH61" s="70"/>
      <c r="AI61" s="70"/>
      <c r="AJ61" s="71"/>
    </row>
    <row r="62" spans="1:42" ht="18.75">
      <c r="A62" s="1"/>
      <c r="B62" s="4"/>
      <c r="C62" s="4"/>
      <c r="D62" s="4"/>
      <c r="E62" s="2"/>
      <c r="F62" s="2"/>
      <c r="G62" s="3"/>
      <c r="H62" s="3"/>
      <c r="I62" s="3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X62" s="60" t="s">
        <v>257</v>
      </c>
      <c r="Y62" s="134" t="s">
        <v>137</v>
      </c>
      <c r="Z62" s="134"/>
      <c r="AA62" s="134"/>
      <c r="AB62" s="61" t="s">
        <v>258</v>
      </c>
      <c r="AD62" s="113" t="s">
        <v>298</v>
      </c>
      <c r="AE62" s="113"/>
      <c r="AF62" s="113"/>
      <c r="AG62" s="113"/>
      <c r="AH62" s="113"/>
      <c r="AI62" s="113"/>
      <c r="AJ62" s="114"/>
    </row>
    <row r="63" spans="1:42" ht="15.95" customHeight="1">
      <c r="A63" s="1"/>
      <c r="B63" s="4"/>
      <c r="C63" s="4"/>
      <c r="D63" s="4"/>
      <c r="E63" s="2"/>
      <c r="F63" s="2"/>
      <c r="G63" s="3"/>
      <c r="H63" s="3"/>
      <c r="I63" s="3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X63" s="135" t="e">
        <f>((SUMIFS($H$1:$H$814,$A$1:$A$814,"*LEFT DEF *"))+(SUMIFS($J$1:$J$814,$A$1:$A$814,"*LEFT DEF *"))+(SUMIFS($L$1:$L$814,$A$1:$A$814,"*LEFT DEF *"))+(SUMIFS($N$1:$N$814,$A$1:$A$814,"*LEFT DEF *"))+(SUMIFS($P$1:$P$814,$A$1:$A$814,"*LEFT DEF *"))+(SUMIFS($R$1:$R$814,$A$1:$A$814,"*LEFT DEF *")))/(AA72)</f>
        <v>#DIV/0!</v>
      </c>
      <c r="Y63" s="136" t="e">
        <f>((SUMIFS($H$1:$H$814,$A$1:$A$814,"*MID DEF *"))+(SUMIFS($J$1:$J$814,$A$1:$A$814,"*MID DEF *"))+(SUMIFS($L$1:$L$814,$A$1:$A$814,"*MID DEF *"))+(SUMIFS($N$1:$N$814,$A$1:$A$814,"*MID DEF *"))+(SUMIFS($P$1:$P$814,$A$1:$A$814,"*MID DEF *"))+(SUMIFS($R$1:$R$814,$A$1:$A$814,"*MID DEF *")))/(AA72)</f>
        <v>#DIV/0!</v>
      </c>
      <c r="Z63" s="136"/>
      <c r="AA63" s="136"/>
      <c r="AB63" s="136" t="e">
        <f>((SUMIFS($H$1:$H$814,$A$1:$A$814,"*RIGHT DEF *"))+(SUMIFS($J$1:$J$814,$A$1:$A$814,"*RIGHT DEF *"))+(SUMIFS($L$1:$L$814,$A$1:$A$814,"*RIGHT DEF *"))+(SUMIFS($N$1:$N$814,$A$1:$A$814,"*RIGHT DEF *"))+(SUMIFS($P$1:$P$814,$A$1:$A$814,"*RIGHT DEF *"))+(SUMIFS($R$1:$R$814,$A$1:$A$814,"*RIGHT DEF *")))/(AB72)</f>
        <v>#DIV/0!</v>
      </c>
      <c r="AD63" s="119"/>
      <c r="AE63" s="115" t="s">
        <v>138</v>
      </c>
      <c r="AF63" s="115"/>
      <c r="AG63" s="115"/>
      <c r="AH63" s="115" t="s">
        <v>137</v>
      </c>
      <c r="AI63" s="115"/>
      <c r="AJ63" s="116"/>
    </row>
    <row r="64" spans="1:42" ht="15.95" customHeight="1">
      <c r="A64" s="1"/>
      <c r="B64" s="4"/>
      <c r="C64" s="4"/>
      <c r="D64" s="4"/>
      <c r="E64" s="2"/>
      <c r="F64" s="2"/>
      <c r="G64" s="3"/>
      <c r="H64" s="3"/>
      <c r="I64" s="3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X64" s="135"/>
      <c r="Y64" s="136"/>
      <c r="Z64" s="136"/>
      <c r="AA64" s="136"/>
      <c r="AB64" s="136"/>
      <c r="AD64" s="119"/>
      <c r="AE64" s="75" t="s">
        <v>301</v>
      </c>
      <c r="AF64" s="75" t="s">
        <v>286</v>
      </c>
      <c r="AG64" s="75" t="s">
        <v>302</v>
      </c>
      <c r="AH64" s="75" t="s">
        <v>301</v>
      </c>
      <c r="AI64" s="75" t="s">
        <v>286</v>
      </c>
      <c r="AJ64" s="76" t="s">
        <v>302</v>
      </c>
    </row>
    <row r="65" spans="1:36" ht="15.95" customHeight="1">
      <c r="A65" s="1"/>
      <c r="B65" s="4"/>
      <c r="C65" s="4"/>
      <c r="D65" s="4"/>
      <c r="E65" s="2"/>
      <c r="F65" s="2"/>
      <c r="G65" s="3"/>
      <c r="H65" s="3"/>
      <c r="I65" s="3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X65" s="135"/>
      <c r="Y65" s="136"/>
      <c r="Z65" s="136"/>
      <c r="AA65" s="136"/>
      <c r="AB65" s="136"/>
      <c r="AD65" s="77" t="s">
        <v>280</v>
      </c>
      <c r="AE65" s="78">
        <f>((SUMIFS($H$1:$H$814,$A$1:$A$814,"*RIGHT DEF *")+SUMIFS($H$1:$H$814,$A$1:$A$814,"*LEFT DEF *")))</f>
        <v>0</v>
      </c>
      <c r="AF65" s="79">
        <f>((AE65)+SUMIFS($G$1:$G$814,$A$1:$A$814,"*RIGHT DEF *")+SUMIFS($G$1:$G$814,$A$1:$A$814,"*LEFT DEF *"))</f>
        <v>0</v>
      </c>
      <c r="AG65" s="80" t="str">
        <f t="shared" ref="AG65:AG69" si="3">IFERROR((AE65/AF65),"-")</f>
        <v>-</v>
      </c>
      <c r="AH65" s="79">
        <f>SUMIFS($H$1:$H$814,$A$1:$A$814,"*MID DEF *")</f>
        <v>0</v>
      </c>
      <c r="AI65" s="79">
        <f>(AH65)+(SUMIFS($G$1:$G$814,$A$1:$A$814,"*MID DEF *"))</f>
        <v>0</v>
      </c>
      <c r="AJ65" s="81" t="str">
        <f>IFERROR((AH65/AI65),"-")</f>
        <v>-</v>
      </c>
    </row>
    <row r="66" spans="1:36" ht="15.95" customHeight="1">
      <c r="A66" s="1"/>
      <c r="B66" s="4"/>
      <c r="C66" s="4"/>
      <c r="D66" s="4"/>
      <c r="E66" s="2"/>
      <c r="F66" s="2"/>
      <c r="G66" s="3"/>
      <c r="H66" s="3"/>
      <c r="I66" s="3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X66" s="135"/>
      <c r="Y66" s="136"/>
      <c r="Z66" s="136"/>
      <c r="AA66" s="136"/>
      <c r="AB66" s="136"/>
      <c r="AD66" s="56" t="s">
        <v>116</v>
      </c>
      <c r="AE66" s="55">
        <f>((SUMIFS($J$1:$J$814,$A$1:$A$814,"*RIGHT DEF *")+SUMIFS($J$1:$J$814,$A$1:$A$814,"*LEFT DEF *")))</f>
        <v>0</v>
      </c>
      <c r="AF66" s="10">
        <f>((AE66)+SUMIFS($I$1:$I$814,$A$1:$A$814,"*RIGHT DEF *")+SUMIFS($I$1:$I$814,$A$1:$A$814,"*LEFT DEF *"))</f>
        <v>0</v>
      </c>
      <c r="AG66" s="73" t="str">
        <f t="shared" si="3"/>
        <v>-</v>
      </c>
      <c r="AH66" s="10">
        <f>SUMIFS($J$1:$J$814,$A$1:$A$814,"*MID DEF *")</f>
        <v>0</v>
      </c>
      <c r="AI66" s="10">
        <f>(AH66)+(SUMIFS($I$1:$I$814,$A$1:$A$814,"*MID DEF *"))</f>
        <v>0</v>
      </c>
      <c r="AJ66" s="74" t="str">
        <f t="shared" ref="AJ66:AJ70" si="4">IFERROR((AH66/AI66),"-")</f>
        <v>-</v>
      </c>
    </row>
    <row r="67" spans="1:36" ht="15.9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X67" s="188" t="s">
        <v>305</v>
      </c>
      <c r="Y67" s="190" t="s">
        <v>305</v>
      </c>
      <c r="Z67" s="190"/>
      <c r="AA67" s="190"/>
      <c r="AB67" s="190" t="s">
        <v>305</v>
      </c>
      <c r="AD67" s="77" t="s">
        <v>281</v>
      </c>
      <c r="AE67" s="79">
        <f>((SUMIFS($L$1:$L$814,$A$1:$A$814,"*RIGHT DEF *")+SUMIFS($L$1:$L$814,$A$1:$A$814,"*LEFT DEF *")))</f>
        <v>0</v>
      </c>
      <c r="AF67" s="79">
        <f>((AE67)+SUMIFS($K$1:$K$814,$A$1:$A$814,"*RIGHT DEF *")+SUMIFS($K$1:$K$814,$A$1:$A$814,"*LEFT DEF *"))</f>
        <v>0</v>
      </c>
      <c r="AG67" s="80" t="str">
        <f t="shared" si="3"/>
        <v>-</v>
      </c>
      <c r="AH67" s="79">
        <f>SUMIFS($L$1:$L$814,$A$1:$A$814,"*MID DEF *")</f>
        <v>0</v>
      </c>
      <c r="AI67" s="79">
        <f>(AH67)+(SUMIFS($K$1:$K$814,$A$1:$A$814,"*MID DEF *"))</f>
        <v>0</v>
      </c>
      <c r="AJ67" s="81" t="str">
        <f t="shared" si="4"/>
        <v>-</v>
      </c>
    </row>
    <row r="68" spans="1:36" ht="15.95" customHeight="1">
      <c r="A68" s="1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3"/>
      <c r="T68" s="3"/>
      <c r="U68" s="2"/>
      <c r="X68" s="189"/>
      <c r="Y68" s="190"/>
      <c r="Z68" s="190"/>
      <c r="AA68" s="190"/>
      <c r="AB68" s="191"/>
      <c r="AD68" s="56" t="s">
        <v>118</v>
      </c>
      <c r="AE68" s="55">
        <f>((SUMIFS($N$1:$N$814,$A$1:$A$814,"*RIGHT DEF *")+SUMIFS($N$1:$N$814,$A$1:$A$814,"*LEFT DEF *")))</f>
        <v>0</v>
      </c>
      <c r="AF68" s="55">
        <f>((AE68)+SUMIFS($M$1:$M$814,$A$1:$A$814,"*RIGHT DEF *")+SUMIFS($M$1:$M$814,$A$1:$A$814,"*LEFT DEF *"))</f>
        <v>0</v>
      </c>
      <c r="AG68" s="73" t="str">
        <f t="shared" si="3"/>
        <v>-</v>
      </c>
      <c r="AH68" s="10">
        <f>SUMIFS($N$1:$N$814,$A$1:$A$814,"*MID DEF *")</f>
        <v>0</v>
      </c>
      <c r="AI68" s="10">
        <f>(AH68)+(SUMIFS($M$1:$M$814,$A$1:$A$814,"*MID DEF *"))</f>
        <v>0</v>
      </c>
      <c r="AJ68" s="74" t="str">
        <f t="shared" si="4"/>
        <v>-</v>
      </c>
    </row>
    <row r="69" spans="1:36" ht="15.95" customHeight="1">
      <c r="A69" s="1"/>
      <c r="B69" s="3"/>
      <c r="C69" s="3"/>
      <c r="D69" s="3"/>
      <c r="E69" s="3"/>
      <c r="F69" s="3"/>
      <c r="G69" s="3"/>
      <c r="H69" s="3"/>
      <c r="I69" s="3"/>
      <c r="J69" s="2"/>
      <c r="K69" s="2"/>
      <c r="L69" s="2"/>
      <c r="M69" s="2"/>
      <c r="N69" s="2"/>
      <c r="O69" s="2"/>
      <c r="P69" s="2"/>
      <c r="Q69" s="2"/>
      <c r="R69" s="2"/>
      <c r="S69" s="3"/>
      <c r="T69" s="3"/>
      <c r="U69" s="2"/>
      <c r="X69" s="189"/>
      <c r="Y69" s="190"/>
      <c r="Z69" s="190"/>
      <c r="AA69" s="190"/>
      <c r="AB69" s="191"/>
      <c r="AD69" s="77" t="s">
        <v>117</v>
      </c>
      <c r="AE69" s="79">
        <f>((SUMIFS($P$1:$P$814,$A$1:$A$814,"*RIGHT DEF *")+SUMIFS($P$1:$P$814,$A$1:$A$814,"*LEFT DEF *")))</f>
        <v>0</v>
      </c>
      <c r="AF69" s="79">
        <f>((AE69)+SUMIFS($O$1:$O$814,$A$1:$A$814,"*RIGHT DEF *")+SUMIFS($O$1:$O$814,$A$1:$A$814,"*LEFT DEF *"))</f>
        <v>0</v>
      </c>
      <c r="AG69" s="80" t="str">
        <f t="shared" si="3"/>
        <v>-</v>
      </c>
      <c r="AH69" s="79">
        <f>SUMIFS($P$1:$P$814,$A$1:$A$814,"*MID DEF *")</f>
        <v>0</v>
      </c>
      <c r="AI69" s="79">
        <f>(AH69)+(SUMIFS($O$1:$O$814,$A$1:$A$814,"*MID DEF *"))</f>
        <v>0</v>
      </c>
      <c r="AJ69" s="81" t="str">
        <f t="shared" si="4"/>
        <v>-</v>
      </c>
    </row>
    <row r="70" spans="1:36" ht="15.9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3"/>
      <c r="T70" s="3"/>
      <c r="U70" s="2"/>
      <c r="X70" s="186" t="s">
        <v>284</v>
      </c>
      <c r="Y70" s="187" t="s">
        <v>284</v>
      </c>
      <c r="Z70" s="187"/>
      <c r="AA70" s="187"/>
      <c r="AB70" s="187" t="s">
        <v>284</v>
      </c>
      <c r="AD70" s="56" t="s">
        <v>282</v>
      </c>
      <c r="AE70" s="10">
        <f>((SUMIFS($R$1:$R$814,$A$1:$A$814,"*RIGHT DEF *")+SUMIFS($R$1:$R$814,$A$1:$A$814,"*LEFT DEF *")))</f>
        <v>0</v>
      </c>
      <c r="AF70" s="10">
        <f>((AE70)+SUMIFS($Q$1:$Q$814,$A$1:$A$814,"*RIGHT DEF *")+SUMIFS($Q$1:$Q$814,$A$1:$A$814,"*LEFT DEF *"))</f>
        <v>0</v>
      </c>
      <c r="AG70" s="73" t="str">
        <f>IFERROR((AE70/AF70),"-")</f>
        <v>-</v>
      </c>
      <c r="AH70" s="10">
        <f>SUMIFS($R$1:$R$814,$A$1:$A$814,"*MID DEF *")</f>
        <v>0</v>
      </c>
      <c r="AI70" s="10">
        <f>(AH70)+(SUMIFS($Q$1:$Q$814,$A$1:$A$814,"*MID DEF *"))</f>
        <v>0</v>
      </c>
      <c r="AJ70" s="74" t="str">
        <f t="shared" si="4"/>
        <v>-</v>
      </c>
    </row>
    <row r="71" spans="1:36" ht="15.75">
      <c r="A71" s="1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3"/>
      <c r="T71" s="3"/>
      <c r="U71" s="2"/>
      <c r="X71" s="186"/>
      <c r="Y71" s="187"/>
      <c r="Z71" s="187"/>
      <c r="AA71" s="187"/>
      <c r="AB71" s="187"/>
      <c r="AJ71" s="53"/>
    </row>
    <row r="72" spans="1:36" ht="15.75">
      <c r="A72" s="1"/>
      <c r="B72" s="3"/>
      <c r="C72" s="3"/>
      <c r="D72" s="3"/>
      <c r="E72" s="3"/>
      <c r="F72" s="3"/>
      <c r="G72" s="3"/>
      <c r="H72" s="3"/>
      <c r="I72" s="3"/>
      <c r="J72" s="2"/>
      <c r="K72" s="2"/>
      <c r="L72" s="2"/>
      <c r="M72" s="2"/>
      <c r="N72" s="2"/>
      <c r="O72" s="2"/>
      <c r="P72" s="2"/>
      <c r="Q72" s="2"/>
      <c r="R72" s="2"/>
      <c r="S72" s="3"/>
      <c r="T72" s="3"/>
      <c r="U72" s="2"/>
      <c r="X72" s="184">
        <f>IF((COUNTIF($A$1:$A$986,"*LEFT DEF *"))&lt;0,"0",(COUNTIF($A$1:$A$986,"*LEFT DEF *")))</f>
        <v>0</v>
      </c>
      <c r="Y72" s="185">
        <f>IF((COUNTIF($A$1:$A$986,"*MID DEF *"))&lt;0,"0",(COUNTIF($A$1:$A$986,"*MID DEF *")))</f>
        <v>0</v>
      </c>
      <c r="Z72" s="185"/>
      <c r="AA72" s="185"/>
      <c r="AB72" s="185">
        <f>IF((COUNTIF($A$1:$A$986,"*RIGHT DEF *"))&lt;0,"0",(COUNTIF($A$1:$A$986,"*RIGHT DEF *")))</f>
        <v>0</v>
      </c>
      <c r="AJ72" s="53"/>
    </row>
    <row r="73" spans="1:36" ht="15.7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3"/>
      <c r="T73" s="3"/>
      <c r="U73" s="2"/>
      <c r="X73" s="184"/>
      <c r="Y73" s="185"/>
      <c r="Z73" s="185"/>
      <c r="AA73" s="185"/>
      <c r="AB73" s="185"/>
      <c r="AJ73" s="53"/>
    </row>
    <row r="74" spans="1:36" ht="15.75">
      <c r="A74" s="1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3"/>
      <c r="T74" s="3"/>
      <c r="U74" s="2"/>
      <c r="X74" s="184"/>
      <c r="Y74" s="185"/>
      <c r="Z74" s="185"/>
      <c r="AA74" s="185"/>
      <c r="AB74" s="185"/>
      <c r="AJ74" s="53"/>
    </row>
    <row r="75" spans="1:36" ht="15.95" customHeight="1">
      <c r="A75" s="1"/>
      <c r="B75" s="3"/>
      <c r="C75" s="3"/>
      <c r="D75" s="3"/>
      <c r="E75" s="3"/>
      <c r="F75" s="3"/>
      <c r="G75" s="3"/>
      <c r="H75" s="3"/>
      <c r="I75" s="3"/>
      <c r="J75" s="2"/>
      <c r="K75" s="2"/>
      <c r="L75" s="2"/>
      <c r="M75" s="2"/>
      <c r="N75" s="2"/>
      <c r="O75" s="2"/>
      <c r="P75" s="2"/>
      <c r="Q75" s="2"/>
      <c r="R75" s="2"/>
      <c r="S75" s="3"/>
      <c r="T75" s="3"/>
      <c r="U75" s="2"/>
      <c r="X75" s="186" t="s">
        <v>285</v>
      </c>
      <c r="Y75" s="187" t="s">
        <v>285</v>
      </c>
      <c r="Z75" s="187"/>
      <c r="AA75" s="187"/>
      <c r="AB75" s="187" t="s">
        <v>285</v>
      </c>
      <c r="AJ75" s="53"/>
    </row>
    <row r="76" spans="1:36" ht="15.9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3"/>
      <c r="T76" s="3"/>
      <c r="U76" s="2"/>
      <c r="X76" s="186"/>
      <c r="Y76" s="187"/>
      <c r="Z76" s="187"/>
      <c r="AA76" s="187"/>
      <c r="AB76" s="187"/>
      <c r="AJ76" s="53"/>
    </row>
    <row r="77" spans="1:36" ht="15.75">
      <c r="A77" s="1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X77" s="186"/>
      <c r="Y77" s="187"/>
      <c r="Z77" s="187"/>
      <c r="AA77" s="187"/>
      <c r="AB77" s="187"/>
      <c r="AJ77" s="53"/>
    </row>
    <row r="78" spans="1:36" ht="16.5" thickBot="1">
      <c r="A78" s="1"/>
      <c r="B78" s="3"/>
      <c r="C78" s="3"/>
      <c r="D78" s="3"/>
      <c r="E78" s="3"/>
      <c r="F78" s="3"/>
      <c r="G78" s="3"/>
      <c r="H78" s="3"/>
      <c r="I78" s="3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X78" s="72"/>
      <c r="Y78" s="68"/>
      <c r="Z78" s="68"/>
      <c r="AA78" s="68"/>
      <c r="AB78" s="68"/>
      <c r="AC78" s="68"/>
      <c r="AD78" s="68"/>
      <c r="AE78" s="68"/>
      <c r="AF78" s="68"/>
      <c r="AG78" s="68"/>
      <c r="AH78" s="68"/>
      <c r="AI78" s="68"/>
      <c r="AJ78" s="54"/>
    </row>
    <row r="79" spans="1:36" ht="15.7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</row>
    <row r="80" spans="1:36" ht="15.75">
      <c r="A80" s="1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X80" s="49"/>
      <c r="Y80" s="50"/>
      <c r="Z80" s="50"/>
      <c r="AA80" s="50"/>
      <c r="AB80" s="50"/>
    </row>
    <row r="81" spans="1:28" ht="15.75">
      <c r="A81" s="1"/>
      <c r="B81" s="3"/>
      <c r="C81" s="3"/>
      <c r="D81" s="3"/>
      <c r="E81" s="3"/>
      <c r="F81" s="3"/>
      <c r="G81" s="3"/>
      <c r="H81" s="3"/>
      <c r="I81" s="3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X81" s="50"/>
      <c r="AB81" s="50"/>
    </row>
    <row r="82" spans="1:28" ht="15.7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</row>
    <row r="83" spans="1:28" ht="15.75">
      <c r="A83" s="1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</row>
    <row r="84" spans="1:28" ht="15.75">
      <c r="A84" s="1"/>
      <c r="B84" s="3"/>
      <c r="C84" s="3"/>
      <c r="D84" s="3"/>
      <c r="E84" s="3"/>
      <c r="F84" s="3"/>
      <c r="G84" s="3"/>
      <c r="H84" s="3"/>
      <c r="I84" s="3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</row>
    <row r="85" spans="1:28" ht="15.7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</row>
    <row r="86" spans="1:28" ht="15.75">
      <c r="A86" s="1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</row>
    <row r="87" spans="1:28" ht="15.75">
      <c r="A87" s="1"/>
      <c r="B87" s="3"/>
      <c r="C87" s="3"/>
      <c r="D87" s="3"/>
      <c r="E87" s="3"/>
      <c r="F87" s="3"/>
      <c r="G87" s="3"/>
      <c r="H87" s="3"/>
      <c r="I87" s="3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</row>
    <row r="88" spans="1:28" ht="15.7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</row>
    <row r="89" spans="1:28" ht="15.75">
      <c r="A89" s="1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</row>
    <row r="90" spans="1:28" ht="15.75">
      <c r="A90" s="1"/>
      <c r="B90" s="3"/>
      <c r="C90" s="3"/>
      <c r="D90" s="3"/>
      <c r="E90" s="3"/>
      <c r="F90" s="3"/>
      <c r="G90" s="3"/>
      <c r="H90" s="3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</row>
    <row r="91" spans="1:28" ht="15.7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</row>
    <row r="92" spans="1:28" ht="15.75">
      <c r="A92" s="1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3"/>
      <c r="T92" s="3"/>
      <c r="U92" s="2"/>
    </row>
    <row r="93" spans="1:28" ht="15.75">
      <c r="A93" s="1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2"/>
    </row>
    <row r="94" spans="1:28" ht="15.7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3"/>
      <c r="T94" s="3"/>
      <c r="U94" s="2"/>
    </row>
    <row r="95" spans="1:28" ht="15.75">
      <c r="A95" s="1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3"/>
      <c r="T95" s="3"/>
      <c r="U95" s="2"/>
    </row>
    <row r="96" spans="1:28" ht="15.75">
      <c r="A96" s="1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2"/>
    </row>
    <row r="97" spans="1:21" ht="15.7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3"/>
      <c r="T97" s="3"/>
      <c r="U97" s="2"/>
    </row>
    <row r="98" spans="1:21" ht="15.75">
      <c r="A98" s="1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3"/>
      <c r="T98" s="3"/>
      <c r="U98" s="2"/>
    </row>
    <row r="99" spans="1:21" ht="15.75">
      <c r="A99" s="1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2"/>
    </row>
    <row r="100" spans="1:21" ht="15.7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3"/>
      <c r="T100" s="3"/>
      <c r="U100" s="2"/>
    </row>
    <row r="101" spans="1:21" ht="15.75">
      <c r="A101" s="1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3"/>
      <c r="T101" s="3"/>
      <c r="U101" s="2"/>
    </row>
    <row r="102" spans="1:21" ht="15.75">
      <c r="A102" s="1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2"/>
    </row>
    <row r="103" spans="1:21" ht="15.75">
      <c r="A103" s="1"/>
      <c r="B103" s="4"/>
      <c r="C103" s="4"/>
      <c r="D103" s="4"/>
      <c r="E103" s="2"/>
      <c r="F103" s="2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2"/>
    </row>
    <row r="104" spans="1:21" ht="15.75">
      <c r="A104" s="1"/>
      <c r="B104" s="4"/>
      <c r="C104" s="4"/>
      <c r="D104" s="4"/>
      <c r="E104" s="2"/>
      <c r="F104" s="2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2"/>
    </row>
    <row r="105" spans="1:21" ht="15.75">
      <c r="A105" s="1"/>
      <c r="B105" s="4"/>
      <c r="C105" s="4"/>
      <c r="D105" s="4"/>
      <c r="E105" s="2"/>
      <c r="F105" s="2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2"/>
    </row>
    <row r="106" spans="1:21" ht="15.75">
      <c r="A106" s="1"/>
      <c r="B106" s="4"/>
      <c r="C106" s="4"/>
      <c r="D106" s="4"/>
      <c r="E106" s="2"/>
      <c r="F106" s="2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2"/>
    </row>
    <row r="107" spans="1:21" ht="15.75">
      <c r="A107" s="1"/>
      <c r="B107" s="4"/>
      <c r="C107" s="4"/>
      <c r="D107" s="4"/>
      <c r="E107" s="2"/>
      <c r="F107" s="2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2"/>
    </row>
    <row r="108" spans="1:21" ht="15.75">
      <c r="A108" s="1"/>
      <c r="B108" s="4"/>
      <c r="C108" s="4"/>
      <c r="D108" s="4"/>
      <c r="E108" s="2"/>
      <c r="F108" s="2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2"/>
    </row>
    <row r="109" spans="1:21" ht="15.75">
      <c r="A109" s="1"/>
      <c r="B109" s="4"/>
      <c r="C109" s="4"/>
      <c r="D109" s="4"/>
      <c r="E109" s="2"/>
      <c r="F109" s="2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2"/>
    </row>
    <row r="110" spans="1:21" ht="15.75">
      <c r="A110" s="1"/>
      <c r="B110" s="4"/>
      <c r="C110" s="4"/>
      <c r="D110" s="4"/>
      <c r="E110" s="2"/>
      <c r="F110" s="2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2"/>
    </row>
    <row r="111" spans="1:21" ht="15.75">
      <c r="A111" s="1"/>
      <c r="B111" s="4"/>
      <c r="C111" s="4"/>
      <c r="D111" s="4"/>
      <c r="E111" s="2"/>
      <c r="F111" s="2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2"/>
    </row>
    <row r="112" spans="1:21" ht="15.75">
      <c r="A112" s="1"/>
      <c r="B112" s="4"/>
      <c r="C112" s="4"/>
      <c r="D112" s="4"/>
      <c r="E112" s="2"/>
      <c r="F112" s="2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2"/>
      <c r="T112" s="2"/>
      <c r="U112" s="2"/>
    </row>
    <row r="113" spans="1:21" ht="15.75">
      <c r="A113" s="1"/>
      <c r="B113" s="4"/>
      <c r="C113" s="4"/>
      <c r="D113" s="4"/>
      <c r="E113" s="2"/>
      <c r="F113" s="2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2"/>
      <c r="T113" s="2"/>
      <c r="U113" s="2"/>
    </row>
    <row r="114" spans="1:21" ht="15.75">
      <c r="A114" s="1"/>
      <c r="B114" s="4"/>
      <c r="C114" s="4"/>
      <c r="D114" s="4"/>
      <c r="E114" s="2"/>
      <c r="F114" s="2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2"/>
    </row>
    <row r="115" spans="1:21" ht="15.75">
      <c r="A115" s="1"/>
      <c r="B115" s="4"/>
      <c r="C115" s="4"/>
      <c r="D115" s="4"/>
      <c r="E115" s="2"/>
      <c r="F115" s="2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2"/>
    </row>
    <row r="116" spans="1:21" ht="15.75">
      <c r="A116" s="1"/>
      <c r="B116" s="4"/>
      <c r="C116" s="4"/>
      <c r="D116" s="4"/>
      <c r="E116" s="2"/>
      <c r="F116" s="2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2"/>
    </row>
    <row r="117" spans="1:21" ht="15.75">
      <c r="A117" s="1"/>
      <c r="B117" s="4"/>
      <c r="C117" s="4"/>
      <c r="D117" s="4"/>
      <c r="E117" s="2"/>
      <c r="F117" s="2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2"/>
    </row>
    <row r="118" spans="1:21" ht="15.75">
      <c r="A118" s="1"/>
      <c r="B118" s="4"/>
      <c r="C118" s="4"/>
      <c r="D118" s="4"/>
      <c r="E118" s="2"/>
      <c r="F118" s="2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2"/>
    </row>
    <row r="119" spans="1:21" ht="15.75">
      <c r="A119" s="1"/>
      <c r="B119" s="4"/>
      <c r="C119" s="4"/>
      <c r="D119" s="4"/>
      <c r="E119" s="2"/>
      <c r="F119" s="2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2"/>
    </row>
    <row r="120" spans="1:21" ht="15.75">
      <c r="A120" s="1"/>
      <c r="B120" s="4"/>
      <c r="C120" s="4"/>
      <c r="D120" s="4"/>
      <c r="E120" s="2"/>
      <c r="F120" s="2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2"/>
    </row>
    <row r="121" spans="1:21" ht="15.75">
      <c r="A121" s="1"/>
      <c r="B121" s="4"/>
      <c r="C121" s="4"/>
      <c r="D121" s="4"/>
      <c r="E121" s="2"/>
      <c r="F121" s="2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2"/>
    </row>
    <row r="122" spans="1:21" ht="15.75">
      <c r="A122" s="1"/>
      <c r="B122" s="4"/>
      <c r="C122" s="4"/>
      <c r="D122" s="4"/>
      <c r="E122" s="2"/>
      <c r="F122" s="2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2"/>
    </row>
    <row r="123" spans="1:21" ht="15.7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3"/>
      <c r="T123" s="3"/>
      <c r="U123" s="2"/>
    </row>
    <row r="124" spans="1:21" ht="15.75">
      <c r="A124" s="1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3"/>
      <c r="T124" s="3"/>
      <c r="U124" s="2"/>
    </row>
    <row r="125" spans="1:21" ht="15.75">
      <c r="A125" s="1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2"/>
    </row>
    <row r="126" spans="1:21" ht="15.7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3"/>
      <c r="T126" s="3"/>
      <c r="U126" s="2"/>
    </row>
    <row r="127" spans="1:21" ht="15.75">
      <c r="A127" s="1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3"/>
      <c r="T127" s="3"/>
      <c r="U127" s="2"/>
    </row>
    <row r="128" spans="1:21" ht="15.75">
      <c r="A128" s="1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2"/>
    </row>
    <row r="129" spans="1:21" ht="15.7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3"/>
      <c r="T129" s="3"/>
      <c r="U129" s="2"/>
    </row>
    <row r="130" spans="1:21" ht="15.75">
      <c r="A130" s="1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3"/>
      <c r="T130" s="3"/>
      <c r="U130" s="2"/>
    </row>
    <row r="131" spans="1:21" ht="15.75">
      <c r="A131" s="1"/>
      <c r="B131" s="3"/>
      <c r="C131" s="3"/>
      <c r="D131" s="3"/>
      <c r="E131" s="3"/>
      <c r="F131" s="3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3"/>
      <c r="T131" s="3"/>
      <c r="U131" s="2"/>
    </row>
    <row r="132" spans="1:21" ht="15.75">
      <c r="A132" s="1"/>
      <c r="B132" s="4"/>
      <c r="C132" s="4"/>
      <c r="D132" s="4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3"/>
      <c r="T132" s="3"/>
      <c r="U132" s="2"/>
    </row>
    <row r="133" spans="1:21" ht="15.75">
      <c r="A133" s="1"/>
      <c r="B133" s="4"/>
      <c r="C133" s="4"/>
      <c r="D133" s="4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3"/>
      <c r="T133" s="3"/>
      <c r="U133" s="2"/>
    </row>
    <row r="134" spans="1:21" ht="15.7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3"/>
      <c r="N134" s="3"/>
      <c r="O134" s="3"/>
      <c r="P134" s="3"/>
      <c r="Q134" s="3"/>
      <c r="R134" s="3"/>
      <c r="S134" s="3"/>
      <c r="T134" s="3"/>
      <c r="U134" s="2"/>
    </row>
    <row r="135" spans="1:21" ht="15.75">
      <c r="A135" s="1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3"/>
      <c r="N135" s="3"/>
      <c r="O135" s="2"/>
      <c r="P135" s="2"/>
      <c r="Q135" s="2"/>
      <c r="R135" s="2"/>
      <c r="S135" s="2"/>
      <c r="T135" s="2"/>
      <c r="U135" s="2"/>
    </row>
    <row r="136" spans="1:21" ht="15.75">
      <c r="A136" s="1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2"/>
      <c r="P136" s="2"/>
      <c r="Q136" s="2"/>
      <c r="R136" s="2"/>
      <c r="S136" s="2"/>
      <c r="T136" s="2"/>
      <c r="U136" s="2"/>
    </row>
    <row r="137" spans="1:21" ht="15.75">
      <c r="A137" s="1"/>
      <c r="B137" s="4"/>
      <c r="C137" s="4"/>
      <c r="D137" s="4"/>
      <c r="E137" s="2"/>
      <c r="F137" s="2"/>
      <c r="G137" s="3"/>
      <c r="H137" s="3"/>
      <c r="I137" s="3"/>
      <c r="J137" s="3"/>
      <c r="K137" s="3"/>
      <c r="L137" s="3"/>
      <c r="M137" s="2"/>
      <c r="N137" s="2"/>
      <c r="O137" s="2"/>
      <c r="P137" s="2"/>
      <c r="Q137" s="2"/>
      <c r="R137" s="2"/>
      <c r="S137" s="2"/>
      <c r="T137" s="2"/>
      <c r="U137" s="2"/>
    </row>
    <row r="138" spans="1:21" ht="15.75">
      <c r="A138" s="1"/>
      <c r="B138" s="4"/>
      <c r="C138" s="4"/>
      <c r="D138" s="4"/>
      <c r="E138" s="2"/>
      <c r="F138" s="2"/>
      <c r="G138" s="3"/>
      <c r="H138" s="3"/>
      <c r="I138" s="3"/>
      <c r="J138" s="3"/>
      <c r="K138" s="3"/>
      <c r="L138" s="3"/>
      <c r="M138" s="2"/>
      <c r="N138" s="2"/>
      <c r="O138" s="2"/>
      <c r="P138" s="2"/>
      <c r="Q138" s="2"/>
      <c r="R138" s="2"/>
      <c r="S138" s="2"/>
      <c r="T138" s="2"/>
      <c r="U138" s="2"/>
    </row>
    <row r="139" spans="1:21" ht="15.75">
      <c r="A139" s="1"/>
      <c r="B139" s="4"/>
      <c r="C139" s="4"/>
      <c r="D139" s="4"/>
      <c r="E139" s="2"/>
      <c r="F139" s="2"/>
      <c r="G139" s="3"/>
      <c r="H139" s="3"/>
      <c r="I139" s="3"/>
      <c r="J139" s="3"/>
      <c r="K139" s="3"/>
      <c r="L139" s="3"/>
      <c r="M139" s="3"/>
      <c r="N139" s="3"/>
      <c r="O139" s="2"/>
      <c r="P139" s="2"/>
      <c r="Q139" s="2"/>
      <c r="R139" s="2"/>
      <c r="S139" s="2"/>
      <c r="T139" s="2"/>
      <c r="U139" s="2"/>
    </row>
    <row r="140" spans="1:21" ht="15.75">
      <c r="A140" s="1"/>
      <c r="B140" s="4"/>
      <c r="C140" s="4"/>
      <c r="D140" s="4"/>
      <c r="E140" s="2"/>
      <c r="F140" s="2"/>
      <c r="G140" s="3"/>
      <c r="H140" s="3"/>
      <c r="I140" s="3"/>
      <c r="J140" s="3"/>
      <c r="K140" s="3"/>
      <c r="L140" s="3"/>
      <c r="M140" s="3"/>
      <c r="N140" s="3"/>
      <c r="O140" s="2"/>
      <c r="P140" s="2"/>
      <c r="Q140" s="2"/>
      <c r="R140" s="2"/>
      <c r="S140" s="2"/>
      <c r="T140" s="2"/>
      <c r="U140" s="2"/>
    </row>
    <row r="141" spans="1:21" ht="15.75">
      <c r="A141" s="1"/>
      <c r="B141" s="4"/>
      <c r="C141" s="4"/>
      <c r="D141" s="4"/>
      <c r="E141" s="2"/>
      <c r="F141" s="2"/>
      <c r="G141" s="3"/>
      <c r="H141" s="3"/>
      <c r="I141" s="3"/>
      <c r="J141" s="3"/>
      <c r="K141" s="3"/>
      <c r="L141" s="3"/>
      <c r="M141" s="3"/>
      <c r="N141" s="3"/>
      <c r="O141" s="2"/>
      <c r="P141" s="2"/>
      <c r="Q141" s="2"/>
      <c r="R141" s="2"/>
      <c r="S141" s="2"/>
      <c r="T141" s="2"/>
      <c r="U141" s="2"/>
    </row>
    <row r="142" spans="1:21" ht="15.75">
      <c r="A142" s="1"/>
      <c r="B142" s="4"/>
      <c r="C142" s="4"/>
      <c r="D142" s="4"/>
      <c r="E142" s="2"/>
      <c r="F142" s="2"/>
      <c r="G142" s="3"/>
      <c r="H142" s="3"/>
      <c r="I142" s="3"/>
      <c r="J142" s="3"/>
      <c r="K142" s="3"/>
      <c r="L142" s="3"/>
      <c r="M142" s="2"/>
      <c r="N142" s="2"/>
      <c r="O142" s="2"/>
      <c r="P142" s="2"/>
      <c r="Q142" s="2"/>
      <c r="R142" s="2"/>
      <c r="S142" s="2"/>
      <c r="T142" s="2"/>
      <c r="U142" s="2"/>
    </row>
    <row r="143" spans="1:21" ht="15.75">
      <c r="A143" s="1"/>
      <c r="B143" s="4"/>
      <c r="C143" s="4"/>
      <c r="D143" s="4"/>
      <c r="E143" s="2"/>
      <c r="F143" s="2"/>
      <c r="G143" s="3"/>
      <c r="H143" s="3"/>
      <c r="I143" s="3"/>
      <c r="J143" s="3"/>
      <c r="K143" s="3"/>
      <c r="L143" s="3"/>
      <c r="M143" s="2"/>
      <c r="N143" s="2"/>
      <c r="O143" s="2"/>
      <c r="P143" s="2"/>
      <c r="Q143" s="2"/>
      <c r="R143" s="2"/>
      <c r="S143" s="2"/>
      <c r="T143" s="2"/>
      <c r="U143" s="2"/>
    </row>
    <row r="144" spans="1:21" ht="15.75">
      <c r="A144" s="1"/>
      <c r="B144" s="4"/>
      <c r="C144" s="4"/>
      <c r="D144" s="4"/>
      <c r="E144" s="2"/>
      <c r="F144" s="2"/>
      <c r="G144" s="3"/>
      <c r="H144" s="3"/>
      <c r="I144" s="3"/>
      <c r="J144" s="3"/>
      <c r="K144" s="3"/>
      <c r="L144" s="3"/>
      <c r="M144" s="3"/>
      <c r="N144" s="3"/>
      <c r="O144" s="2"/>
      <c r="P144" s="2"/>
      <c r="Q144" s="2"/>
      <c r="R144" s="2"/>
      <c r="S144" s="2"/>
      <c r="T144" s="2"/>
      <c r="U144" s="2"/>
    </row>
    <row r="145" spans="1:21" ht="15.75">
      <c r="A145" s="1"/>
      <c r="B145" s="4"/>
      <c r="C145" s="4"/>
      <c r="D145" s="4"/>
      <c r="E145" s="2"/>
      <c r="F145" s="2"/>
      <c r="G145" s="3"/>
      <c r="H145" s="3"/>
      <c r="I145" s="3"/>
      <c r="J145" s="3"/>
      <c r="K145" s="3"/>
      <c r="L145" s="3"/>
      <c r="M145" s="3"/>
      <c r="N145" s="3"/>
      <c r="O145" s="2"/>
      <c r="P145" s="2"/>
      <c r="Q145" s="2"/>
      <c r="R145" s="2"/>
      <c r="S145" s="2"/>
      <c r="T145" s="2"/>
      <c r="U145" s="2"/>
    </row>
    <row r="146" spans="1:21" ht="15.75">
      <c r="A146" s="1"/>
      <c r="B146" s="4"/>
      <c r="C146" s="4"/>
      <c r="D146" s="4"/>
      <c r="E146" s="2"/>
      <c r="F146" s="2"/>
      <c r="G146" s="3"/>
      <c r="H146" s="3"/>
      <c r="I146" s="3"/>
      <c r="J146" s="3"/>
      <c r="K146" s="3"/>
      <c r="L146" s="3"/>
      <c r="M146" s="3"/>
      <c r="N146" s="3"/>
      <c r="O146" s="2"/>
      <c r="R146" s="2"/>
      <c r="S146" s="2"/>
      <c r="T146" s="2"/>
      <c r="U146" s="2"/>
    </row>
    <row r="147" spans="1:21" ht="15.75">
      <c r="A147" s="1"/>
      <c r="B147" s="4"/>
      <c r="C147" s="4"/>
      <c r="D147" s="4"/>
      <c r="E147" s="2"/>
      <c r="F147" s="2"/>
      <c r="G147" s="3"/>
      <c r="H147" s="3"/>
      <c r="I147" s="3"/>
      <c r="J147" s="3"/>
      <c r="K147" s="3"/>
      <c r="L147" s="3"/>
      <c r="M147" s="2"/>
      <c r="N147" s="2"/>
      <c r="O147" s="2"/>
      <c r="P147" s="2"/>
      <c r="Q147" s="2"/>
      <c r="R147" s="2"/>
      <c r="S147" s="2"/>
      <c r="T147" s="2"/>
      <c r="U147" s="2"/>
    </row>
    <row r="148" spans="1:21" ht="15.7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</row>
    <row r="149" spans="1:21" ht="15.75">
      <c r="A149" s="1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3"/>
      <c r="N149" s="3"/>
      <c r="O149" s="2"/>
      <c r="P149" s="2"/>
      <c r="Q149" s="2"/>
      <c r="R149" s="2"/>
      <c r="S149" s="2"/>
      <c r="T149" s="2"/>
      <c r="U149" s="2"/>
    </row>
    <row r="150" spans="1:21" ht="15.75">
      <c r="A150" s="1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2"/>
      <c r="N150" s="2"/>
      <c r="O150" s="2"/>
      <c r="P150" s="2"/>
      <c r="Q150" s="2"/>
      <c r="R150" s="2"/>
      <c r="S150" s="2"/>
      <c r="T150" s="2"/>
      <c r="U150" s="2"/>
    </row>
    <row r="151" spans="1:21" ht="15.7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</row>
    <row r="152" spans="1:21" ht="15.75">
      <c r="A152" s="1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3"/>
      <c r="N152" s="3"/>
      <c r="O152" s="2"/>
      <c r="P152" s="2"/>
      <c r="Q152" s="2"/>
      <c r="R152" s="2"/>
      <c r="S152" s="2"/>
      <c r="T152" s="2"/>
      <c r="U152" s="2"/>
    </row>
    <row r="153" spans="1:21" ht="15.75">
      <c r="A153" s="1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2"/>
      <c r="N153" s="2"/>
      <c r="O153" s="2"/>
      <c r="P153" s="2"/>
      <c r="Q153" s="2"/>
      <c r="R153" s="2"/>
      <c r="S153" s="2"/>
      <c r="T153" s="2"/>
      <c r="U153" s="2"/>
    </row>
    <row r="154" spans="1:21" ht="15.7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</row>
    <row r="155" spans="1:21" ht="15.75">
      <c r="A155" s="1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3"/>
      <c r="N155" s="3"/>
      <c r="O155" s="2"/>
      <c r="P155" s="2"/>
      <c r="Q155" s="2"/>
      <c r="R155" s="2"/>
      <c r="S155" s="2"/>
      <c r="T155" s="2"/>
      <c r="U155" s="2"/>
    </row>
    <row r="156" spans="1:21" ht="15.75">
      <c r="A156" s="1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2"/>
      <c r="N156" s="2"/>
      <c r="O156" s="2"/>
      <c r="P156" s="2"/>
      <c r="Q156" s="2"/>
      <c r="R156" s="2"/>
      <c r="S156" s="2"/>
      <c r="T156" s="2"/>
      <c r="U156" s="2"/>
    </row>
    <row r="157" spans="1:21" ht="15.75">
      <c r="A157" s="1"/>
      <c r="B157" s="4"/>
      <c r="C157" s="4"/>
      <c r="D157" s="4"/>
      <c r="E157" s="2"/>
      <c r="F157" s="2"/>
      <c r="G157" s="3"/>
      <c r="H157" s="3"/>
      <c r="I157" s="3"/>
      <c r="J157" s="3"/>
      <c r="K157" s="3"/>
      <c r="L157" s="3"/>
      <c r="M157" s="2"/>
      <c r="N157" s="2"/>
      <c r="O157" s="2"/>
      <c r="P157" s="2"/>
      <c r="Q157" s="2"/>
      <c r="R157" s="2"/>
      <c r="S157" s="2"/>
      <c r="T157" s="2"/>
      <c r="U157" s="2"/>
    </row>
    <row r="158" spans="1:21" ht="15.75">
      <c r="A158" s="1"/>
      <c r="B158" s="4"/>
      <c r="C158" s="4"/>
      <c r="D158" s="4"/>
      <c r="E158" s="2"/>
      <c r="F158" s="2"/>
      <c r="G158" s="3"/>
      <c r="H158" s="3"/>
      <c r="I158" s="3"/>
      <c r="J158" s="3"/>
      <c r="K158" s="3"/>
      <c r="L158" s="3"/>
      <c r="M158" s="2"/>
      <c r="N158" s="2"/>
      <c r="O158" s="2"/>
      <c r="P158" s="2"/>
      <c r="Q158" s="2"/>
      <c r="R158" s="2"/>
      <c r="S158" s="2"/>
      <c r="T158" s="2"/>
      <c r="U158" s="2"/>
    </row>
    <row r="159" spans="1:21" ht="15.75">
      <c r="A159" s="1"/>
      <c r="B159" s="4"/>
      <c r="C159" s="4"/>
      <c r="D159" s="4"/>
      <c r="E159" s="2"/>
      <c r="F159" s="2"/>
      <c r="G159" s="3"/>
      <c r="H159" s="3"/>
      <c r="I159" s="3"/>
      <c r="J159" s="3"/>
      <c r="K159" s="3"/>
      <c r="L159" s="3"/>
      <c r="M159" s="2"/>
      <c r="N159" s="2"/>
      <c r="O159" s="2"/>
      <c r="P159" s="2"/>
      <c r="Q159" s="2"/>
      <c r="R159" s="2"/>
      <c r="S159" s="2"/>
      <c r="T159" s="2"/>
      <c r="U159" s="2"/>
    </row>
    <row r="160" spans="1:21" ht="15.7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</row>
    <row r="161" spans="1:21" ht="15.75">
      <c r="A161" s="1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3"/>
      <c r="N161" s="3"/>
      <c r="O161" s="2"/>
      <c r="P161" s="2"/>
      <c r="Q161" s="2"/>
      <c r="R161" s="2"/>
      <c r="S161" s="2"/>
      <c r="T161" s="2"/>
      <c r="U161" s="2"/>
    </row>
    <row r="162" spans="1:21" ht="15.75">
      <c r="A162" s="1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2"/>
      <c r="P162" s="2"/>
      <c r="Q162" s="2"/>
      <c r="R162" s="2"/>
      <c r="S162" s="2"/>
      <c r="T162" s="2"/>
      <c r="U162" s="2"/>
    </row>
    <row r="163" spans="1:21" ht="15.7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3"/>
      <c r="N163" s="3"/>
      <c r="O163" s="2"/>
      <c r="P163" s="2"/>
      <c r="Q163" s="2"/>
      <c r="R163" s="2"/>
      <c r="S163" s="2"/>
      <c r="T163" s="2"/>
      <c r="U163" s="2"/>
    </row>
    <row r="164" spans="1:21" ht="15.75">
      <c r="A164" s="1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</row>
    <row r="165" spans="1:21" ht="15.75">
      <c r="A165" s="1"/>
      <c r="B165" s="3"/>
      <c r="C165" s="3"/>
      <c r="D165" s="3"/>
      <c r="E165" s="3"/>
      <c r="F165" s="3"/>
      <c r="G165" s="3"/>
      <c r="H165" s="3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</row>
    <row r="166" spans="1:21" ht="15.7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3"/>
      <c r="N166" s="3"/>
      <c r="O166" s="2"/>
      <c r="P166" s="2"/>
      <c r="Q166" s="2"/>
      <c r="R166" s="2"/>
      <c r="S166" s="2"/>
      <c r="T166" s="2"/>
      <c r="U166" s="2"/>
    </row>
    <row r="167" spans="1:21" ht="15.75">
      <c r="A167" s="1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3"/>
      <c r="N167" s="3"/>
      <c r="O167" s="2"/>
      <c r="P167" s="2"/>
      <c r="Q167" s="2"/>
      <c r="R167" s="2"/>
      <c r="S167" s="2"/>
      <c r="T167" s="2"/>
      <c r="U167" s="2"/>
    </row>
    <row r="168" spans="1:21" ht="15.75">
      <c r="A168" s="1"/>
      <c r="B168" s="3"/>
      <c r="C168" s="3"/>
      <c r="D168" s="3"/>
      <c r="E168" s="3"/>
      <c r="F168" s="3"/>
      <c r="G168" s="3"/>
      <c r="H168" s="3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</row>
    <row r="169" spans="1:21" ht="15.7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</row>
    <row r="170" spans="1:21" ht="15.75">
      <c r="A170" s="1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</row>
    <row r="171" spans="1:21" ht="15.75">
      <c r="A171" s="1"/>
      <c r="B171" s="3"/>
      <c r="C171" s="3"/>
      <c r="D171" s="3"/>
      <c r="E171" s="3"/>
      <c r="F171" s="3"/>
      <c r="G171" s="3"/>
      <c r="H171" s="3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</row>
    <row r="172" spans="1:21" ht="15.7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3"/>
      <c r="N172" s="3"/>
      <c r="O172" s="2"/>
      <c r="P172" s="2"/>
      <c r="Q172" s="2"/>
      <c r="R172" s="2"/>
      <c r="S172" s="2"/>
      <c r="T172" s="2"/>
      <c r="U172" s="2"/>
    </row>
    <row r="173" spans="1:21" ht="15.75">
      <c r="A173" s="1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</row>
    <row r="174" spans="1:21" ht="15.75">
      <c r="A174" s="1"/>
      <c r="B174" s="3"/>
      <c r="C174" s="3"/>
      <c r="D174" s="3"/>
      <c r="E174" s="3"/>
      <c r="F174" s="3"/>
      <c r="G174" s="3"/>
      <c r="H174" s="3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</row>
    <row r="175" spans="1:21" ht="15.7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3"/>
      <c r="N175" s="3"/>
      <c r="O175" s="2"/>
      <c r="P175" s="2"/>
      <c r="Q175" s="2"/>
      <c r="R175" s="2"/>
      <c r="S175" s="2"/>
      <c r="T175" s="2"/>
      <c r="U175" s="2"/>
    </row>
    <row r="176" spans="1:21" ht="15.75">
      <c r="A176" s="1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</row>
    <row r="177" spans="1:21" ht="15.75">
      <c r="A177" s="1"/>
      <c r="B177" s="3"/>
      <c r="C177" s="3"/>
      <c r="D177" s="3"/>
      <c r="E177" s="3"/>
      <c r="F177" s="3"/>
      <c r="G177" s="3"/>
      <c r="H177" s="3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</row>
    <row r="178" spans="1:21" ht="15.7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</row>
    <row r="179" spans="1:21" ht="15.75">
      <c r="A179" s="1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</row>
    <row r="180" spans="1:21" ht="15.75">
      <c r="A180" s="1"/>
      <c r="B180" s="3"/>
      <c r="C180" s="3"/>
      <c r="D180" s="3"/>
      <c r="E180" s="3"/>
      <c r="F180" s="3"/>
      <c r="G180" s="3"/>
      <c r="H180" s="3"/>
      <c r="I180" s="2"/>
      <c r="J180" s="2"/>
      <c r="K180" s="2"/>
      <c r="L180" s="2"/>
      <c r="M180" s="3"/>
      <c r="N180" s="2"/>
      <c r="O180" s="2"/>
      <c r="P180" s="2"/>
      <c r="Q180" s="2"/>
      <c r="R180" s="2"/>
      <c r="S180" s="2"/>
      <c r="T180" s="2"/>
      <c r="U180" s="2"/>
    </row>
    <row r="181" spans="1:21" ht="15.7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</row>
    <row r="182" spans="1:21" ht="15.75">
      <c r="A182" s="1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</row>
    <row r="183" spans="1:21" ht="15.75">
      <c r="A183" s="1"/>
      <c r="B183" s="3"/>
      <c r="C183" s="3"/>
      <c r="D183" s="3"/>
      <c r="E183" s="3"/>
      <c r="F183" s="3"/>
      <c r="G183" s="3"/>
      <c r="H183" s="3"/>
      <c r="I183" s="2"/>
      <c r="J183" s="2"/>
      <c r="K183" s="2"/>
      <c r="L183" s="2"/>
      <c r="M183" s="3"/>
      <c r="N183" s="2"/>
      <c r="O183" s="2"/>
      <c r="P183" s="2"/>
      <c r="Q183" s="2"/>
      <c r="R183" s="2"/>
      <c r="S183" s="2"/>
      <c r="T183" s="2"/>
      <c r="U183" s="2"/>
    </row>
    <row r="184" spans="1:21" ht="15.7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</row>
    <row r="185" spans="1:21" ht="15.75">
      <c r="A185" s="1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</row>
    <row r="186" spans="1:21" ht="15.75">
      <c r="A186" s="1"/>
      <c r="B186" s="3"/>
      <c r="C186" s="3"/>
      <c r="D186" s="3"/>
      <c r="E186" s="3"/>
      <c r="F186" s="3"/>
      <c r="G186" s="3"/>
      <c r="H186" s="3"/>
      <c r="I186" s="2"/>
      <c r="J186" s="2"/>
      <c r="K186" s="2"/>
      <c r="L186" s="2"/>
      <c r="M186" s="3"/>
      <c r="N186" s="2"/>
      <c r="O186" s="2"/>
      <c r="P186" s="2"/>
      <c r="Q186" s="2"/>
      <c r="R186" s="2"/>
      <c r="S186" s="2"/>
      <c r="T186" s="2"/>
      <c r="U186" s="2"/>
    </row>
    <row r="187" spans="1:21" ht="15.7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</row>
    <row r="188" spans="1:21" ht="15.75">
      <c r="A188" s="1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</row>
    <row r="189" spans="1:21" ht="15.75">
      <c r="A189" s="1"/>
      <c r="B189" s="3"/>
      <c r="C189" s="3"/>
      <c r="D189" s="3"/>
      <c r="E189" s="3"/>
      <c r="F189" s="3"/>
      <c r="G189" s="3"/>
      <c r="H189" s="3"/>
      <c r="I189" s="2"/>
      <c r="J189" s="2"/>
      <c r="K189" s="2"/>
      <c r="L189" s="2"/>
      <c r="M189" s="3"/>
      <c r="N189" s="2"/>
      <c r="O189" s="2"/>
      <c r="P189" s="2"/>
      <c r="Q189" s="2"/>
      <c r="R189" s="2"/>
      <c r="S189" s="2"/>
      <c r="T189" s="2"/>
      <c r="U189" s="2"/>
    </row>
    <row r="190" spans="1:21" ht="15.7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</row>
    <row r="191" spans="1:21" ht="15.75">
      <c r="A191" s="1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</row>
    <row r="192" spans="1:21" ht="15.75">
      <c r="A192" s="1"/>
      <c r="B192" s="3"/>
      <c r="C192" s="3"/>
      <c r="D192" s="3"/>
      <c r="E192" s="3"/>
      <c r="F192" s="3"/>
      <c r="G192" s="3"/>
      <c r="H192" s="3"/>
      <c r="I192" s="2"/>
      <c r="J192" s="2"/>
      <c r="K192" s="2"/>
      <c r="L192" s="2"/>
      <c r="M192" s="3"/>
      <c r="N192" s="2"/>
      <c r="O192" s="2"/>
      <c r="P192" s="2"/>
      <c r="Q192" s="2"/>
      <c r="R192" s="2"/>
      <c r="S192" s="2"/>
      <c r="T192" s="2"/>
      <c r="U192" s="2"/>
    </row>
    <row r="193" spans="1:21" ht="15.7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</row>
    <row r="194" spans="1:21" ht="15.75">
      <c r="A194" s="1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</row>
    <row r="195" spans="1:21" ht="15.75">
      <c r="A195" s="1"/>
      <c r="B195" s="3"/>
      <c r="C195" s="3"/>
      <c r="D195" s="3"/>
      <c r="E195" s="3"/>
      <c r="F195" s="3"/>
      <c r="G195" s="3"/>
      <c r="H195" s="3"/>
      <c r="I195" s="2"/>
      <c r="J195" s="2"/>
      <c r="K195" s="2"/>
      <c r="L195" s="2"/>
      <c r="M195" s="3"/>
      <c r="N195" s="2"/>
      <c r="O195" s="2"/>
      <c r="P195" s="2"/>
      <c r="Q195" s="2"/>
      <c r="R195" s="2"/>
      <c r="S195" s="2"/>
      <c r="T195" s="2"/>
      <c r="U195" s="2"/>
    </row>
    <row r="196" spans="1:21" ht="15.7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</row>
    <row r="197" spans="1:21" ht="15.75">
      <c r="A197" s="1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</row>
    <row r="198" spans="1:21" ht="15.75">
      <c r="A198" s="1"/>
      <c r="B198" s="3"/>
      <c r="C198" s="3"/>
      <c r="D198" s="3"/>
      <c r="E198" s="3"/>
      <c r="F198" s="3"/>
      <c r="G198" s="3"/>
      <c r="H198" s="3"/>
      <c r="I198" s="2"/>
      <c r="J198" s="2"/>
      <c r="K198" s="2"/>
      <c r="L198" s="2"/>
      <c r="M198" s="3"/>
      <c r="N198" s="3"/>
      <c r="O198" s="2"/>
      <c r="P198" s="2"/>
      <c r="Q198" s="2"/>
      <c r="R198" s="2"/>
      <c r="S198" s="2"/>
      <c r="T198" s="2"/>
      <c r="U198" s="2"/>
    </row>
    <row r="199" spans="1:21" ht="15.7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</row>
    <row r="200" spans="1:21" ht="15.75">
      <c r="A200" s="1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</row>
    <row r="201" spans="1:21" ht="15.75">
      <c r="A201" s="1"/>
      <c r="B201" s="3"/>
      <c r="C201" s="3"/>
      <c r="D201" s="3"/>
      <c r="E201" s="3"/>
      <c r="F201" s="3"/>
      <c r="G201" s="3"/>
      <c r="H201" s="3"/>
      <c r="I201" s="2"/>
      <c r="J201" s="2"/>
      <c r="K201" s="2"/>
      <c r="L201" s="2"/>
      <c r="M201" s="3"/>
      <c r="N201" s="3"/>
      <c r="O201" s="2"/>
      <c r="P201" s="2"/>
      <c r="Q201" s="2"/>
      <c r="R201" s="2"/>
      <c r="S201" s="2"/>
      <c r="T201" s="2"/>
      <c r="U201" s="2"/>
    </row>
    <row r="202" spans="1:21" ht="15.7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</row>
    <row r="203" spans="1:21" ht="15.75">
      <c r="A203" s="1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</row>
    <row r="204" spans="1:21" ht="15.75">
      <c r="A204" s="1"/>
      <c r="B204" s="3"/>
      <c r="C204" s="3"/>
      <c r="D204" s="3"/>
      <c r="E204" s="3"/>
      <c r="F204" s="3"/>
      <c r="G204" s="3"/>
      <c r="H204" s="3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</row>
    <row r="205" spans="1:21" ht="15.7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</row>
    <row r="206" spans="1:21" ht="15.75">
      <c r="A206" s="1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</row>
    <row r="207" spans="1:21" ht="15.75">
      <c r="A207" s="1"/>
      <c r="B207" s="3"/>
      <c r="C207" s="3"/>
      <c r="D207" s="3"/>
      <c r="E207" s="3"/>
      <c r="F207" s="3"/>
      <c r="G207" s="3"/>
      <c r="H207" s="3"/>
      <c r="I207" s="2"/>
      <c r="J207" s="2"/>
      <c r="K207" s="2"/>
      <c r="L207" s="2"/>
      <c r="M207" s="3"/>
      <c r="N207" s="3"/>
      <c r="O207" s="2"/>
      <c r="P207" s="2"/>
      <c r="Q207" s="2"/>
      <c r="R207" s="2"/>
      <c r="S207" s="2"/>
      <c r="T207" s="2"/>
      <c r="U207" s="2"/>
    </row>
    <row r="208" spans="1:21" ht="15.7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</row>
    <row r="209" spans="1:21" ht="15.75">
      <c r="A209" s="1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</row>
    <row r="210" spans="1:21" ht="15.75">
      <c r="A210" s="1"/>
      <c r="B210" s="3"/>
      <c r="C210" s="3"/>
      <c r="D210" s="3"/>
      <c r="E210" s="3"/>
      <c r="F210" s="3"/>
      <c r="G210" s="3"/>
      <c r="H210" s="3"/>
      <c r="I210" s="2"/>
      <c r="J210" s="2"/>
      <c r="K210" s="2"/>
      <c r="L210" s="2"/>
      <c r="M210" s="3"/>
      <c r="N210" s="3"/>
      <c r="O210" s="2"/>
      <c r="P210" s="2"/>
      <c r="Q210" s="2"/>
      <c r="R210" s="2"/>
      <c r="S210" s="2"/>
      <c r="T210" s="2"/>
      <c r="U210" s="2"/>
    </row>
    <row r="211" spans="1:21" ht="15.7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</row>
    <row r="212" spans="1:21" ht="15.75">
      <c r="A212" s="1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</row>
    <row r="213" spans="1:21" ht="15.75">
      <c r="A213" s="1"/>
      <c r="B213" s="3"/>
      <c r="C213" s="3"/>
      <c r="D213" s="3"/>
      <c r="E213" s="3"/>
      <c r="F213" s="3"/>
      <c r="G213" s="3"/>
      <c r="H213" s="3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</row>
    <row r="214" spans="1:21" ht="15.7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</row>
    <row r="215" spans="1:21" ht="15.75">
      <c r="A215" s="1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3"/>
      <c r="N215" s="2"/>
      <c r="O215" s="3"/>
      <c r="P215" s="3"/>
      <c r="Q215" s="3"/>
      <c r="R215" s="3"/>
      <c r="S215" s="3"/>
      <c r="T215" s="3"/>
      <c r="U215" s="3"/>
    </row>
    <row r="216" spans="1:21" ht="15.75">
      <c r="A216" s="1"/>
      <c r="B216" s="3"/>
      <c r="C216" s="3"/>
      <c r="D216" s="3"/>
      <c r="E216" s="3"/>
      <c r="F216" s="3"/>
      <c r="G216" s="2"/>
      <c r="H216" s="2"/>
      <c r="I216" s="2"/>
      <c r="J216" s="2"/>
      <c r="K216" s="2"/>
      <c r="L216" s="2"/>
      <c r="M216" s="2"/>
      <c r="N216" s="2"/>
      <c r="O216" s="3"/>
      <c r="P216" s="3"/>
      <c r="Q216" s="3"/>
      <c r="R216" s="3"/>
      <c r="S216" s="3"/>
      <c r="T216" s="3"/>
      <c r="U216" s="3"/>
    </row>
    <row r="217" spans="1:21" ht="15.75">
      <c r="A217" s="1"/>
      <c r="B217" s="4"/>
      <c r="C217" s="4"/>
      <c r="D217" s="4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3"/>
      <c r="P217" s="3"/>
      <c r="Q217" s="3"/>
      <c r="R217" s="3"/>
      <c r="S217" s="3"/>
      <c r="T217" s="3"/>
      <c r="U217" s="3"/>
    </row>
    <row r="218" spans="1:21" ht="15.75">
      <c r="A218" s="1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2"/>
      <c r="O218" s="3"/>
      <c r="P218" s="3"/>
      <c r="Q218" s="3"/>
      <c r="R218" s="3"/>
      <c r="S218" s="3"/>
      <c r="T218" s="3"/>
      <c r="U218" s="3"/>
    </row>
    <row r="219" spans="1:21" ht="15.7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3"/>
      <c r="P219" s="3"/>
      <c r="Q219" s="3"/>
      <c r="R219" s="3"/>
      <c r="S219" s="3"/>
      <c r="T219" s="3"/>
      <c r="U219" s="3"/>
    </row>
    <row r="220" spans="1:21" ht="15.75">
      <c r="A220" s="1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3"/>
      <c r="P220" s="3"/>
      <c r="Q220" s="3"/>
      <c r="R220" s="3"/>
      <c r="S220" s="3"/>
      <c r="T220" s="3"/>
      <c r="U220" s="3"/>
    </row>
    <row r="221" spans="1:21" ht="15.75">
      <c r="A221" s="1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2"/>
      <c r="O221" s="2"/>
      <c r="P221" s="2"/>
      <c r="Q221" s="2"/>
      <c r="R221" s="2"/>
      <c r="S221" s="2"/>
      <c r="T221" s="2"/>
      <c r="U221" s="2"/>
    </row>
    <row r="222" spans="1:21" ht="15.7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</row>
    <row r="223" spans="1:21" ht="15.75">
      <c r="A223" s="1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</row>
    <row r="224" spans="1:21" ht="15.75">
      <c r="A224" s="1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2"/>
      <c r="O224" s="2"/>
      <c r="P224" s="2"/>
      <c r="Q224" s="2"/>
      <c r="R224" s="2"/>
      <c r="S224" s="2"/>
      <c r="T224" s="2"/>
      <c r="U224" s="2"/>
    </row>
    <row r="225" spans="1:14" ht="15.7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</row>
    <row r="226" spans="1:14" ht="15.75">
      <c r="A226" s="1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</row>
    <row r="227" spans="1:14" ht="15.75">
      <c r="A227" s="1"/>
      <c r="B227" s="3"/>
      <c r="C227" s="3"/>
      <c r="D227" s="3"/>
      <c r="E227" s="3"/>
      <c r="F227" s="3"/>
      <c r="G227" s="2"/>
      <c r="H227" s="2"/>
      <c r="I227" s="2"/>
      <c r="J227" s="2"/>
      <c r="K227" s="2"/>
      <c r="L227" s="2"/>
      <c r="M227" s="2"/>
      <c r="N227" s="2"/>
    </row>
    <row r="228" spans="1:14" ht="15.75">
      <c r="A228" s="1"/>
      <c r="B228" s="4"/>
      <c r="C228" s="4"/>
      <c r="D228" s="4"/>
      <c r="E228" s="2"/>
      <c r="F228" s="2"/>
      <c r="G228" s="2"/>
      <c r="H228" s="2"/>
      <c r="I228" s="2"/>
      <c r="J228" s="2"/>
      <c r="K228" s="2"/>
      <c r="L228" s="2"/>
      <c r="M228" s="2"/>
      <c r="N228" s="2"/>
    </row>
    <row r="229" spans="1:14" ht="15.75">
      <c r="A229" s="1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</row>
    <row r="230" spans="1:14" ht="15.75">
      <c r="A230" s="1"/>
      <c r="B230" s="3"/>
      <c r="C230" s="3"/>
      <c r="D230" s="3"/>
      <c r="E230" s="3"/>
      <c r="F230" s="3"/>
      <c r="G230" s="2"/>
      <c r="H230" s="2"/>
      <c r="I230" s="2"/>
      <c r="J230" s="2"/>
      <c r="K230" s="2"/>
      <c r="L230" s="2"/>
    </row>
    <row r="231" spans="1:14" ht="15.75">
      <c r="A231" s="1"/>
      <c r="B231" s="4"/>
      <c r="C231" s="4"/>
      <c r="D231" s="4"/>
      <c r="E231" s="2"/>
      <c r="F231" s="2"/>
      <c r="G231" s="2"/>
      <c r="H231" s="2"/>
      <c r="I231" s="2"/>
      <c r="J231" s="2"/>
      <c r="K231" s="2"/>
      <c r="L231" s="2"/>
    </row>
  </sheetData>
  <mergeCells count="84">
    <mergeCell ref="X2:AF4"/>
    <mergeCell ref="X5:X9"/>
    <mergeCell ref="Y5:Z5"/>
    <mergeCell ref="Y6:Z6"/>
    <mergeCell ref="Y7:Z7"/>
    <mergeCell ref="Y8:Z8"/>
    <mergeCell ref="Y9:Z9"/>
    <mergeCell ref="Y21:Z21"/>
    <mergeCell ref="Y10:Z10"/>
    <mergeCell ref="Y11:Z11"/>
    <mergeCell ref="Y12:Z12"/>
    <mergeCell ref="Y13:Z13"/>
    <mergeCell ref="Y14:Z14"/>
    <mergeCell ref="Y15:Z15"/>
    <mergeCell ref="Y16:Z16"/>
    <mergeCell ref="Y17:Z17"/>
    <mergeCell ref="Y18:Z18"/>
    <mergeCell ref="Y19:Z19"/>
    <mergeCell ref="Y20:Z20"/>
    <mergeCell ref="Y22:Z22"/>
    <mergeCell ref="Y23:Z23"/>
    <mergeCell ref="Y24:Z24"/>
    <mergeCell ref="Y25:Z25"/>
    <mergeCell ref="Y26:Z26"/>
    <mergeCell ref="Y31:Z31"/>
    <mergeCell ref="X32:AB37"/>
    <mergeCell ref="AC34:AD34"/>
    <mergeCell ref="AF34:AH34"/>
    <mergeCell ref="AC35:AD37"/>
    <mergeCell ref="AE35:AE37"/>
    <mergeCell ref="AF35:AG36"/>
    <mergeCell ref="AH35:AH36"/>
    <mergeCell ref="AF37:AG37"/>
    <mergeCell ref="X27:X31"/>
    <mergeCell ref="Y27:Z27"/>
    <mergeCell ref="Y28:Z28"/>
    <mergeCell ref="Y29:Z29"/>
    <mergeCell ref="Y30:Z30"/>
    <mergeCell ref="X39:AJ40"/>
    <mergeCell ref="Y42:AA42"/>
    <mergeCell ref="AD42:AJ42"/>
    <mergeCell ref="X43:X46"/>
    <mergeCell ref="Y43:AA46"/>
    <mergeCell ref="AB43:AB46"/>
    <mergeCell ref="AD43:AD44"/>
    <mergeCell ref="AE43:AG43"/>
    <mergeCell ref="AH43:AJ43"/>
    <mergeCell ref="X47:X49"/>
    <mergeCell ref="Y47:AA49"/>
    <mergeCell ref="AB47:AB49"/>
    <mergeCell ref="X50:X51"/>
    <mergeCell ref="Y50:AA51"/>
    <mergeCell ref="AB50:AB51"/>
    <mergeCell ref="X55:X57"/>
    <mergeCell ref="Y55:AA57"/>
    <mergeCell ref="AB55:AB57"/>
    <mergeCell ref="AH55:AI55"/>
    <mergeCell ref="AH56:AI56"/>
    <mergeCell ref="X52:X54"/>
    <mergeCell ref="Y52:AA54"/>
    <mergeCell ref="AB52:AB54"/>
    <mergeCell ref="AH53:AI53"/>
    <mergeCell ref="AH54:AI54"/>
    <mergeCell ref="X59:AJ60"/>
    <mergeCell ref="Y62:AA62"/>
    <mergeCell ref="AD62:AJ62"/>
    <mergeCell ref="X63:X66"/>
    <mergeCell ref="Y63:AA66"/>
    <mergeCell ref="AB63:AB66"/>
    <mergeCell ref="AD63:AD64"/>
    <mergeCell ref="AE63:AG63"/>
    <mergeCell ref="AH63:AJ63"/>
    <mergeCell ref="X67:X69"/>
    <mergeCell ref="Y67:AA69"/>
    <mergeCell ref="AB67:AB69"/>
    <mergeCell ref="X70:X71"/>
    <mergeCell ref="Y70:AA71"/>
    <mergeCell ref="AB70:AB71"/>
    <mergeCell ref="X72:X74"/>
    <mergeCell ref="Y72:AA74"/>
    <mergeCell ref="AB72:AB74"/>
    <mergeCell ref="X75:X77"/>
    <mergeCell ref="Y75:AA77"/>
    <mergeCell ref="AB75:AB77"/>
  </mergeCells>
  <conditionalFormatting sqref="X43:X46">
    <cfRule type="cellIs" dxfId="309" priority="99" operator="between">
      <formula>0.65</formula>
      <formula>0.7999</formula>
    </cfRule>
    <cfRule type="cellIs" dxfId="308" priority="98" operator="between">
      <formula>0.5</formula>
      <formula>0.6499</formula>
    </cfRule>
    <cfRule type="cellIs" dxfId="307" priority="97" operator="lessThan">
      <formula>0.4999</formula>
    </cfRule>
    <cfRule type="cellIs" dxfId="306" priority="100" operator="between">
      <formula>0.8</formula>
      <formula>1</formula>
    </cfRule>
  </conditionalFormatting>
  <conditionalFormatting sqref="X63:X66">
    <cfRule type="cellIs" dxfId="305" priority="88" operator="between">
      <formula>0.8</formula>
      <formula>1</formula>
    </cfRule>
    <cfRule type="cellIs" dxfId="304" priority="85" operator="lessThan">
      <formula>0.4999</formula>
    </cfRule>
    <cfRule type="cellIs" dxfId="303" priority="86" operator="between">
      <formula>0.5</formula>
      <formula>0.6499</formula>
    </cfRule>
    <cfRule type="cellIs" dxfId="302" priority="87" operator="between">
      <formula>0.65</formula>
      <formula>0.7999</formula>
    </cfRule>
  </conditionalFormatting>
  <conditionalFormatting sqref="Y43">
    <cfRule type="cellIs" dxfId="301" priority="102" operator="between">
      <formula>0.5</formula>
      <formula>0.6499</formula>
    </cfRule>
    <cfRule type="cellIs" dxfId="300" priority="104" operator="between">
      <formula>0.8</formula>
      <formula>1</formula>
    </cfRule>
    <cfRule type="cellIs" dxfId="299" priority="103" operator="between">
      <formula>0.65</formula>
      <formula>0.7999</formula>
    </cfRule>
    <cfRule type="cellIs" dxfId="298" priority="101" operator="lessThan">
      <formula>0.4999</formula>
    </cfRule>
  </conditionalFormatting>
  <conditionalFormatting sqref="Y47">
    <cfRule type="expression" dxfId="297" priority="113">
      <formula>"SI($AB$42:0,65:0,7999)"</formula>
    </cfRule>
  </conditionalFormatting>
  <conditionalFormatting sqref="Y50">
    <cfRule type="expression" dxfId="296" priority="112">
      <formula>"SI($AB$42:0,65:0,7999)"</formula>
    </cfRule>
  </conditionalFormatting>
  <conditionalFormatting sqref="Y55">
    <cfRule type="expression" dxfId="295" priority="111">
      <formula>"SI($AB$42:0,65:0,7999)"</formula>
    </cfRule>
  </conditionalFormatting>
  <conditionalFormatting sqref="Y63">
    <cfRule type="cellIs" dxfId="294" priority="81" operator="lessThan">
      <formula>0.4999</formula>
    </cfRule>
    <cfRule type="cellIs" dxfId="293" priority="82" operator="between">
      <formula>0.5</formula>
      <formula>0.6499</formula>
    </cfRule>
    <cfRule type="cellIs" dxfId="292" priority="83" operator="between">
      <formula>0.65</formula>
      <formula>0.7999</formula>
    </cfRule>
    <cfRule type="cellIs" dxfId="291" priority="84" operator="between">
      <formula>0.8</formula>
      <formula>1</formula>
    </cfRule>
  </conditionalFormatting>
  <conditionalFormatting sqref="Y67">
    <cfRule type="expression" dxfId="290" priority="109">
      <formula>"SI($AB$42:0,65:0,7999)"</formula>
    </cfRule>
  </conditionalFormatting>
  <conditionalFormatting sqref="Y70">
    <cfRule type="expression" dxfId="289" priority="108">
      <formula>"SI($AB$42:0,65:0,7999)"</formula>
    </cfRule>
  </conditionalFormatting>
  <conditionalFormatting sqref="Y75">
    <cfRule type="expression" dxfId="288" priority="107">
      <formula>"SI($AB$42:0,65:0,7999)"</formula>
    </cfRule>
  </conditionalFormatting>
  <conditionalFormatting sqref="AA58">
    <cfRule type="cellIs" dxfId="287" priority="116" operator="between">
      <formula>0.65</formula>
      <formula>0.7999</formula>
    </cfRule>
  </conditionalFormatting>
  <conditionalFormatting sqref="AB6:AB24 AB26:AB31">
    <cfRule type="dataBar" priority="12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{325F4F59-1220-C94B-89AC-0EDCC49EFC19}</x14:id>
        </ext>
      </extLst>
    </cfRule>
  </conditionalFormatting>
  <conditionalFormatting sqref="AB25">
    <cfRule type="dataBar" priority="12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{F95DF757-4B2E-C444-A25E-F295BFDA6BAE}</x14:id>
        </ext>
      </extLst>
    </cfRule>
  </conditionalFormatting>
  <conditionalFormatting sqref="AB43:AB46">
    <cfRule type="cellIs" dxfId="286" priority="105" operator="lessThan">
      <formula>0.4999</formula>
    </cfRule>
    <cfRule type="cellIs" dxfId="285" priority="106" operator="between">
      <formula>0.5</formula>
      <formula>0.6499</formula>
    </cfRule>
    <cfRule type="cellIs" dxfId="284" priority="114" operator="between">
      <formula>0.65</formula>
      <formula>0.7999</formula>
    </cfRule>
    <cfRule type="cellIs" dxfId="283" priority="117" operator="between">
      <formula>0.8</formula>
      <formula>1</formula>
    </cfRule>
  </conditionalFormatting>
  <conditionalFormatting sqref="AB50:AB55">
    <cfRule type="expression" dxfId="282" priority="115">
      <formula>"SI($AB$42:0,65:0,7999)"</formula>
    </cfRule>
  </conditionalFormatting>
  <conditionalFormatting sqref="AB63:AB66">
    <cfRule type="cellIs" dxfId="281" priority="91" operator="between">
      <formula>0.65</formula>
      <formula>0.7999</formula>
    </cfRule>
    <cfRule type="cellIs" dxfId="280" priority="90" operator="between">
      <formula>0.5</formula>
      <formula>0.6499</formula>
    </cfRule>
    <cfRule type="cellIs" dxfId="279" priority="89" operator="lessThan">
      <formula>0.4999</formula>
    </cfRule>
    <cfRule type="cellIs" dxfId="278" priority="92" operator="between">
      <formula>0.8</formula>
      <formula>1</formula>
    </cfRule>
  </conditionalFormatting>
  <conditionalFormatting sqref="AB70:AB75">
    <cfRule type="expression" dxfId="277" priority="110">
      <formula>"SI($AB$42:0,65:0,7999)"</formula>
    </cfRule>
  </conditionalFormatting>
  <conditionalFormatting sqref="AD6:AD31">
    <cfRule type="cellIs" dxfId="275" priority="119" operator="between">
      <formula>0.4</formula>
      <formula>0.5399</formula>
    </cfRule>
    <cfRule type="cellIs" dxfId="274" priority="120" operator="between">
      <formula>0.54</formula>
      <formula>0.6399</formula>
    </cfRule>
    <cfRule type="cellIs" dxfId="273" priority="121" operator="greaterThan">
      <formula>0.64</formula>
    </cfRule>
  </conditionalFormatting>
  <conditionalFormatting sqref="AG45:AG50">
    <cfRule type="cellIs" dxfId="272" priority="73" operator="lessThan">
      <formula>0.4999</formula>
    </cfRule>
    <cfRule type="cellIs" dxfId="271" priority="76" operator="between">
      <formula>0.8</formula>
      <formula>1</formula>
    </cfRule>
    <cfRule type="cellIs" dxfId="270" priority="75" operator="between">
      <formula>0.65</formula>
      <formula>0.7999</formula>
    </cfRule>
    <cfRule type="cellIs" dxfId="269" priority="74" operator="between">
      <formula>0.5</formula>
      <formula>0.6499</formula>
    </cfRule>
  </conditionalFormatting>
  <conditionalFormatting sqref="AG65:AG70">
    <cfRule type="cellIs" dxfId="268" priority="28" operator="between">
      <formula>0.8</formula>
      <formula>1</formula>
    </cfRule>
    <cfRule type="cellIs" dxfId="267" priority="26" operator="between">
      <formula>0.5</formula>
      <formula>0.6499</formula>
    </cfRule>
    <cfRule type="cellIs" dxfId="266" priority="25" operator="lessThan">
      <formula>0.4999</formula>
    </cfRule>
    <cfRule type="cellIs" dxfId="265" priority="27" operator="between">
      <formula>0.65</formula>
      <formula>0.7999</formula>
    </cfRule>
  </conditionalFormatting>
  <conditionalFormatting sqref="AJ45:AJ50">
    <cfRule type="cellIs" dxfId="264" priority="52" operator="between">
      <formula>0.8</formula>
      <formula>1</formula>
    </cfRule>
    <cfRule type="cellIs" dxfId="263" priority="51" operator="between">
      <formula>0.65</formula>
      <formula>0.7999</formula>
    </cfRule>
    <cfRule type="cellIs" dxfId="262" priority="50" operator="between">
      <formula>0.5</formula>
      <formula>0.6499</formula>
    </cfRule>
    <cfRule type="cellIs" dxfId="261" priority="49" operator="lessThan">
      <formula>0.4999</formula>
    </cfRule>
  </conditionalFormatting>
  <conditionalFormatting sqref="AJ65:AJ70">
    <cfRule type="cellIs" dxfId="260" priority="2" operator="between">
      <formula>0.5</formula>
      <formula>0.6499</formula>
    </cfRule>
    <cfRule type="cellIs" dxfId="259" priority="3" operator="between">
      <formula>0.65</formula>
      <formula>0.7999</formula>
    </cfRule>
    <cfRule type="cellIs" dxfId="258" priority="4" operator="between">
      <formula>0.8</formula>
      <formula>1</formula>
    </cfRule>
    <cfRule type="cellIs" dxfId="257" priority="1" operator="lessThan">
      <formula>0.4999</formula>
    </cfRule>
  </conditionalFormatting>
  <pageMargins left="0.25" right="0.25" top="0.75" bottom="0.75" header="0.3" footer="0.3"/>
  <pageSetup scale="19" orientation="portrait" horizontalDpi="0" verticalDpi="0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325F4F59-1220-C94B-89AC-0EDCC49EFC1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AB6:AB24 AB26:AB31</xm:sqref>
        </x14:conditionalFormatting>
        <x14:conditionalFormatting xmlns:xm="http://schemas.microsoft.com/office/excel/2006/main">
          <x14:cfRule type="dataBar" id="{F95DF757-4B2E-C444-A25E-F295BFDA6BA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AB25</xm:sqref>
        </x14:conditionalFormatting>
        <x14:conditionalFormatting xmlns:xm="http://schemas.microsoft.com/office/excel/2006/main">
          <x14:cfRule type="containsText" priority="118" operator="containsText" id="{7F4B0AAA-2F2A-EA4E-9976-365DE85A29D0}">
            <xm:f>NOT(ISERROR(SEARCH("-",AD6)))</xm:f>
            <xm:f>"-"</xm:f>
            <x14:dxf>
              <fill>
                <patternFill>
                  <bgColor theme="0"/>
                </patternFill>
              </fill>
            </x14:dxf>
          </x14:cfRule>
          <xm:sqref>AD6:AD31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DB666C-73EB-294B-9B99-D99643D538A0}">
  <sheetPr>
    <pageSetUpPr fitToPage="1"/>
  </sheetPr>
  <dimension ref="A1:AV231"/>
  <sheetViews>
    <sheetView showGridLines="0" topLeftCell="L64" zoomScale="90" zoomScaleNormal="90" workbookViewId="0">
      <selection activeCell="S17" sqref="S17"/>
    </sheetView>
  </sheetViews>
  <sheetFormatPr baseColWidth="10" defaultColWidth="10.85546875" defaultRowHeight="15"/>
  <cols>
    <col min="1" max="1" width="36.85546875" customWidth="1"/>
    <col min="23" max="23" width="9.7109375" customWidth="1"/>
    <col min="24" max="24" width="21.85546875" customWidth="1"/>
    <col min="25" max="27" width="7.85546875" customWidth="1"/>
    <col min="28" max="28" width="21.85546875" customWidth="1"/>
    <col min="29" max="29" width="8.28515625" customWidth="1"/>
    <col min="30" max="30" width="9.140625" customWidth="1"/>
    <col min="31" max="34" width="8.85546875" customWidth="1"/>
    <col min="35" max="66" width="6.85546875" customWidth="1"/>
  </cols>
  <sheetData>
    <row r="1" spans="1:36" ht="16.5" thickBo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1:36" ht="15" customHeight="1">
      <c r="A2" s="1"/>
      <c r="B2" s="3"/>
      <c r="C2" s="3"/>
      <c r="D2" s="3"/>
      <c r="E2" s="3"/>
      <c r="F2" s="3"/>
      <c r="G2" s="3"/>
      <c r="H2" s="3"/>
      <c r="I2" s="3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X2" s="175" t="s">
        <v>100</v>
      </c>
      <c r="Y2" s="176"/>
      <c r="Z2" s="176"/>
      <c r="AA2" s="176"/>
      <c r="AB2" s="176"/>
      <c r="AC2" s="176"/>
      <c r="AD2" s="176"/>
      <c r="AE2" s="176"/>
      <c r="AF2" s="176"/>
      <c r="AG2" s="41"/>
      <c r="AH2" s="41"/>
    </row>
    <row r="3" spans="1:36" ht="15.95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X3" s="177"/>
      <c r="Y3" s="178"/>
      <c r="Z3" s="178"/>
      <c r="AA3" s="178"/>
      <c r="AB3" s="178"/>
      <c r="AC3" s="178"/>
      <c r="AD3" s="178"/>
      <c r="AE3" s="178"/>
      <c r="AF3" s="178"/>
      <c r="AG3" s="41"/>
      <c r="AH3" s="41"/>
    </row>
    <row r="4" spans="1:36" ht="15.95" customHeight="1" thickBot="1">
      <c r="A4" s="1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X4" s="179"/>
      <c r="Y4" s="180"/>
      <c r="Z4" s="180"/>
      <c r="AA4" s="180"/>
      <c r="AB4" s="180"/>
      <c r="AC4" s="180"/>
      <c r="AD4" s="180"/>
      <c r="AE4" s="180"/>
      <c r="AF4" s="180"/>
      <c r="AG4" s="41"/>
      <c r="AH4" s="41"/>
    </row>
    <row r="5" spans="1:36" ht="23.25">
      <c r="A5" s="1"/>
      <c r="B5" s="3"/>
      <c r="C5" s="3"/>
      <c r="D5" s="3"/>
      <c r="E5" s="3"/>
      <c r="F5" s="3"/>
      <c r="G5" s="3"/>
      <c r="H5" s="3"/>
      <c r="I5" s="3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5"/>
      <c r="X5" s="181" t="s">
        <v>92</v>
      </c>
      <c r="Y5" s="183" t="s">
        <v>94</v>
      </c>
      <c r="Z5" s="183"/>
      <c r="AA5" s="15" t="s">
        <v>128</v>
      </c>
      <c r="AB5" s="15" t="s">
        <v>95</v>
      </c>
      <c r="AC5" s="15" t="s">
        <v>64</v>
      </c>
      <c r="AD5" s="15" t="s">
        <v>98</v>
      </c>
      <c r="AE5" s="15" t="s">
        <v>107</v>
      </c>
      <c r="AF5" s="16" t="s">
        <v>235</v>
      </c>
    </row>
    <row r="6" spans="1:36" ht="15.75">
      <c r="A6" s="1"/>
      <c r="B6" s="4"/>
      <c r="C6" s="4"/>
      <c r="D6" s="4"/>
      <c r="E6" s="2"/>
      <c r="F6" s="2"/>
      <c r="G6" s="3"/>
      <c r="H6" s="3"/>
      <c r="I6" s="3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5"/>
      <c r="X6" s="182"/>
      <c r="Y6" s="164" t="s">
        <v>0</v>
      </c>
      <c r="Z6" s="164"/>
      <c r="AA6" s="12">
        <f>IF((COUNTIF($A$1:$A$986,"*CA *"))&lt;0,"0",(COUNTIF($A$1:$A$986,"*CA *")))</f>
        <v>0</v>
      </c>
      <c r="AB6" s="29" t="str">
        <f t="shared" ref="AB6:AB31" si="0">IF($AC$35=0,"",(AA6)/$AC$35)</f>
        <v/>
      </c>
      <c r="AC6" s="10">
        <f>(SUMIFS($H$1:$H$986,$A$1:$A$986,"*CA *"))</f>
        <v>0</v>
      </c>
      <c r="AD6" s="14" t="str">
        <f>IFERROR(SUM(AE6+AF6)/SUM(AE6+AF6+#REF!+#REF!),"-")</f>
        <v>-</v>
      </c>
      <c r="AE6" s="30">
        <f>(SUMIFS($G$1:$G$986,$A$1:$A$986,"*CA *"))</f>
        <v>0</v>
      </c>
      <c r="AF6" s="82">
        <f>(SUMIFS($I$1:$I$986,$A$1:$A$986,"*CA *"))</f>
        <v>0</v>
      </c>
    </row>
    <row r="7" spans="1:36" ht="15.75">
      <c r="A7" s="1"/>
      <c r="B7" s="4"/>
      <c r="C7" s="4"/>
      <c r="D7" s="4"/>
      <c r="E7" s="2"/>
      <c r="F7" s="2"/>
      <c r="G7" s="3"/>
      <c r="H7" s="3"/>
      <c r="I7" s="3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X7" s="182"/>
      <c r="Y7" s="164" t="s">
        <v>66</v>
      </c>
      <c r="Z7" s="164"/>
      <c r="AA7" s="12" t="str">
        <f>IF((COUNTIF($A$1:$A$986,"*TRANSI*")-1)&lt;0,"0",(COUNTIF($A$1:$A$986,"*TRANSI*")-1))</f>
        <v>0</v>
      </c>
      <c r="AB7" s="29" t="str">
        <f t="shared" si="0"/>
        <v/>
      </c>
      <c r="AC7" s="10">
        <f>(SUMIFS($H$1:$H$986,$A$1:$A$986,"*TRANSI *"))</f>
        <v>0</v>
      </c>
      <c r="AD7" s="14" t="str">
        <f>IFERROR(SUM(AC7+AE7)/SUM(AC7+AE7+AF7),"-")</f>
        <v>-</v>
      </c>
      <c r="AE7" s="30">
        <f>(SUMIFS($G$1:$G$986,$A$1:$A$986,"*TRANSI *"))</f>
        <v>0</v>
      </c>
      <c r="AF7" s="82">
        <f>SUMIFS($I$1:$I$986,$A$1:$A$986,"*TRANSI*")</f>
        <v>0</v>
      </c>
      <c r="AH7" s="5"/>
      <c r="AI7" s="5"/>
      <c r="AJ7" s="5"/>
    </row>
    <row r="8" spans="1:36" ht="15.75">
      <c r="A8" s="1"/>
      <c r="B8" s="4"/>
      <c r="C8" s="4"/>
      <c r="D8" s="4"/>
      <c r="E8" s="2"/>
      <c r="F8" s="2"/>
      <c r="G8" s="3"/>
      <c r="H8" s="3"/>
      <c r="I8" s="3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X8" s="182"/>
      <c r="Y8" s="164" t="s">
        <v>48</v>
      </c>
      <c r="Z8" s="164"/>
      <c r="AA8" s="12" t="str">
        <f>IF((COUNTIF($A$1:$A$986,"*JL*")-1)&lt;0,"0",(COUNTIF($A$1:$A$986,"*JL*")-1))</f>
        <v>0</v>
      </c>
      <c r="AB8" s="13" t="str">
        <f t="shared" si="0"/>
        <v/>
      </c>
      <c r="AC8" s="10">
        <f>(SUMIFS($H$1:$H$986,$A$1:$A$986,"*JL *"))</f>
        <v>0</v>
      </c>
      <c r="AD8" s="14" t="str">
        <f>IFERROR(SUM(AE8+AF8)/SUM(AE8+AF8+#REF!+#REF!),"-")</f>
        <v>-</v>
      </c>
      <c r="AE8" s="31">
        <f>(SUMIFS($G$1:$G$986,$A$1:$A$986,"*JL *"))</f>
        <v>0</v>
      </c>
      <c r="AF8" s="83">
        <f>(SUMIFS($I$1:$I$986,$A$1:$A$986,"*JL *"))</f>
        <v>0</v>
      </c>
    </row>
    <row r="9" spans="1:36" ht="15.75">
      <c r="A9" s="1"/>
      <c r="B9" s="4"/>
      <c r="C9" s="4"/>
      <c r="D9" s="4"/>
      <c r="E9" s="2"/>
      <c r="F9" s="2"/>
      <c r="G9" s="3"/>
      <c r="H9" s="3"/>
      <c r="I9" s="3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X9" s="182"/>
      <c r="Y9" s="164" t="s">
        <v>67</v>
      </c>
      <c r="Z9" s="164"/>
      <c r="AA9" s="12" t="str">
        <f>IF((COUNTIF($A$1:$A$986,"*PS*")-1)&lt;0,"0",(COUNTIF($A$1:$A$986,"*PS*")-1))</f>
        <v>0</v>
      </c>
      <c r="AB9" s="13" t="str">
        <f t="shared" si="0"/>
        <v/>
      </c>
      <c r="AC9" s="10">
        <f>(SUMIFS($H$1:$H$986,$A$1:$A$986,"*PS *"))</f>
        <v>0</v>
      </c>
      <c r="AD9" s="14" t="str">
        <f>IFERROR(SUM(AE9+AF9)/SUM(AE9+AF9+#REF!+#REF!),"-")</f>
        <v>-</v>
      </c>
      <c r="AE9" s="31">
        <f>(SUMIFS($G$1:$G$986,$A$1:$A$986,"*PS *"))</f>
        <v>0</v>
      </c>
      <c r="AF9" s="83">
        <f>(SUMIFS($I$1:$I$986,$A$1:$A$986,"*PS *"))</f>
        <v>0</v>
      </c>
      <c r="AH9" s="5"/>
      <c r="AI9" s="5"/>
      <c r="AJ9" s="5"/>
    </row>
    <row r="10" spans="1:36" ht="15.95" customHeight="1">
      <c r="A10" s="1"/>
      <c r="B10" s="4"/>
      <c r="C10" s="4"/>
      <c r="D10" s="4"/>
      <c r="E10" s="2"/>
      <c r="F10" s="2"/>
      <c r="G10" s="3"/>
      <c r="H10" s="3"/>
      <c r="I10" s="3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X10" s="23"/>
      <c r="Y10" s="139" t="s">
        <v>4</v>
      </c>
      <c r="Z10" s="139"/>
      <c r="AA10" s="12">
        <f>IF((COUNTIF($A$1:$A$986,"*P1 *"))&lt;0,"0",(COUNTIF($A$1:$A$986,"*P1 *")))</f>
        <v>0</v>
      </c>
      <c r="AB10" s="24" t="str">
        <f t="shared" si="0"/>
        <v/>
      </c>
      <c r="AC10" s="10">
        <f>(SUMIFS($H$1:$H$986,$A$1:$A$986,"*P1 *"))</f>
        <v>0</v>
      </c>
      <c r="AD10" s="14" t="str">
        <f>IFERROR((SUM(AC10+AE10))/SUM(AC10+AE10+AF10),"-")</f>
        <v>-</v>
      </c>
      <c r="AE10" s="11">
        <f>(SUMIFS($G$1:$G$986,$A$1:$A$986,"*P1 *"))</f>
        <v>0</v>
      </c>
      <c r="AF10" s="84">
        <f>(SUMIFS($I$1:$I$986,$A$1:$A$986,"*P1 *"))</f>
        <v>0</v>
      </c>
    </row>
    <row r="11" spans="1:36" ht="15.9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X11" s="25"/>
      <c r="Y11" s="140" t="s">
        <v>5</v>
      </c>
      <c r="Z11" s="140"/>
      <c r="AA11" s="12" t="str">
        <f>IF((COUNTIF($A$1:$A$986,"*P2*")-1)&lt;0,"0",(COUNTIF($A$1:$A$986,"*P2*")-1))</f>
        <v>0</v>
      </c>
      <c r="AB11" s="26" t="str">
        <f t="shared" si="0"/>
        <v/>
      </c>
      <c r="AC11" s="10">
        <f>(SUMIFS($H$1:$H$986,$A$1:$A$986,"*P2 *"))</f>
        <v>0</v>
      </c>
      <c r="AD11" s="14" t="str">
        <f>IFERROR(SUM(AE11+AF11)/SUM(AE11+AF11+#REF!+#REF!),"-")</f>
        <v>-</v>
      </c>
      <c r="AE11" s="27">
        <f>(SUMIFS($G$1:$G$986,$A$1:$A$986,"*P2 *"))</f>
        <v>0</v>
      </c>
      <c r="AF11" s="85">
        <f>(SUMIFS($I$1:$I$986,$A$1:$A$986,"*P2 *"))</f>
        <v>0</v>
      </c>
    </row>
    <row r="12" spans="1:36" ht="15.95" customHeight="1">
      <c r="A12" s="1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X12" s="23"/>
      <c r="Y12" s="139" t="s">
        <v>7</v>
      </c>
      <c r="Z12" s="139"/>
      <c r="AA12" s="12" t="str">
        <f>IF((COUNTIF($A$1:$A$986,"*P3*")-1)&lt;0,"0",(COUNTIF($A$1:$A$986,"*P3*")-1))</f>
        <v>0</v>
      </c>
      <c r="AB12" s="24" t="str">
        <f t="shared" si="0"/>
        <v/>
      </c>
      <c r="AC12" s="10">
        <f>(SUMIFS($H$1:$H$986,$A$1:$A$986,"*P3 *"))</f>
        <v>0</v>
      </c>
      <c r="AD12" s="14" t="str">
        <f>IFERROR(SUM(AE12+AF12)/SUM(AE12+AF12+#REF!+#REF!),"-")</f>
        <v>-</v>
      </c>
      <c r="AE12" s="11">
        <f>(SUMIFS($G$1:$G$986,$A$1:$A$986,"*P3 *"))</f>
        <v>0</v>
      </c>
      <c r="AF12" s="84">
        <f>(SUMIFS($I$1:$I$986,$A$1:$A$986,"*P3 *"))</f>
        <v>0</v>
      </c>
    </row>
    <row r="13" spans="1:36" ht="15.95" customHeight="1">
      <c r="A13" s="1"/>
      <c r="B13" s="3"/>
      <c r="C13" s="3"/>
      <c r="D13" s="3"/>
      <c r="E13" s="3"/>
      <c r="F13" s="3"/>
      <c r="G13" s="3"/>
      <c r="H13" s="3"/>
      <c r="I13" s="3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X13" s="25"/>
      <c r="Y13" s="140" t="s">
        <v>8</v>
      </c>
      <c r="Z13" s="140"/>
      <c r="AA13" s="12" t="str">
        <f>IF((COUNTIF($A$1:$A$986,"*P4*")-1)&lt;0,"0",(COUNTIF($A$1:$A$986,"*P4*")-1))</f>
        <v>0</v>
      </c>
      <c r="AB13" s="26" t="str">
        <f t="shared" si="0"/>
        <v/>
      </c>
      <c r="AC13" s="10">
        <f>(SUMIFS($H$1:$H$986,$A$1:$A$986,"*P4 *"))</f>
        <v>0</v>
      </c>
      <c r="AD13" s="14" t="str">
        <f>IFERROR(SUM(AE13+AF13)/SUM(AE13+AF13+#REF!+#REF!),"-")</f>
        <v>-</v>
      </c>
      <c r="AE13" s="27">
        <f>(SUMIFS($G$1:$G$986,$A$1:$A$986,"*P4 *"))</f>
        <v>0</v>
      </c>
      <c r="AF13" s="85">
        <f>(SUMIFS($I$1:$I$986,$A$1:$A$986,"*P4 *"))</f>
        <v>0</v>
      </c>
    </row>
    <row r="14" spans="1:36" ht="15.9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X14" s="23"/>
      <c r="Y14" s="139" t="s">
        <v>9</v>
      </c>
      <c r="Z14" s="139"/>
      <c r="AA14" s="12" t="str">
        <f>IF((COUNTIF($A$1:$A$986,"*P5*")-1)&lt;0,"0",(COUNTIF($A$1:$A$986,"*P5*")-1))</f>
        <v>0</v>
      </c>
      <c r="AB14" s="24" t="str">
        <f t="shared" si="0"/>
        <v/>
      </c>
      <c r="AC14" s="10">
        <f>(SUMIFS($H$1:$H$986,$A$1:$A$986,"*P5 *"))</f>
        <v>0</v>
      </c>
      <c r="AD14" s="14" t="str">
        <f>IFERROR(SUM(AE14+AF14)/SUM(AE14+AF14+#REF!+#REF!),"-")</f>
        <v>-</v>
      </c>
      <c r="AE14" s="11">
        <f>(SUMIFS($G$1:$G$986,$A$1:$A$986,"*P5 *"))</f>
        <v>0</v>
      </c>
      <c r="AF14" s="84">
        <f>(SUMIFS($I$1:$I$986,$A$1:$A$986,"*P5 *"))</f>
        <v>0</v>
      </c>
    </row>
    <row r="15" spans="1:36" ht="15.75">
      <c r="A15" s="1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X15" s="25"/>
      <c r="Y15" s="140" t="s">
        <v>10</v>
      </c>
      <c r="Z15" s="140"/>
      <c r="AA15" s="12" t="str">
        <f>IF((COUNTIF($A$1:$A$986,"*P6*")-1)&lt;0,"0",(COUNTIF($A$1:$A$986,"*P6*")-1))</f>
        <v>0</v>
      </c>
      <c r="AB15" s="26" t="str">
        <f t="shared" si="0"/>
        <v/>
      </c>
      <c r="AC15" s="10">
        <f>(SUMIFS($H$1:$H$986,$A$1:$A$986,"*P6 *"))</f>
        <v>0</v>
      </c>
      <c r="AD15" s="14" t="str">
        <f>IFERROR(SUM(AE15+AF15)/SUM(AE15+AF15+#REF!+#REF!),"-")</f>
        <v>-</v>
      </c>
      <c r="AE15" s="27">
        <f>(SUMIFS($G$1:$G$986,$A$1:$A$986,"*P6 *"))</f>
        <v>0</v>
      </c>
      <c r="AF15" s="85">
        <f>(SUMIFS($I$1:$I$986,$A$1:$A$986,"*P6 *"))</f>
        <v>0</v>
      </c>
    </row>
    <row r="16" spans="1:36" ht="15.95" customHeight="1">
      <c r="A16" s="1"/>
      <c r="B16" s="3"/>
      <c r="C16" s="3"/>
      <c r="D16" s="3"/>
      <c r="E16" s="3"/>
      <c r="F16" s="3"/>
      <c r="G16" s="3"/>
      <c r="H16" s="3"/>
      <c r="I16" s="3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X16" s="23"/>
      <c r="Y16" s="139" t="s">
        <v>11</v>
      </c>
      <c r="Z16" s="139"/>
      <c r="AA16" s="12" t="str">
        <f>IF((COUNTIF($A$1:$A$986,"*P7*")-1)&lt;0,"0",(COUNTIF($A$1:$A$986,"*P7*")-1))</f>
        <v>0</v>
      </c>
      <c r="AB16" s="24" t="str">
        <f t="shared" si="0"/>
        <v/>
      </c>
      <c r="AC16" s="10">
        <f>(SUMIFS($H$1:$H$986,$A$1:$A$986,"*P7 *"))</f>
        <v>0</v>
      </c>
      <c r="AD16" s="14" t="str">
        <f>IFERROR(SUM(AE16+AF16)/SUM(AE16+AF16+#REF!+#REF!),"-")</f>
        <v>-</v>
      </c>
      <c r="AE16" s="11">
        <f>(SUMIFS($G$1:$G$986,$A$1:$A$986,"*P7 *"))</f>
        <v>0</v>
      </c>
      <c r="AF16" s="84">
        <f>(SUMIFS($I$1:$I$986,$A$1:$A$986,"*P7 *"))</f>
        <v>0</v>
      </c>
    </row>
    <row r="17" spans="1:32" ht="15.7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X17" s="25"/>
      <c r="Y17" s="140" t="s">
        <v>12</v>
      </c>
      <c r="Z17" s="140"/>
      <c r="AA17" s="12" t="str">
        <f>IF((COUNTIF($A$1:$A$986,"*P8*")-1)&lt;0,"0",(COUNTIF($A$1:$A$986,"*P8*")-1))</f>
        <v>0</v>
      </c>
      <c r="AB17" s="26" t="str">
        <f t="shared" si="0"/>
        <v/>
      </c>
      <c r="AC17" s="10">
        <f>(SUMIFS($H$1:$H$986,$A$1:$A$986,"*P8 *"))</f>
        <v>0</v>
      </c>
      <c r="AD17" s="14" t="str">
        <f>IFERROR(SUM(AE17+AF17)/SUM(AE17+AF17+#REF!+#REF!),"-")</f>
        <v>-</v>
      </c>
      <c r="AE17" s="27">
        <f>(SUMIFS($G$1:$G$986,$A$1:$A$986,"*P8 *"))</f>
        <v>0</v>
      </c>
      <c r="AF17" s="85">
        <f>(SUMIFS($I$1:$I$986,$A$1:$A$986,"*P8 *"))</f>
        <v>0</v>
      </c>
    </row>
    <row r="18" spans="1:32" ht="15.75">
      <c r="A18" s="1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X18" s="23"/>
      <c r="Y18" s="139" t="s">
        <v>13</v>
      </c>
      <c r="Z18" s="139"/>
      <c r="AA18" s="12" t="str">
        <f>IF((COUNTIF($A$1:$A$986,"*P9*")-1)&lt;0,"0",(COUNTIF($A$1:$A$986,"*P9*")-1))</f>
        <v>0</v>
      </c>
      <c r="AB18" s="24" t="str">
        <f t="shared" si="0"/>
        <v/>
      </c>
      <c r="AC18" s="10">
        <f>(SUMIFS($H$1:$H$986,$A$1:$A$986,"*P9 *"))</f>
        <v>0</v>
      </c>
      <c r="AD18" s="14" t="str">
        <f>IFERROR(SUM(AE18+AF18)/SUM(AE18+AF18+#REF!+#REF!),"-")</f>
        <v>-</v>
      </c>
      <c r="AE18" s="11">
        <f>(SUMIFS($G$1:$G$986,$A$1:$A$986,"*P9 *"))</f>
        <v>0</v>
      </c>
      <c r="AF18" s="84">
        <f>(SUMIFS($I$1:$I$986,$A$1:$A$986,"*P9 *"))</f>
        <v>0</v>
      </c>
    </row>
    <row r="19" spans="1:32" ht="15.75">
      <c r="A19" s="1"/>
      <c r="B19" s="3"/>
      <c r="C19" s="3"/>
      <c r="D19" s="3"/>
      <c r="E19" s="3"/>
      <c r="F19" s="3"/>
      <c r="G19" s="3"/>
      <c r="H19" s="3"/>
      <c r="I19" s="3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X19" s="25"/>
      <c r="Y19" s="140" t="s">
        <v>14</v>
      </c>
      <c r="Z19" s="140"/>
      <c r="AA19" s="12" t="str">
        <f>IF((COUNTIF($A$1:$A$986,"*P10*")-1)&lt;0,"0",(COUNTIF($A$1:$A$986,"*P10*")-1))</f>
        <v>0</v>
      </c>
      <c r="AB19" s="26" t="str">
        <f t="shared" si="0"/>
        <v/>
      </c>
      <c r="AC19" s="10">
        <f>(SUMIFS($H$1:$H$986,$A$1:$A$986,"*P10 *"))</f>
        <v>0</v>
      </c>
      <c r="AD19" s="14" t="str">
        <f>IFERROR(SUM(AE19+AF19)/SUM(AE19+AF19+#REF!+#REF!),"-")</f>
        <v>-</v>
      </c>
      <c r="AE19" s="27">
        <f>(SUMIFS($G$1:$G$986,$A$1:$A$986,"*P10 *"))</f>
        <v>0</v>
      </c>
      <c r="AF19" s="85">
        <f>(SUMIFS($I$1:$I$986,$A$1:$A$986,"*P10 *"))</f>
        <v>0</v>
      </c>
    </row>
    <row r="20" spans="1:32" ht="15.7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X20" s="23"/>
      <c r="Y20" s="139" t="s">
        <v>15</v>
      </c>
      <c r="Z20" s="139"/>
      <c r="AA20" s="12" t="str">
        <f>IF((COUNTIF($A$1:$A$986,"*P11*")-1)&lt;0,"0",(COUNTIF($A$1:$A$986,"*P11*")-1))</f>
        <v>0</v>
      </c>
      <c r="AB20" s="24" t="str">
        <f t="shared" si="0"/>
        <v/>
      </c>
      <c r="AC20" s="10">
        <f>(SUMIFS($H$1:$H$986,$A$1:$A$986,"*P11 *"))</f>
        <v>0</v>
      </c>
      <c r="AD20" s="14" t="str">
        <f>IFERROR(SUM(AE20+AF20)/SUM(AE20+AF20+#REF!+#REF!),"-")</f>
        <v>-</v>
      </c>
      <c r="AE20" s="11">
        <f>(SUMIFS($G$1:$G$986,$A$1:$A$986,"*P11 *"))</f>
        <v>0</v>
      </c>
      <c r="AF20" s="84">
        <f>(SUMIFS($I$1:$I$986,$A$1:$A$986,"*P11 *"))</f>
        <v>0</v>
      </c>
    </row>
    <row r="21" spans="1:32" ht="15.75">
      <c r="A21" s="1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X21" s="25"/>
      <c r="Y21" s="140" t="s">
        <v>16</v>
      </c>
      <c r="Z21" s="140"/>
      <c r="AA21" s="12" t="str">
        <f>IF((COUNTIF($A$1:$A$986,"*P12*")-1)&lt;0,"0",(COUNTIF($A$1:$A$986,"*P12*")-1))</f>
        <v>0</v>
      </c>
      <c r="AB21" s="26" t="str">
        <f t="shared" si="0"/>
        <v/>
      </c>
      <c r="AC21" s="10">
        <f>(SUMIFS($H$1:$H$986,$A$1:$A$986,"*P12 *"))</f>
        <v>0</v>
      </c>
      <c r="AD21" s="14" t="str">
        <f>IFERROR(SUM(AE21+AF21)/SUM(AE21+AF21+#REF!+#REF!),"-")</f>
        <v>-</v>
      </c>
      <c r="AE21" s="27">
        <f>(SUMIFS($G$1:$G$986,$A$1:$A$986,"*P12 *"))</f>
        <v>0</v>
      </c>
      <c r="AF21" s="85">
        <f>(SUMIFS($I$1:$I$986,$A$1:$A$986,"*P12 *"))</f>
        <v>0</v>
      </c>
    </row>
    <row r="22" spans="1:32" ht="15.75">
      <c r="A22" s="1"/>
      <c r="B22" s="3"/>
      <c r="C22" s="3"/>
      <c r="D22" s="3"/>
      <c r="E22" s="3"/>
      <c r="F22" s="3"/>
      <c r="G22" s="3"/>
      <c r="H22" s="3"/>
      <c r="I22" s="3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X22" s="23"/>
      <c r="Y22" s="139" t="s">
        <v>17</v>
      </c>
      <c r="Z22" s="139"/>
      <c r="AA22" s="12" t="str">
        <f>IF((COUNTIF($A$1:$A$986,"*P13*")-1)&lt;0,"0",(COUNTIF($A$1:$A$986,"*P13*")-1))</f>
        <v>0</v>
      </c>
      <c r="AB22" s="24" t="str">
        <f t="shared" si="0"/>
        <v/>
      </c>
      <c r="AC22" s="10">
        <f>(SUMIFS($H$1:$H$986,$A$1:$A$986,"*P13 *"))</f>
        <v>0</v>
      </c>
      <c r="AD22" s="14" t="str">
        <f>IFERROR(SUM(AE22+AF22)/SUM(AE22+AF22+#REF!+#REF!),"-")</f>
        <v>-</v>
      </c>
      <c r="AE22" s="11">
        <f>(SUMIFS($G$1:$G$986,$A$1:$A$986,"*P13 *"))</f>
        <v>0</v>
      </c>
      <c r="AF22" s="84">
        <f>(SUMIFS($I$1:$I$986,$A$1:$A$986,"*P13 *"))</f>
        <v>0</v>
      </c>
    </row>
    <row r="23" spans="1:32" ht="15.7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X23" s="25"/>
      <c r="Y23" s="140" t="s">
        <v>68</v>
      </c>
      <c r="Z23" s="140"/>
      <c r="AA23" s="12" t="str">
        <f>IF((COUNTIF($A$1:$A$986,"*P14*")-1)&lt;0,"0",(COUNTIF($A$1:$A$986,"*P14*")-1))</f>
        <v>0</v>
      </c>
      <c r="AB23" s="26" t="str">
        <f t="shared" si="0"/>
        <v/>
      </c>
      <c r="AC23" s="10">
        <f>(SUMIFS($H$1:$H$986,$A$1:$A$986,"*P14 *"))</f>
        <v>0</v>
      </c>
      <c r="AD23" s="14" t="str">
        <f>IFERROR(SUM(AE23+AF23)/SUM(AE23+AF23+#REF!+#REF!),"-")</f>
        <v>-</v>
      </c>
      <c r="AE23" s="27">
        <f>(SUMIFS($G$1:$G$986,$A$1:$A$986,"*P14 *"))</f>
        <v>0</v>
      </c>
      <c r="AF23" s="85">
        <f>(SUMIFS($I$1:$I$986,$A$1:$A$986,"*P14 *"))</f>
        <v>0</v>
      </c>
    </row>
    <row r="24" spans="1:32" ht="15.75">
      <c r="A24" s="1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X24" s="23"/>
      <c r="Y24" s="139" t="s">
        <v>69</v>
      </c>
      <c r="Z24" s="139"/>
      <c r="AA24" s="12" t="str">
        <f>IF((COUNTIF($A$1:$A$986,"*P15*")-1)&lt;0,"0",(COUNTIF($A$1:$A$986,"*P15*")-1))</f>
        <v>0</v>
      </c>
      <c r="AB24" s="24" t="str">
        <f t="shared" si="0"/>
        <v/>
      </c>
      <c r="AC24" s="10">
        <f>(SUMIFS($H$1:$H$986,$A$1:$A$986,"*P15 *"))</f>
        <v>0</v>
      </c>
      <c r="AD24" s="14" t="str">
        <f>IFERROR(SUM(AE24+AF24)/SUM(AE24+AF24+#REF!+#REF!),"-")</f>
        <v>-</v>
      </c>
      <c r="AE24" s="11">
        <f>(SUMIFS($G$1:$G$986,$A$1:$A$986,"*P15 *"))</f>
        <v>0</v>
      </c>
      <c r="AF24" s="84">
        <f>(SUMIFS($I$1:$I$986,$A$1:$A$986,"*P15 *"))</f>
        <v>0</v>
      </c>
    </row>
    <row r="25" spans="1:32" ht="15.75">
      <c r="A25" s="1"/>
      <c r="B25" s="3"/>
      <c r="C25" s="3"/>
      <c r="D25" s="3"/>
      <c r="E25" s="3"/>
      <c r="F25" s="3"/>
      <c r="G25" s="3"/>
      <c r="H25" s="3"/>
      <c r="I25" s="3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X25" s="38"/>
      <c r="Y25" s="143" t="s">
        <v>131</v>
      </c>
      <c r="Z25" s="144"/>
      <c r="AA25" s="12" t="str">
        <f>IF((COUNTIF($A$1:$A$986,"*P16*")-1)&lt;0,"0",(COUNTIF($A$1:$A$986,"*P16*")-1))</f>
        <v>0</v>
      </c>
      <c r="AB25" s="26" t="str">
        <f t="shared" si="0"/>
        <v/>
      </c>
      <c r="AC25" s="10">
        <f>(SUMIFS($H$1:$H$986,$A$1:$A$986,"*P16 *"))</f>
        <v>0</v>
      </c>
      <c r="AD25" s="14" t="str">
        <f>IFERROR(SUM(AE25+AF25)/SUM(AE25+AF25+#REF!+#REF!),"-")</f>
        <v>-</v>
      </c>
      <c r="AE25" s="27">
        <f>(SUMIFS($G$1:$G$986,$A$1:$A$986,"*P16 *"))</f>
        <v>0</v>
      </c>
      <c r="AF25" s="85">
        <f>(SUMIFS($I$1:$I$986,$A$1:$A$986,"*P16 *"))</f>
        <v>0</v>
      </c>
    </row>
    <row r="26" spans="1:32" ht="15.7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X26" s="86"/>
      <c r="Y26" s="141" t="s">
        <v>93</v>
      </c>
      <c r="Z26" s="142"/>
      <c r="AA26" s="12" t="str">
        <f>IF((COUNTIF($A$1:$A$986,"*SPANISH*")-1)&lt;0,"0",(COUNTIF($A$1:$A$986,"*SPANISH*")-1))</f>
        <v>0</v>
      </c>
      <c r="AB26" s="51" t="str">
        <f t="shared" si="0"/>
        <v/>
      </c>
      <c r="AC26" s="10">
        <f>(SUMIFS($H$1:$H$986,$A$1:$A$986,"*SPANISH *"))</f>
        <v>0</v>
      </c>
      <c r="AD26" s="14" t="str">
        <f>IFERROR(SUM(AE26+AF26)/SUM(AE26+AF26+#REF!+#REF!),"-")</f>
        <v>-</v>
      </c>
      <c r="AE26" s="52">
        <f>(SUMIFS($G$1:$G$986,$A$1:$A$986,"*SPANISH *"))</f>
        <v>0</v>
      </c>
      <c r="AF26" s="87">
        <f>(SUMIFS($I$1:$I$986,$A$1:$A$986,"*SPANISH *"))</f>
        <v>0</v>
      </c>
    </row>
    <row r="27" spans="1:32" ht="15.75">
      <c r="A27" s="1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X27" s="161"/>
      <c r="Y27" s="163" t="s">
        <v>41</v>
      </c>
      <c r="Z27" s="163"/>
      <c r="AA27" s="12" t="str">
        <f>IF((COUNTIF($A$1:$A$986,"*DIVERS*")-1)&lt;0,"0",(COUNTIF($A$1:$A$986,"*DIVERS*")-1))</f>
        <v>0</v>
      </c>
      <c r="AB27" s="39" t="str">
        <f t="shared" si="0"/>
        <v/>
      </c>
      <c r="AC27" s="10">
        <f>(SUMIFS($H$1:$H$986,$A$1:$A$986,"*DIVERS *"))</f>
        <v>0</v>
      </c>
      <c r="AD27" s="14" t="str">
        <f>IFERROR(SUM(AE27+AF27)/SUM(AE27+AF27+#REF!+#REF!),"-")</f>
        <v>-</v>
      </c>
      <c r="AE27" s="40">
        <f>(SUMIFS($G$1:$G$986,$A$1:$A$986,"*DIVERS *"))</f>
        <v>0</v>
      </c>
      <c r="AF27" s="88">
        <f>(SUMIFS($I$1:$I$986,$A$1:$A$986,"*DIVERS *"))</f>
        <v>0</v>
      </c>
    </row>
    <row r="28" spans="1:32" ht="15.75">
      <c r="A28" s="1"/>
      <c r="B28" s="3"/>
      <c r="C28" s="3"/>
      <c r="D28" s="3"/>
      <c r="E28" s="3"/>
      <c r="F28" s="3"/>
      <c r="G28" s="3"/>
      <c r="H28" s="3"/>
      <c r="I28" s="3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X28" s="161"/>
      <c r="Y28" s="164" t="s">
        <v>18</v>
      </c>
      <c r="Z28" s="164"/>
      <c r="AA28" s="12" t="str">
        <f>IF((COUNTIF($A$1:$A$986,"*BLOBS*")-1)&lt;0,"0",(COUNTIF($A$1:$A$986,"*BLOBS*")-1))</f>
        <v>0</v>
      </c>
      <c r="AB28" s="29" t="str">
        <f t="shared" si="0"/>
        <v/>
      </c>
      <c r="AC28" s="10">
        <f>(SUMIFS($H$1:$H$986,$A$1:$A$986,"*BLOBS *"))</f>
        <v>0</v>
      </c>
      <c r="AD28" s="14" t="str">
        <f>IFERROR(SUM(AE28+AF28)/SUM(AE28+AF28+#REF!+#REF!),"-")</f>
        <v>-</v>
      </c>
      <c r="AE28" s="30">
        <f>(SUMIFS($G$1:$G$986,$A$1:$A$986,"*BLOBS *"))</f>
        <v>0</v>
      </c>
      <c r="AF28" s="82">
        <f>(SUMIFS($I$1:$I$986,$A$1:$A$986,"*BLOBS *"))</f>
        <v>0</v>
      </c>
    </row>
    <row r="29" spans="1:32" ht="15.7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X29" s="161"/>
      <c r="Y29" s="164" t="s">
        <v>19</v>
      </c>
      <c r="Z29" s="164"/>
      <c r="AA29" s="12" t="str">
        <f>IF((COUNTIF($A$1:$A$986,"*SLOBS*")-1)&lt;0,"0",(COUNTIF($A$1:$A$986,"*SLOBS*")-1))</f>
        <v>0</v>
      </c>
      <c r="AB29" s="29" t="str">
        <f t="shared" si="0"/>
        <v/>
      </c>
      <c r="AC29" s="10">
        <f>(SUMIFS($H$1:$H$986,$A$1:$A$986,"*SLOBS *"))</f>
        <v>0</v>
      </c>
      <c r="AD29" s="14" t="str">
        <f>IFERROR(SUM(AE29+AF29)/SUM(AE29+AF29+#REF!+#REF!),"-")</f>
        <v>-</v>
      </c>
      <c r="AE29" s="30">
        <f>(SUMIFS($G$1:$G$986,$A$1:$A$986,"*SLOBS *"))</f>
        <v>0</v>
      </c>
      <c r="AF29" s="82">
        <f>(SUMIFS($I$1:$I$986,$A$1:$A$986,"*SLOBS *"))</f>
        <v>0</v>
      </c>
    </row>
    <row r="30" spans="1:32" ht="15.75">
      <c r="A30" s="1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X30" s="161"/>
      <c r="Y30" s="165" t="s">
        <v>70</v>
      </c>
      <c r="Z30" s="165"/>
      <c r="AA30" s="12" t="str">
        <f>IF((COUNTIF($A$1:$A$986,"*Z OFF 1*")-1)&lt;0,"0",(COUNTIF($A$1:$A$986,"*Z OFF 1*")-1))</f>
        <v>0</v>
      </c>
      <c r="AB30" s="32" t="str">
        <f t="shared" si="0"/>
        <v/>
      </c>
      <c r="AC30" s="10">
        <f>(SUMIFS($H$1:$H$986,$A$1:$A$986,"*Z OFF 1 *"))</f>
        <v>0</v>
      </c>
      <c r="AD30" s="14" t="str">
        <f>IFERROR(SUM(AE30+AF30)/SUM(AE30+AF30+#REF!+#REF!),"-")</f>
        <v>-</v>
      </c>
      <c r="AE30" s="42">
        <f>(SUMIFS($G$1:$G$986,$A$1:$A$986,"*Z OFF 1 *"))</f>
        <v>0</v>
      </c>
      <c r="AF30" s="89">
        <f>(SUMIFS($I$1:$I$986,$A$1:$A$986,"*Z OFF 1 *"))</f>
        <v>0</v>
      </c>
    </row>
    <row r="31" spans="1:32" ht="16.5" thickBot="1">
      <c r="A31" s="1"/>
      <c r="B31" s="3"/>
      <c r="C31" s="3"/>
      <c r="D31" s="3"/>
      <c r="E31" s="3"/>
      <c r="F31" s="3"/>
      <c r="G31" s="3"/>
      <c r="H31" s="3"/>
      <c r="I31" s="3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X31" s="162"/>
      <c r="Y31" s="166" t="s">
        <v>71</v>
      </c>
      <c r="Z31" s="166"/>
      <c r="AA31" s="43" t="str">
        <f>IF((COUNTIF($A$1:$A$986,"*Z OFF 2*")-1)&lt;0,"0",(COUNTIF($A$1:$A$986,"*Z OFF 2*")-1))</f>
        <v>0</v>
      </c>
      <c r="AB31" s="33" t="str">
        <f t="shared" si="0"/>
        <v/>
      </c>
      <c r="AC31" s="44">
        <f>(SUMIFS($H$1:$H$986,$A$1:$A$986,"*Z OFF 2 *"))</f>
        <v>0</v>
      </c>
      <c r="AD31" s="45" t="str">
        <f>IFERROR(SUM(AE31+AF31)/SUM(AE31+AF31+#REF!+#REF!),"-")</f>
        <v>-</v>
      </c>
      <c r="AE31" s="46">
        <f>(SUMIFS($G$1:$G$986,$A$1:$A$986,"*Z OFF 2 *"))</f>
        <v>0</v>
      </c>
      <c r="AF31" s="90">
        <f>(SUMIFS($I$1:$I$986,$A$1:$A$986,"*Z OFF 2 *"))</f>
        <v>0</v>
      </c>
    </row>
    <row r="32" spans="1:32" ht="15.9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X32" s="145" t="s">
        <v>50</v>
      </c>
      <c r="Y32" s="146"/>
      <c r="Z32" s="146"/>
      <c r="AA32" s="146"/>
      <c r="AB32" s="204"/>
      <c r="AC32" s="94" t="s">
        <v>64</v>
      </c>
      <c r="AD32" s="18" t="s">
        <v>307</v>
      </c>
      <c r="AE32" s="18" t="s">
        <v>308</v>
      </c>
      <c r="AF32" s="19" t="s">
        <v>309</v>
      </c>
    </row>
    <row r="33" spans="1:48" ht="15.95" customHeight="1" thickBot="1">
      <c r="A33" s="1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X33" s="147"/>
      <c r="Y33" s="148"/>
      <c r="Z33" s="148"/>
      <c r="AA33" s="148"/>
      <c r="AB33" s="205"/>
      <c r="AC33" s="96">
        <f>SUM(AC6:AC31)</f>
        <v>0</v>
      </c>
      <c r="AD33" s="92" t="str">
        <f>IFERROR((AC33/AC35),"-")</f>
        <v>-</v>
      </c>
      <c r="AE33" s="92" t="str">
        <f>IFERROR(((SUM(AE6:AE31))/AC35),"-")</f>
        <v>-</v>
      </c>
      <c r="AF33" s="91" t="str">
        <f>IFERROR(((SUM(AF6:AF31))/AC35),"-")</f>
        <v>-</v>
      </c>
      <c r="AI33" s="5"/>
      <c r="AJ33" s="5"/>
    </row>
    <row r="34" spans="1:48" ht="21" customHeight="1">
      <c r="A34" s="1"/>
      <c r="B34" s="3"/>
      <c r="C34" s="3"/>
      <c r="D34" s="3"/>
      <c r="E34" s="3"/>
      <c r="F34" s="3"/>
      <c r="G34" s="3"/>
      <c r="H34" s="3"/>
      <c r="I34" s="3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X34" s="147"/>
      <c r="Y34" s="148"/>
      <c r="Z34" s="148"/>
      <c r="AA34" s="148"/>
      <c r="AB34" s="205"/>
      <c r="AC34" s="207" t="s">
        <v>128</v>
      </c>
      <c r="AD34" s="208"/>
      <c r="AE34" s="93" t="s">
        <v>306</v>
      </c>
      <c r="AF34" s="209" t="s">
        <v>51</v>
      </c>
      <c r="AG34" s="210"/>
      <c r="AH34" s="211"/>
    </row>
    <row r="35" spans="1:48" ht="18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X35" s="147"/>
      <c r="Y35" s="148"/>
      <c r="Z35" s="148"/>
      <c r="AA35" s="148"/>
      <c r="AB35" s="205"/>
      <c r="AC35" s="212">
        <f>SUM(AA6:AA31)</f>
        <v>0</v>
      </c>
      <c r="AD35" s="213"/>
      <c r="AE35" s="168"/>
      <c r="AF35" s="173" t="s">
        <v>130</v>
      </c>
      <c r="AG35" s="173"/>
      <c r="AH35" s="216" t="str">
        <f>IFERROR((AE35/AC35),"-")</f>
        <v>-</v>
      </c>
    </row>
    <row r="36" spans="1:48" ht="18" customHeight="1">
      <c r="A36" s="1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X36" s="147"/>
      <c r="Y36" s="148"/>
      <c r="Z36" s="148"/>
      <c r="AA36" s="148"/>
      <c r="AB36" s="205"/>
      <c r="AC36" s="212"/>
      <c r="AD36" s="213"/>
      <c r="AE36" s="168"/>
      <c r="AF36" s="173"/>
      <c r="AG36" s="173"/>
      <c r="AH36" s="217"/>
    </row>
    <row r="37" spans="1:48" ht="18.95" customHeight="1" thickBot="1">
      <c r="A37" s="1"/>
      <c r="B37" s="3"/>
      <c r="C37" s="3"/>
      <c r="D37" s="3"/>
      <c r="E37" s="3"/>
      <c r="F37" s="3"/>
      <c r="G37" s="3"/>
      <c r="H37" s="3"/>
      <c r="I37" s="3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X37" s="149"/>
      <c r="Y37" s="150"/>
      <c r="Z37" s="150"/>
      <c r="AA37" s="150"/>
      <c r="AB37" s="206"/>
      <c r="AC37" s="214"/>
      <c r="AD37" s="215"/>
      <c r="AE37" s="169"/>
      <c r="AF37" s="172" t="s">
        <v>56</v>
      </c>
      <c r="AG37" s="172"/>
      <c r="AH37" s="95" t="str">
        <f>IFERROR(((SUM(AE6:AE31)+AC33))/(SUM(AE6:AE31)+(SUM(AF6:AF31)+AC33)),"-")</f>
        <v>-</v>
      </c>
    </row>
    <row r="38" spans="1:48" ht="16.5" thickBo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AQ38" s="5"/>
      <c r="AU38" s="5"/>
      <c r="AV38" s="2"/>
    </row>
    <row r="39" spans="1:48" ht="15.95" customHeight="1">
      <c r="A39" s="1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X39" s="198" t="s">
        <v>291</v>
      </c>
      <c r="Y39" s="199"/>
      <c r="Z39" s="199"/>
      <c r="AA39" s="199"/>
      <c r="AB39" s="199"/>
      <c r="AC39" s="199"/>
      <c r="AD39" s="199"/>
      <c r="AE39" s="199"/>
      <c r="AF39" s="199"/>
      <c r="AG39" s="199"/>
      <c r="AH39" s="199"/>
      <c r="AI39" s="199"/>
      <c r="AJ39" s="200"/>
      <c r="AQ39" s="5"/>
      <c r="AU39" s="5"/>
      <c r="AV39" s="2"/>
    </row>
    <row r="40" spans="1:48" ht="15.95" customHeight="1">
      <c r="A40" s="1"/>
      <c r="B40" s="3"/>
      <c r="C40" s="3"/>
      <c r="D40" s="3"/>
      <c r="E40" s="3"/>
      <c r="F40" s="3"/>
      <c r="G40" s="3"/>
      <c r="H40" s="3"/>
      <c r="I40" s="3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X40" s="201"/>
      <c r="Y40" s="202"/>
      <c r="Z40" s="202"/>
      <c r="AA40" s="202"/>
      <c r="AB40" s="202"/>
      <c r="AC40" s="202"/>
      <c r="AD40" s="202"/>
      <c r="AE40" s="202"/>
      <c r="AF40" s="202"/>
      <c r="AG40" s="202"/>
      <c r="AH40" s="202"/>
      <c r="AI40" s="202"/>
      <c r="AJ40" s="203"/>
      <c r="AQ40" s="5"/>
      <c r="AU40" s="5"/>
      <c r="AV40" s="2"/>
    </row>
    <row r="41" spans="1:48" ht="15.9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X41" s="57"/>
      <c r="Y41" s="58"/>
      <c r="Z41" s="58"/>
      <c r="AA41" s="58"/>
      <c r="AB41" s="58"/>
      <c r="AC41" s="58"/>
      <c r="AD41" s="58"/>
      <c r="AE41" s="58"/>
      <c r="AF41" s="58"/>
      <c r="AG41" s="58"/>
      <c r="AH41" s="58"/>
      <c r="AI41" s="58"/>
      <c r="AJ41" s="59"/>
      <c r="AQ41" s="5"/>
      <c r="AU41" s="5"/>
      <c r="AV41" s="2"/>
    </row>
    <row r="42" spans="1:48" ht="18.75">
      <c r="A42" s="1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X42" s="60" t="s">
        <v>257</v>
      </c>
      <c r="Y42" s="134" t="s">
        <v>137</v>
      </c>
      <c r="Z42" s="134"/>
      <c r="AA42" s="134"/>
      <c r="AB42" s="61" t="s">
        <v>258</v>
      </c>
      <c r="AD42" s="113" t="s">
        <v>297</v>
      </c>
      <c r="AE42" s="113"/>
      <c r="AF42" s="113"/>
      <c r="AG42" s="113"/>
      <c r="AH42" s="113"/>
      <c r="AI42" s="113"/>
      <c r="AJ42" s="114"/>
      <c r="AQ42" s="5"/>
      <c r="AU42" s="5"/>
      <c r="AV42" s="2"/>
    </row>
    <row r="43" spans="1:48" ht="15.95" customHeight="1">
      <c r="A43" s="1"/>
      <c r="B43" s="3"/>
      <c r="C43" s="3"/>
      <c r="D43" s="3"/>
      <c r="E43" s="3"/>
      <c r="F43" s="3"/>
      <c r="G43" s="3"/>
      <c r="H43" s="3"/>
      <c r="I43" s="3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X43" s="135" t="e">
        <f>((SUMIFS($G$1:$G$814,$A$1:$A$814,"*LEFT OFF *"))+(SUMIFS($I$1:$I$814,$A$1:$A$814,"*LEFT OFF *"))+(SUMIFS($K$1:$K$814,$A$1:$A$814,"*LEFT OFF *"))+(SUMIFS($M$1:$M$814,$A$1:$A$814,"*LEFT OFF *"))+(SUMIFS($O$1:$O$814,$A$1:$A$814,"*LEFT OFF *"))+(SUMIFS($Q$1:$Q$814,$A$1:$A$814,"*LEFT OFF *")))/(X52)</f>
        <v>#DIV/0!</v>
      </c>
      <c r="Y43" s="136" t="e">
        <f>((SUMIFS($G$1:$G$814,$A$1:$A$814,"*MID OFF *"))+(SUMIFS($I$1:$I$814,$A$1:$A$814,"*MID OFF *"))+(SUMIFS($K$1:$K$814,$A$1:$A$814,"*MID OFF *"))+(SUMIFS($M$1:$M$814,$A$1:$A$814,"*MID OFF *"))+(SUMIFS($O$1:$O$814,$A$1:$A$814,"*MID OFF *"))+(SUMIFS($Q$1:$Q$814,$A$1:$A$814,"*MID OFF *")))/(Y52)</f>
        <v>#DIV/0!</v>
      </c>
      <c r="Z43" s="136"/>
      <c r="AA43" s="136"/>
      <c r="AB43" s="136" t="e">
        <f>((SUMIFS($G$1:$G$814,$A$1:$A$814,"*RIGHT OFF *"))+(SUMIFS($I$1:$I$814,$A$1:$A$814,"*RIGHT OFF *"))+(SUMIFS($K$1:$K$814,$A$1:$A$814,"*RIGHT OFF *"))+(SUMIFS($M$1:$M$814,$A$1:$A$814,"*RIGHT OFF *"))+(SUMIFS($O$1:$O$814,$A$1:$A$814,"*RIGHT OFF *"))+(SUMIFS($Q$1:$Q$814,$A$1:$A$814,"*RIGHT OFF *")))/(AB52)</f>
        <v>#DIV/0!</v>
      </c>
      <c r="AD43" s="117"/>
      <c r="AE43" s="115" t="s">
        <v>138</v>
      </c>
      <c r="AF43" s="115"/>
      <c r="AG43" s="115"/>
      <c r="AH43" s="115" t="s">
        <v>137</v>
      </c>
      <c r="AI43" s="115"/>
      <c r="AJ43" s="116"/>
    </row>
    <row r="44" spans="1:48" ht="15.9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X44" s="135"/>
      <c r="Y44" s="136"/>
      <c r="Z44" s="136"/>
      <c r="AA44" s="136"/>
      <c r="AB44" s="136"/>
      <c r="AD44" s="118"/>
      <c r="AE44" s="75" t="s">
        <v>299</v>
      </c>
      <c r="AF44" s="75" t="s">
        <v>286</v>
      </c>
      <c r="AG44" s="75" t="s">
        <v>300</v>
      </c>
      <c r="AH44" s="75" t="s">
        <v>299</v>
      </c>
      <c r="AI44" s="75" t="s">
        <v>286</v>
      </c>
      <c r="AJ44" s="76" t="s">
        <v>300</v>
      </c>
    </row>
    <row r="45" spans="1:48" ht="15.95" customHeight="1">
      <c r="A45" s="1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X45" s="135"/>
      <c r="Y45" s="136"/>
      <c r="Z45" s="136"/>
      <c r="AA45" s="136"/>
      <c r="AB45" s="136"/>
      <c r="AD45" s="77" t="s">
        <v>280</v>
      </c>
      <c r="AE45" s="78">
        <f>((SUMIFS($G$1:$G$814,$A$1:$A$814,"*RIGHT OFF *")+SUMIFS($G$1:$G$814,$A$1:$A$814,"*LEFT OFF *")))</f>
        <v>0</v>
      </c>
      <c r="AF45" s="78">
        <f>((AE45)+SUMIFS($H$1:$H$814,$A$1:$A$814,"*RIGHT OFF *")+SUMIFS($H$1:$H$814,$A$1:$A$814,"*LEFT OFF *"))</f>
        <v>0</v>
      </c>
      <c r="AG45" s="80" t="str">
        <f t="shared" ref="AG45:AG49" si="1">IFERROR((AE45/AF45),"-")</f>
        <v>-</v>
      </c>
      <c r="AH45" s="78">
        <f>SUMIFS($G$1:$G$814,$A$1:$A$814,"*MID OFF *")</f>
        <v>0</v>
      </c>
      <c r="AI45" s="78">
        <f>(AH45)+(SUMIFS($H$1:$H$814,$A$1:$A$814,"*MID OFF *"))</f>
        <v>0</v>
      </c>
      <c r="AJ45" s="81" t="str">
        <f>IFERROR((AH45/AI45),"-")</f>
        <v>-</v>
      </c>
    </row>
    <row r="46" spans="1:48" ht="15.95" customHeight="1">
      <c r="A46" s="1"/>
      <c r="B46" s="3"/>
      <c r="C46" s="3"/>
      <c r="D46" s="3"/>
      <c r="E46" s="3"/>
      <c r="F46" s="3"/>
      <c r="G46" s="3"/>
      <c r="H46" s="3"/>
      <c r="I46" s="3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5"/>
      <c r="X46" s="135"/>
      <c r="Y46" s="136"/>
      <c r="Z46" s="136"/>
      <c r="AA46" s="136"/>
      <c r="AB46" s="136"/>
      <c r="AC46" s="5"/>
      <c r="AD46" s="56" t="s">
        <v>116</v>
      </c>
      <c r="AE46" s="55">
        <f>((SUMIFS($I$1:$I$814,$A$1:$A$814,"*RIGHT OFF *")+SUMIFS($I$1:$I$814,$A$1:$A$814,"*LEFT OFF *")))</f>
        <v>0</v>
      </c>
      <c r="AF46" s="55">
        <f>((AE46)+SUMIFS($J$1:$J$814,$A$1:$A$814,"*RIGHT OFF *")+SUMIFS($J$1:$J$814,$A$1:$A$814,"*LEFT OFF *"))</f>
        <v>0</v>
      </c>
      <c r="AG46" s="73" t="str">
        <f t="shared" si="1"/>
        <v>-</v>
      </c>
      <c r="AH46" s="55">
        <f>SUMIFS($I$1:$I$814,$A$1:$A$814,"*MID OFF *")</f>
        <v>0</v>
      </c>
      <c r="AI46" s="55">
        <f>(AH46)+(SUMIFS($J$1:$J$814,$A$1:$A$814,"*MID OFF *"))</f>
        <v>0</v>
      </c>
      <c r="AJ46" s="74" t="str">
        <f t="shared" ref="AJ46:AJ49" si="2">IFERROR((AH46/AI46),"-")</f>
        <v>-</v>
      </c>
    </row>
    <row r="47" spans="1:48" ht="15.9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X47" s="131" t="s">
        <v>304</v>
      </c>
      <c r="Y47" s="133" t="s">
        <v>303</v>
      </c>
      <c r="Z47" s="133"/>
      <c r="AA47" s="133"/>
      <c r="AB47" s="133" t="s">
        <v>303</v>
      </c>
      <c r="AD47" s="77" t="s">
        <v>281</v>
      </c>
      <c r="AE47" s="78">
        <f>((SUMIFS($K$1:$K$814,$A$1:$A$814,"*RIGHT OFF *")+SUMIFS($K$1:$K$814,$A$1:$A$814,"*LEFT OFF *")))</f>
        <v>0</v>
      </c>
      <c r="AF47" s="78">
        <f>((AE47)+SUMIFS($L$1:$L$814,$A$1:$A$814,"*RIGHT OFF *")+SUMIFS($L$1:$L$814,$A$1:$A$814,"*LEFT OFF *"))</f>
        <v>0</v>
      </c>
      <c r="AG47" s="80" t="str">
        <f t="shared" si="1"/>
        <v>-</v>
      </c>
      <c r="AH47" s="78">
        <f>SUMIFS($K$1:$K$814,$A$1:$A$814,"*MID OFF *")</f>
        <v>0</v>
      </c>
      <c r="AI47" s="78">
        <f>(AH47)+(SUMIFS($L$1:$L$814,$A$1:$A$814,"*MID OFF *"))</f>
        <v>0</v>
      </c>
      <c r="AJ47" s="81" t="str">
        <f t="shared" si="2"/>
        <v>-</v>
      </c>
    </row>
    <row r="48" spans="1:48" ht="15.95" customHeight="1">
      <c r="A48" s="1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X48" s="132"/>
      <c r="Y48" s="133"/>
      <c r="Z48" s="133"/>
      <c r="AA48" s="133"/>
      <c r="AB48" s="138"/>
      <c r="AD48" s="56" t="s">
        <v>118</v>
      </c>
      <c r="AE48" s="55">
        <f>((SUMIFS($M$1:$M$814,$A$1:$A$814,"*RIGHT OFF *")+SUMIFS($M$1:$M$814,$A$1:$A$814,"*LEFT OFF *")))</f>
        <v>0</v>
      </c>
      <c r="AF48" s="55">
        <f>((AE48)+SUMIFS($N$1:$N$814,$A$1:$A$814,"*RIGHT OFF *")+SUMIFS($N$1:$N$814,$A$1:$A$814,"*LEFT OFF *"))</f>
        <v>0</v>
      </c>
      <c r="AG48" s="73" t="str">
        <f t="shared" si="1"/>
        <v>-</v>
      </c>
      <c r="AH48" s="55">
        <f>SUMIFS($M$1:$M$814,$A$1:$A$814,"*MID OFF *")</f>
        <v>0</v>
      </c>
      <c r="AI48" s="55">
        <f>(AH48)+(SUMIFS($N$1:$N$814,$A$1:$A$814,"*MID OFF *"))</f>
        <v>0</v>
      </c>
      <c r="AJ48" s="74" t="str">
        <f t="shared" si="2"/>
        <v>-</v>
      </c>
    </row>
    <row r="49" spans="1:42" ht="15.95" customHeight="1">
      <c r="A49" s="1"/>
      <c r="B49" s="3"/>
      <c r="C49" s="3"/>
      <c r="D49" s="3"/>
      <c r="E49" s="3"/>
      <c r="F49" s="3"/>
      <c r="G49" s="3"/>
      <c r="H49" s="3"/>
      <c r="I49" s="3"/>
      <c r="J49" s="2"/>
      <c r="K49" s="2"/>
      <c r="L49" s="2"/>
      <c r="M49" s="2"/>
      <c r="N49" s="2"/>
      <c r="O49" s="2"/>
      <c r="P49" s="2"/>
      <c r="Q49" s="2"/>
      <c r="R49" s="2"/>
      <c r="X49" s="132"/>
      <c r="Y49" s="133"/>
      <c r="Z49" s="133"/>
      <c r="AA49" s="133"/>
      <c r="AB49" s="138"/>
      <c r="AD49" s="77" t="s">
        <v>117</v>
      </c>
      <c r="AE49" s="78">
        <f>((SUMIFS($O$1:$O$814,$A$1:$A$814,"*RIGHT OFF *")+SUMIFS($O$1:$O$814,$A$1:$A$814,"*LEFT OFF *")))</f>
        <v>0</v>
      </c>
      <c r="AF49" s="78">
        <f>((AE49)+SUMIFS($P$1:$P$814,$A$1:$A$814,"*RIGHT OFF *")+SUMIFS($P$1:$P$814,$A$1:$A$814,"*LEFT OFF *"))</f>
        <v>0</v>
      </c>
      <c r="AG49" s="80" t="str">
        <f t="shared" si="1"/>
        <v>-</v>
      </c>
      <c r="AH49" s="78">
        <f>SUMIFS($O$1:$O$814,$A$1:$A$814,"*MID OFF *")</f>
        <v>0</v>
      </c>
      <c r="AI49" s="78">
        <f>(AH49)+(SUMIFS($P$1:$P$814,$A$1:$A$814,"*MID OFF *"))</f>
        <v>0</v>
      </c>
      <c r="AJ49" s="81" t="str">
        <f t="shared" si="2"/>
        <v>-</v>
      </c>
    </row>
    <row r="50" spans="1:42" ht="15.9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X50" s="112" t="s">
        <v>284</v>
      </c>
      <c r="Y50" s="111" t="s">
        <v>284</v>
      </c>
      <c r="Z50" s="111"/>
      <c r="AA50" s="111"/>
      <c r="AB50" s="111" t="s">
        <v>284</v>
      </c>
      <c r="AD50" s="56" t="s">
        <v>282</v>
      </c>
      <c r="AE50" s="55">
        <f>((SUMIFS($Q$1:$Q$814,$A$1:$A$814,"*RIGHT OFF *")+SUMIFS($Q$1:$Q$814,$A$1:$A$814,"*LEFT OFF *")))</f>
        <v>0</v>
      </c>
      <c r="AF50" s="55">
        <f>((AE50)+SUMIFS($R$1:$R$814,$A$1:$A$814,"*RIGHT OFF *")+SUMIFS($R$1:$R$814,$A$1:$A$814,"*LEFT OFF *"))</f>
        <v>0</v>
      </c>
      <c r="AG50" s="73" t="str">
        <f>IFERROR((AE50/AF50),"-")</f>
        <v>-</v>
      </c>
      <c r="AH50" s="55">
        <f>SUMIFS($Q$1:$Q$814,$A$1:$A$814,"*MID OFF *")</f>
        <v>0</v>
      </c>
      <c r="AI50" s="55">
        <f>(AH50)+(SUMIFS($R$1:$R$814,$A$1:$A$814,"*MID OFF *"))</f>
        <v>0</v>
      </c>
      <c r="AJ50" s="74" t="str">
        <f>IFERROR((AH50/AI50),"-")</f>
        <v>-</v>
      </c>
    </row>
    <row r="51" spans="1:42" ht="15.95" customHeight="1">
      <c r="A51" s="1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W51" s="5"/>
      <c r="X51" s="112"/>
      <c r="Y51" s="111"/>
      <c r="Z51" s="111"/>
      <c r="AA51" s="111"/>
      <c r="AB51" s="111"/>
      <c r="AJ51" s="53"/>
    </row>
    <row r="52" spans="1:42" ht="15.75">
      <c r="A52" s="1"/>
      <c r="B52" s="3"/>
      <c r="C52" s="3"/>
      <c r="D52" s="3"/>
      <c r="E52" s="3"/>
      <c r="F52" s="3"/>
      <c r="G52" s="3"/>
      <c r="H52" s="3"/>
      <c r="I52" s="3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X52" s="120">
        <f>IF((COUNTIF($A$1:$A$986,"*LEFT OFF *"))&lt;0,"0",(COUNTIF($A$1:$A$986,"*LEFT OFF *")))</f>
        <v>0</v>
      </c>
      <c r="Y52" s="121">
        <f>IF((COUNTIF($A$1:$A$986,"*MID OFF *"))&lt;0,"0",(COUNTIF($A$1:$A$986,"*MID OFF *")))</f>
        <v>0</v>
      </c>
      <c r="Z52" s="121"/>
      <c r="AA52" s="121"/>
      <c r="AB52" s="121">
        <f>IF((COUNTIF($A$1:$A$986,"*RIGHT OFF *"))&lt;0,"0",(COUNTIF($A$1:$A$986,"*RIGHT OFF *")))</f>
        <v>0</v>
      </c>
      <c r="AJ52" s="53"/>
    </row>
    <row r="53" spans="1:42" ht="15.7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X53" s="120"/>
      <c r="Y53" s="121"/>
      <c r="Z53" s="121"/>
      <c r="AA53" s="121"/>
      <c r="AB53" s="121"/>
      <c r="AE53" s="62" t="s">
        <v>287</v>
      </c>
      <c r="AF53" s="62"/>
      <c r="AG53" s="62"/>
      <c r="AH53" s="130" t="s">
        <v>292</v>
      </c>
      <c r="AI53" s="130"/>
      <c r="AJ53" s="53"/>
      <c r="AP53" s="5" t="s">
        <v>283</v>
      </c>
    </row>
    <row r="54" spans="1:42" ht="15.75">
      <c r="A54" s="1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X54" s="120"/>
      <c r="Y54" s="121"/>
      <c r="Z54" s="121"/>
      <c r="AA54" s="121"/>
      <c r="AB54" s="121"/>
      <c r="AE54" s="63" t="s">
        <v>288</v>
      </c>
      <c r="AF54" s="63"/>
      <c r="AG54" s="63"/>
      <c r="AH54" s="108" t="s">
        <v>293</v>
      </c>
      <c r="AI54" s="108"/>
      <c r="AJ54" s="53"/>
    </row>
    <row r="55" spans="1:42" ht="15.95" customHeight="1">
      <c r="A55" s="1"/>
      <c r="B55" s="3"/>
      <c r="C55" s="3"/>
      <c r="D55" s="3"/>
      <c r="E55" s="3"/>
      <c r="F55" s="3"/>
      <c r="G55" s="3"/>
      <c r="H55" s="3"/>
      <c r="I55" s="3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X55" s="112" t="s">
        <v>285</v>
      </c>
      <c r="Y55" s="111" t="s">
        <v>285</v>
      </c>
      <c r="Z55" s="111"/>
      <c r="AA55" s="111"/>
      <c r="AB55" s="111" t="s">
        <v>285</v>
      </c>
      <c r="AE55" s="64" t="s">
        <v>289</v>
      </c>
      <c r="AF55" s="64"/>
      <c r="AG55" s="64"/>
      <c r="AH55" s="109" t="s">
        <v>294</v>
      </c>
      <c r="AI55" s="109"/>
      <c r="AJ55" s="53"/>
    </row>
    <row r="56" spans="1:42" ht="15.9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X56" s="112"/>
      <c r="Y56" s="111"/>
      <c r="Z56" s="111"/>
      <c r="AA56" s="111"/>
      <c r="AB56" s="111"/>
      <c r="AE56" s="65" t="s">
        <v>290</v>
      </c>
      <c r="AF56" s="65"/>
      <c r="AG56" s="65"/>
      <c r="AH56" s="110" t="s">
        <v>295</v>
      </c>
      <c r="AI56" s="110"/>
      <c r="AJ56" s="53"/>
      <c r="AP56" s="5" t="s">
        <v>279</v>
      </c>
    </row>
    <row r="57" spans="1:42" ht="15.75">
      <c r="A57" s="1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X57" s="112"/>
      <c r="Y57" s="111"/>
      <c r="Z57" s="111"/>
      <c r="AA57" s="111"/>
      <c r="AB57" s="111"/>
      <c r="AJ57" s="53"/>
    </row>
    <row r="58" spans="1:42" ht="16.5" thickBot="1">
      <c r="A58" s="1"/>
      <c r="B58" s="3"/>
      <c r="C58" s="3"/>
      <c r="D58" s="3"/>
      <c r="E58" s="3"/>
      <c r="F58" s="3"/>
      <c r="G58" s="3"/>
      <c r="H58" s="3"/>
      <c r="I58" s="3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X58" s="66"/>
      <c r="Y58" s="67"/>
      <c r="Z58" s="67"/>
      <c r="AA58" s="67"/>
      <c r="AB58" s="68"/>
      <c r="AC58" s="68"/>
      <c r="AD58" s="68"/>
      <c r="AE58" s="68"/>
      <c r="AF58" s="68"/>
      <c r="AG58" s="68"/>
      <c r="AH58" s="68"/>
      <c r="AI58" s="68"/>
      <c r="AJ58" s="54"/>
    </row>
    <row r="59" spans="1:42" ht="15.9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X59" s="192" t="s">
        <v>296</v>
      </c>
      <c r="Y59" s="193"/>
      <c r="Z59" s="193"/>
      <c r="AA59" s="193"/>
      <c r="AB59" s="193"/>
      <c r="AC59" s="193"/>
      <c r="AD59" s="193"/>
      <c r="AE59" s="193"/>
      <c r="AF59" s="193"/>
      <c r="AG59" s="193"/>
      <c r="AH59" s="193"/>
      <c r="AI59" s="193"/>
      <c r="AJ59" s="194"/>
    </row>
    <row r="60" spans="1:42" ht="15.75">
      <c r="A60" s="1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X60" s="195"/>
      <c r="Y60" s="196"/>
      <c r="Z60" s="196"/>
      <c r="AA60" s="196"/>
      <c r="AB60" s="196"/>
      <c r="AC60" s="196"/>
      <c r="AD60" s="196"/>
      <c r="AE60" s="196"/>
      <c r="AF60" s="196"/>
      <c r="AG60" s="196"/>
      <c r="AH60" s="196"/>
      <c r="AI60" s="196"/>
      <c r="AJ60" s="197"/>
    </row>
    <row r="61" spans="1:42" ht="15.95" customHeight="1">
      <c r="A61" s="1"/>
      <c r="B61" s="3"/>
      <c r="C61" s="3"/>
      <c r="D61" s="3"/>
      <c r="E61" s="3"/>
      <c r="F61" s="3"/>
      <c r="G61" s="3"/>
      <c r="H61" s="3"/>
      <c r="I61" s="3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X61" s="69"/>
      <c r="Y61" s="70"/>
      <c r="Z61" s="70"/>
      <c r="AA61" s="70"/>
      <c r="AB61" s="70"/>
      <c r="AC61" s="70"/>
      <c r="AD61" s="70"/>
      <c r="AE61" s="70"/>
      <c r="AF61" s="70"/>
      <c r="AG61" s="70"/>
      <c r="AH61" s="70"/>
      <c r="AI61" s="70"/>
      <c r="AJ61" s="71"/>
    </row>
    <row r="62" spans="1:42" ht="18.75">
      <c r="A62" s="1"/>
      <c r="B62" s="4"/>
      <c r="C62" s="4"/>
      <c r="D62" s="4"/>
      <c r="E62" s="2"/>
      <c r="F62" s="2"/>
      <c r="G62" s="3"/>
      <c r="H62" s="3"/>
      <c r="I62" s="3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X62" s="60" t="s">
        <v>257</v>
      </c>
      <c r="Y62" s="134" t="s">
        <v>137</v>
      </c>
      <c r="Z62" s="134"/>
      <c r="AA62" s="134"/>
      <c r="AB62" s="61" t="s">
        <v>258</v>
      </c>
      <c r="AD62" s="113" t="s">
        <v>298</v>
      </c>
      <c r="AE62" s="113"/>
      <c r="AF62" s="113"/>
      <c r="AG62" s="113"/>
      <c r="AH62" s="113"/>
      <c r="AI62" s="113"/>
      <c r="AJ62" s="114"/>
    </row>
    <row r="63" spans="1:42" ht="15.95" customHeight="1">
      <c r="A63" s="1"/>
      <c r="B63" s="4"/>
      <c r="C63" s="4"/>
      <c r="D63" s="4"/>
      <c r="E63" s="2"/>
      <c r="F63" s="2"/>
      <c r="G63" s="3"/>
      <c r="H63" s="3"/>
      <c r="I63" s="3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X63" s="135" t="e">
        <f>((SUMIFS($H$1:$H$814,$A$1:$A$814,"*LEFT DEF *"))+(SUMIFS($J$1:$J$814,$A$1:$A$814,"*LEFT DEF *"))+(SUMIFS($L$1:$L$814,$A$1:$A$814,"*LEFT DEF *"))+(SUMIFS($N$1:$N$814,$A$1:$A$814,"*LEFT DEF *"))+(SUMIFS($P$1:$P$814,$A$1:$A$814,"*LEFT DEF *"))+(SUMIFS($R$1:$R$814,$A$1:$A$814,"*LEFT DEF *")))/(AA72)</f>
        <v>#DIV/0!</v>
      </c>
      <c r="Y63" s="136" t="e">
        <f>((SUMIFS($H$1:$H$814,$A$1:$A$814,"*MID DEF *"))+(SUMIFS($J$1:$J$814,$A$1:$A$814,"*MID DEF *"))+(SUMIFS($L$1:$L$814,$A$1:$A$814,"*MID DEF *"))+(SUMIFS($N$1:$N$814,$A$1:$A$814,"*MID DEF *"))+(SUMIFS($P$1:$P$814,$A$1:$A$814,"*MID DEF *"))+(SUMIFS($R$1:$R$814,$A$1:$A$814,"*MID DEF *")))/(AA72)</f>
        <v>#DIV/0!</v>
      </c>
      <c r="Z63" s="136"/>
      <c r="AA63" s="136"/>
      <c r="AB63" s="136" t="e">
        <f>((SUMIFS($H$1:$H$814,$A$1:$A$814,"*RIGHT DEF *"))+(SUMIFS($J$1:$J$814,$A$1:$A$814,"*RIGHT DEF *"))+(SUMIFS($L$1:$L$814,$A$1:$A$814,"*RIGHT DEF *"))+(SUMIFS($N$1:$N$814,$A$1:$A$814,"*RIGHT DEF *"))+(SUMIFS($P$1:$P$814,$A$1:$A$814,"*RIGHT DEF *"))+(SUMIFS($R$1:$R$814,$A$1:$A$814,"*RIGHT DEF *")))/(AB72)</f>
        <v>#DIV/0!</v>
      </c>
      <c r="AD63" s="119"/>
      <c r="AE63" s="115" t="s">
        <v>138</v>
      </c>
      <c r="AF63" s="115"/>
      <c r="AG63" s="115"/>
      <c r="AH63" s="115" t="s">
        <v>137</v>
      </c>
      <c r="AI63" s="115"/>
      <c r="AJ63" s="116"/>
    </row>
    <row r="64" spans="1:42" ht="15.95" customHeight="1">
      <c r="A64" s="1"/>
      <c r="B64" s="4"/>
      <c r="C64" s="4"/>
      <c r="D64" s="4"/>
      <c r="E64" s="2"/>
      <c r="F64" s="2"/>
      <c r="G64" s="3"/>
      <c r="H64" s="3"/>
      <c r="I64" s="3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X64" s="135"/>
      <c r="Y64" s="136"/>
      <c r="Z64" s="136"/>
      <c r="AA64" s="136"/>
      <c r="AB64" s="136"/>
      <c r="AD64" s="119"/>
      <c r="AE64" s="75" t="s">
        <v>301</v>
      </c>
      <c r="AF64" s="75" t="s">
        <v>286</v>
      </c>
      <c r="AG64" s="75" t="s">
        <v>302</v>
      </c>
      <c r="AH64" s="75" t="s">
        <v>301</v>
      </c>
      <c r="AI64" s="75" t="s">
        <v>286</v>
      </c>
      <c r="AJ64" s="76" t="s">
        <v>302</v>
      </c>
    </row>
    <row r="65" spans="1:36" ht="15.95" customHeight="1">
      <c r="A65" s="1"/>
      <c r="B65" s="4"/>
      <c r="C65" s="4"/>
      <c r="D65" s="4"/>
      <c r="E65" s="2"/>
      <c r="F65" s="2"/>
      <c r="G65" s="3"/>
      <c r="H65" s="3"/>
      <c r="I65" s="3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X65" s="135"/>
      <c r="Y65" s="136"/>
      <c r="Z65" s="136"/>
      <c r="AA65" s="136"/>
      <c r="AB65" s="136"/>
      <c r="AD65" s="77" t="s">
        <v>280</v>
      </c>
      <c r="AE65" s="78">
        <f>((SUMIFS($H$1:$H$814,$A$1:$A$814,"*RIGHT DEF *")+SUMIFS($H$1:$H$814,$A$1:$A$814,"*LEFT DEF *")))</f>
        <v>0</v>
      </c>
      <c r="AF65" s="79">
        <f>((AE65)+SUMIFS($G$1:$G$814,$A$1:$A$814,"*RIGHT DEF *")+SUMIFS($G$1:$G$814,$A$1:$A$814,"*LEFT DEF *"))</f>
        <v>0</v>
      </c>
      <c r="AG65" s="80" t="str">
        <f t="shared" ref="AG65:AG69" si="3">IFERROR((AE65/AF65),"-")</f>
        <v>-</v>
      </c>
      <c r="AH65" s="79">
        <f>SUMIFS($H$1:$H$814,$A$1:$A$814,"*MID DEF *")</f>
        <v>0</v>
      </c>
      <c r="AI65" s="79">
        <f>(AH65)+(SUMIFS($G$1:$G$814,$A$1:$A$814,"*MID DEF *"))</f>
        <v>0</v>
      </c>
      <c r="AJ65" s="81" t="str">
        <f>IFERROR((AH65/AI65),"-")</f>
        <v>-</v>
      </c>
    </row>
    <row r="66" spans="1:36" ht="15.95" customHeight="1">
      <c r="A66" s="1"/>
      <c r="B66" s="4"/>
      <c r="C66" s="4"/>
      <c r="D66" s="4"/>
      <c r="E66" s="2"/>
      <c r="F66" s="2"/>
      <c r="G66" s="3"/>
      <c r="H66" s="3"/>
      <c r="I66" s="3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X66" s="135"/>
      <c r="Y66" s="136"/>
      <c r="Z66" s="136"/>
      <c r="AA66" s="136"/>
      <c r="AB66" s="136"/>
      <c r="AD66" s="56" t="s">
        <v>116</v>
      </c>
      <c r="AE66" s="55">
        <f>((SUMIFS($J$1:$J$814,$A$1:$A$814,"*RIGHT DEF *")+SUMIFS($J$1:$J$814,$A$1:$A$814,"*LEFT DEF *")))</f>
        <v>0</v>
      </c>
      <c r="AF66" s="10">
        <f>((AE66)+SUMIFS($I$1:$I$814,$A$1:$A$814,"*RIGHT DEF *")+SUMIFS($I$1:$I$814,$A$1:$A$814,"*LEFT DEF *"))</f>
        <v>0</v>
      </c>
      <c r="AG66" s="73" t="str">
        <f t="shared" si="3"/>
        <v>-</v>
      </c>
      <c r="AH66" s="10">
        <f>SUMIFS($J$1:$J$814,$A$1:$A$814,"*MID DEF *")</f>
        <v>0</v>
      </c>
      <c r="AI66" s="10">
        <f>(AH66)+(SUMIFS($I$1:$I$814,$A$1:$A$814,"*MID DEF *"))</f>
        <v>0</v>
      </c>
      <c r="AJ66" s="74" t="str">
        <f t="shared" ref="AJ66:AJ70" si="4">IFERROR((AH66/AI66),"-")</f>
        <v>-</v>
      </c>
    </row>
    <row r="67" spans="1:36" ht="15.9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X67" s="188" t="s">
        <v>305</v>
      </c>
      <c r="Y67" s="190" t="s">
        <v>305</v>
      </c>
      <c r="Z67" s="190"/>
      <c r="AA67" s="190"/>
      <c r="AB67" s="190" t="s">
        <v>305</v>
      </c>
      <c r="AD67" s="77" t="s">
        <v>281</v>
      </c>
      <c r="AE67" s="79">
        <f>((SUMIFS($L$1:$L$814,$A$1:$A$814,"*RIGHT DEF *")+SUMIFS($L$1:$L$814,$A$1:$A$814,"*LEFT DEF *")))</f>
        <v>0</v>
      </c>
      <c r="AF67" s="79">
        <f>((AE67)+SUMIFS($K$1:$K$814,$A$1:$A$814,"*RIGHT DEF *")+SUMIFS($K$1:$K$814,$A$1:$A$814,"*LEFT DEF *"))</f>
        <v>0</v>
      </c>
      <c r="AG67" s="80" t="str">
        <f t="shared" si="3"/>
        <v>-</v>
      </c>
      <c r="AH67" s="79">
        <f>SUMIFS($L$1:$L$814,$A$1:$A$814,"*MID DEF *")</f>
        <v>0</v>
      </c>
      <c r="AI67" s="79">
        <f>(AH67)+(SUMIFS($K$1:$K$814,$A$1:$A$814,"*MID DEF *"))</f>
        <v>0</v>
      </c>
      <c r="AJ67" s="81" t="str">
        <f t="shared" si="4"/>
        <v>-</v>
      </c>
    </row>
    <row r="68" spans="1:36" ht="15.95" customHeight="1">
      <c r="A68" s="1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3"/>
      <c r="T68" s="3"/>
      <c r="U68" s="2"/>
      <c r="X68" s="189"/>
      <c r="Y68" s="190"/>
      <c r="Z68" s="190"/>
      <c r="AA68" s="190"/>
      <c r="AB68" s="191"/>
      <c r="AD68" s="56" t="s">
        <v>118</v>
      </c>
      <c r="AE68" s="55">
        <f>((SUMIFS($N$1:$N$814,$A$1:$A$814,"*RIGHT DEF *")+SUMIFS($N$1:$N$814,$A$1:$A$814,"*LEFT DEF *")))</f>
        <v>0</v>
      </c>
      <c r="AF68" s="55">
        <f>((AE68)+SUMIFS($M$1:$M$814,$A$1:$A$814,"*RIGHT DEF *")+SUMIFS($M$1:$M$814,$A$1:$A$814,"*LEFT DEF *"))</f>
        <v>0</v>
      </c>
      <c r="AG68" s="73" t="str">
        <f t="shared" si="3"/>
        <v>-</v>
      </c>
      <c r="AH68" s="10">
        <f>SUMIFS($N$1:$N$814,$A$1:$A$814,"*MID DEF *")</f>
        <v>0</v>
      </c>
      <c r="AI68" s="10">
        <f>(AH68)+(SUMIFS($M$1:$M$814,$A$1:$A$814,"*MID DEF *"))</f>
        <v>0</v>
      </c>
      <c r="AJ68" s="74" t="str">
        <f t="shared" si="4"/>
        <v>-</v>
      </c>
    </row>
    <row r="69" spans="1:36" ht="15.95" customHeight="1">
      <c r="A69" s="1"/>
      <c r="B69" s="3"/>
      <c r="C69" s="3"/>
      <c r="D69" s="3"/>
      <c r="E69" s="3"/>
      <c r="F69" s="3"/>
      <c r="G69" s="3"/>
      <c r="H69" s="3"/>
      <c r="I69" s="3"/>
      <c r="J69" s="2"/>
      <c r="K69" s="2"/>
      <c r="L69" s="2"/>
      <c r="M69" s="2"/>
      <c r="N69" s="2"/>
      <c r="O69" s="2"/>
      <c r="P69" s="2"/>
      <c r="Q69" s="2"/>
      <c r="R69" s="2"/>
      <c r="S69" s="3"/>
      <c r="T69" s="3"/>
      <c r="U69" s="2"/>
      <c r="X69" s="189"/>
      <c r="Y69" s="190"/>
      <c r="Z69" s="190"/>
      <c r="AA69" s="190"/>
      <c r="AB69" s="191"/>
      <c r="AD69" s="77" t="s">
        <v>117</v>
      </c>
      <c r="AE69" s="79">
        <f>((SUMIFS($P$1:$P$814,$A$1:$A$814,"*RIGHT DEF *")+SUMIFS($P$1:$P$814,$A$1:$A$814,"*LEFT DEF *")))</f>
        <v>0</v>
      </c>
      <c r="AF69" s="79">
        <f>((AE69)+SUMIFS($O$1:$O$814,$A$1:$A$814,"*RIGHT DEF *")+SUMIFS($O$1:$O$814,$A$1:$A$814,"*LEFT DEF *"))</f>
        <v>0</v>
      </c>
      <c r="AG69" s="80" t="str">
        <f t="shared" si="3"/>
        <v>-</v>
      </c>
      <c r="AH69" s="79">
        <f>SUMIFS($P$1:$P$814,$A$1:$A$814,"*MID DEF *")</f>
        <v>0</v>
      </c>
      <c r="AI69" s="79">
        <f>(AH69)+(SUMIFS($O$1:$O$814,$A$1:$A$814,"*MID DEF *"))</f>
        <v>0</v>
      </c>
      <c r="AJ69" s="81" t="str">
        <f t="shared" si="4"/>
        <v>-</v>
      </c>
    </row>
    <row r="70" spans="1:36" ht="15.9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3"/>
      <c r="T70" s="3"/>
      <c r="U70" s="2"/>
      <c r="X70" s="186" t="s">
        <v>284</v>
      </c>
      <c r="Y70" s="187" t="s">
        <v>284</v>
      </c>
      <c r="Z70" s="187"/>
      <c r="AA70" s="187"/>
      <c r="AB70" s="187" t="s">
        <v>284</v>
      </c>
      <c r="AD70" s="56" t="s">
        <v>282</v>
      </c>
      <c r="AE70" s="10">
        <f>((SUMIFS($R$1:$R$814,$A$1:$A$814,"*RIGHT DEF *")+SUMIFS($R$1:$R$814,$A$1:$A$814,"*LEFT DEF *")))</f>
        <v>0</v>
      </c>
      <c r="AF70" s="10">
        <f>((AE70)+SUMIFS($Q$1:$Q$814,$A$1:$A$814,"*RIGHT DEF *")+SUMIFS($Q$1:$Q$814,$A$1:$A$814,"*LEFT DEF *"))</f>
        <v>0</v>
      </c>
      <c r="AG70" s="73" t="str">
        <f>IFERROR((AE70/AF70),"-")</f>
        <v>-</v>
      </c>
      <c r="AH70" s="10">
        <f>SUMIFS($R$1:$R$814,$A$1:$A$814,"*MID DEF *")</f>
        <v>0</v>
      </c>
      <c r="AI70" s="10">
        <f>(AH70)+(SUMIFS($Q$1:$Q$814,$A$1:$A$814,"*MID DEF *"))</f>
        <v>0</v>
      </c>
      <c r="AJ70" s="74" t="str">
        <f t="shared" si="4"/>
        <v>-</v>
      </c>
    </row>
    <row r="71" spans="1:36" ht="15.75">
      <c r="A71" s="1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3"/>
      <c r="T71" s="3"/>
      <c r="U71" s="2"/>
      <c r="X71" s="186"/>
      <c r="Y71" s="187"/>
      <c r="Z71" s="187"/>
      <c r="AA71" s="187"/>
      <c r="AB71" s="187"/>
      <c r="AJ71" s="53"/>
    </row>
    <row r="72" spans="1:36" ht="15.75">
      <c r="A72" s="1"/>
      <c r="B72" s="3"/>
      <c r="C72" s="3"/>
      <c r="D72" s="3"/>
      <c r="E72" s="3"/>
      <c r="F72" s="3"/>
      <c r="G72" s="3"/>
      <c r="H72" s="3"/>
      <c r="I72" s="3"/>
      <c r="J72" s="2"/>
      <c r="K72" s="2"/>
      <c r="L72" s="2"/>
      <c r="M72" s="2"/>
      <c r="N72" s="2"/>
      <c r="O72" s="2"/>
      <c r="P72" s="2"/>
      <c r="Q72" s="2"/>
      <c r="R72" s="2"/>
      <c r="S72" s="3"/>
      <c r="T72" s="3"/>
      <c r="U72" s="2"/>
      <c r="X72" s="184">
        <f>IF((COUNTIF($A$1:$A$986,"*LEFT DEF *"))&lt;0,"0",(COUNTIF($A$1:$A$986,"*LEFT DEF *")))</f>
        <v>0</v>
      </c>
      <c r="Y72" s="185">
        <f>IF((COUNTIF($A$1:$A$986,"*MID DEF *"))&lt;0,"0",(COUNTIF($A$1:$A$986,"*MID DEF *")))</f>
        <v>0</v>
      </c>
      <c r="Z72" s="185"/>
      <c r="AA72" s="185"/>
      <c r="AB72" s="185">
        <f>IF((COUNTIF($A$1:$A$986,"*RIGHT DEF *"))&lt;0,"0",(COUNTIF($A$1:$A$986,"*RIGHT DEF *")))</f>
        <v>0</v>
      </c>
      <c r="AJ72" s="53"/>
    </row>
    <row r="73" spans="1:36" ht="15.7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3"/>
      <c r="T73" s="3"/>
      <c r="U73" s="2"/>
      <c r="X73" s="184"/>
      <c r="Y73" s="185"/>
      <c r="Z73" s="185"/>
      <c r="AA73" s="185"/>
      <c r="AB73" s="185"/>
      <c r="AJ73" s="53"/>
    </row>
    <row r="74" spans="1:36" ht="15.75">
      <c r="A74" s="1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3"/>
      <c r="T74" s="3"/>
      <c r="U74" s="2"/>
      <c r="X74" s="184"/>
      <c r="Y74" s="185"/>
      <c r="Z74" s="185"/>
      <c r="AA74" s="185"/>
      <c r="AB74" s="185"/>
      <c r="AJ74" s="53"/>
    </row>
    <row r="75" spans="1:36" ht="15.95" customHeight="1">
      <c r="A75" s="1"/>
      <c r="B75" s="3"/>
      <c r="C75" s="3"/>
      <c r="D75" s="3"/>
      <c r="E75" s="3"/>
      <c r="F75" s="3"/>
      <c r="G75" s="3"/>
      <c r="H75" s="3"/>
      <c r="I75" s="3"/>
      <c r="J75" s="2"/>
      <c r="K75" s="2"/>
      <c r="L75" s="2"/>
      <c r="M75" s="2"/>
      <c r="N75" s="2"/>
      <c r="O75" s="2"/>
      <c r="P75" s="2"/>
      <c r="Q75" s="2"/>
      <c r="R75" s="2"/>
      <c r="S75" s="3"/>
      <c r="T75" s="3"/>
      <c r="U75" s="2"/>
      <c r="X75" s="186" t="s">
        <v>285</v>
      </c>
      <c r="Y75" s="187" t="s">
        <v>285</v>
      </c>
      <c r="Z75" s="187"/>
      <c r="AA75" s="187"/>
      <c r="AB75" s="187" t="s">
        <v>285</v>
      </c>
      <c r="AJ75" s="53"/>
    </row>
    <row r="76" spans="1:36" ht="15.9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3"/>
      <c r="T76" s="3"/>
      <c r="U76" s="2"/>
      <c r="X76" s="186"/>
      <c r="Y76" s="187"/>
      <c r="Z76" s="187"/>
      <c r="AA76" s="187"/>
      <c r="AB76" s="187"/>
      <c r="AJ76" s="53"/>
    </row>
    <row r="77" spans="1:36" ht="15.75">
      <c r="A77" s="1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X77" s="186"/>
      <c r="Y77" s="187"/>
      <c r="Z77" s="187"/>
      <c r="AA77" s="187"/>
      <c r="AB77" s="187"/>
      <c r="AJ77" s="53"/>
    </row>
    <row r="78" spans="1:36" ht="16.5" thickBot="1">
      <c r="A78" s="1"/>
      <c r="B78" s="3"/>
      <c r="C78" s="3"/>
      <c r="D78" s="3"/>
      <c r="E78" s="3"/>
      <c r="F78" s="3"/>
      <c r="G78" s="3"/>
      <c r="H78" s="3"/>
      <c r="I78" s="3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X78" s="72"/>
      <c r="Y78" s="68"/>
      <c r="Z78" s="68"/>
      <c r="AA78" s="68"/>
      <c r="AB78" s="68"/>
      <c r="AC78" s="68"/>
      <c r="AD78" s="68"/>
      <c r="AE78" s="68"/>
      <c r="AF78" s="68"/>
      <c r="AG78" s="68"/>
      <c r="AH78" s="68"/>
      <c r="AI78" s="68"/>
      <c r="AJ78" s="54"/>
    </row>
    <row r="79" spans="1:36" ht="15.7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</row>
    <row r="80" spans="1:36" ht="15.75">
      <c r="A80" s="1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X80" s="49"/>
      <c r="Y80" s="50"/>
      <c r="Z80" s="50"/>
      <c r="AA80" s="50"/>
      <c r="AB80" s="50"/>
    </row>
    <row r="81" spans="1:28" ht="15.75">
      <c r="A81" s="1"/>
      <c r="B81" s="3"/>
      <c r="C81" s="3"/>
      <c r="D81" s="3"/>
      <c r="E81" s="3"/>
      <c r="F81" s="3"/>
      <c r="G81" s="3"/>
      <c r="H81" s="3"/>
      <c r="I81" s="3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X81" s="50"/>
      <c r="AB81" s="50"/>
    </row>
    <row r="82" spans="1:28" ht="15.7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</row>
    <row r="83" spans="1:28" ht="15.75">
      <c r="A83" s="1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</row>
    <row r="84" spans="1:28" ht="15.75">
      <c r="A84" s="1"/>
      <c r="B84" s="3"/>
      <c r="C84" s="3"/>
      <c r="D84" s="3"/>
      <c r="E84" s="3"/>
      <c r="F84" s="3"/>
      <c r="G84" s="3"/>
      <c r="H84" s="3"/>
      <c r="I84" s="3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</row>
    <row r="85" spans="1:28" ht="15.7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</row>
    <row r="86" spans="1:28" ht="15.75">
      <c r="A86" s="1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</row>
    <row r="87" spans="1:28" ht="15.75">
      <c r="A87" s="1"/>
      <c r="B87" s="3"/>
      <c r="C87" s="3"/>
      <c r="D87" s="3"/>
      <c r="E87" s="3"/>
      <c r="F87" s="3"/>
      <c r="G87" s="3"/>
      <c r="H87" s="3"/>
      <c r="I87" s="3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</row>
    <row r="88" spans="1:28" ht="15.7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</row>
    <row r="89" spans="1:28" ht="15.75">
      <c r="A89" s="1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</row>
    <row r="90" spans="1:28" ht="15.75">
      <c r="A90" s="1"/>
      <c r="B90" s="3"/>
      <c r="C90" s="3"/>
      <c r="D90" s="3"/>
      <c r="E90" s="3"/>
      <c r="F90" s="3"/>
      <c r="G90" s="3"/>
      <c r="H90" s="3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</row>
    <row r="91" spans="1:28" ht="15.7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</row>
    <row r="92" spans="1:28" ht="15.75">
      <c r="A92" s="1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3"/>
      <c r="T92" s="3"/>
      <c r="U92" s="2"/>
    </row>
    <row r="93" spans="1:28" ht="15.75">
      <c r="A93" s="1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2"/>
    </row>
    <row r="94" spans="1:28" ht="15.7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3"/>
      <c r="T94" s="3"/>
      <c r="U94" s="2"/>
    </row>
    <row r="95" spans="1:28" ht="15.75">
      <c r="A95" s="1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3"/>
      <c r="T95" s="3"/>
      <c r="U95" s="2"/>
    </row>
    <row r="96" spans="1:28" ht="15.75">
      <c r="A96" s="1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2"/>
    </row>
    <row r="97" spans="1:21" ht="15.7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3"/>
      <c r="T97" s="3"/>
      <c r="U97" s="2"/>
    </row>
    <row r="98" spans="1:21" ht="15.75">
      <c r="A98" s="1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3"/>
      <c r="T98" s="3"/>
      <c r="U98" s="2"/>
    </row>
    <row r="99" spans="1:21" ht="15.75">
      <c r="A99" s="1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2"/>
    </row>
    <row r="100" spans="1:21" ht="15.7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3"/>
      <c r="T100" s="3"/>
      <c r="U100" s="2"/>
    </row>
    <row r="101" spans="1:21" ht="15.75">
      <c r="A101" s="1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3"/>
      <c r="T101" s="3"/>
      <c r="U101" s="2"/>
    </row>
    <row r="102" spans="1:21" ht="15.75">
      <c r="A102" s="1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2"/>
    </row>
    <row r="103" spans="1:21" ht="15.75">
      <c r="A103" s="1"/>
      <c r="B103" s="4"/>
      <c r="C103" s="4"/>
      <c r="D103" s="4"/>
      <c r="E103" s="2"/>
      <c r="F103" s="2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2"/>
    </row>
    <row r="104" spans="1:21" ht="15.75">
      <c r="A104" s="1"/>
      <c r="B104" s="4"/>
      <c r="C104" s="4"/>
      <c r="D104" s="4"/>
      <c r="E104" s="2"/>
      <c r="F104" s="2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2"/>
    </row>
    <row r="105" spans="1:21" ht="15.75">
      <c r="A105" s="1"/>
      <c r="B105" s="4"/>
      <c r="C105" s="4"/>
      <c r="D105" s="4"/>
      <c r="E105" s="2"/>
      <c r="F105" s="2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2"/>
    </row>
    <row r="106" spans="1:21" ht="15.75">
      <c r="A106" s="1"/>
      <c r="B106" s="4"/>
      <c r="C106" s="4"/>
      <c r="D106" s="4"/>
      <c r="E106" s="2"/>
      <c r="F106" s="2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2"/>
    </row>
    <row r="107" spans="1:21" ht="15.75">
      <c r="A107" s="1"/>
      <c r="B107" s="4"/>
      <c r="C107" s="4"/>
      <c r="D107" s="4"/>
      <c r="E107" s="2"/>
      <c r="F107" s="2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2"/>
    </row>
    <row r="108" spans="1:21" ht="15.75">
      <c r="A108" s="1"/>
      <c r="B108" s="4"/>
      <c r="C108" s="4"/>
      <c r="D108" s="4"/>
      <c r="E108" s="2"/>
      <c r="F108" s="2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2"/>
    </row>
    <row r="109" spans="1:21" ht="15.75">
      <c r="A109" s="1"/>
      <c r="B109" s="4"/>
      <c r="C109" s="4"/>
      <c r="D109" s="4"/>
      <c r="E109" s="2"/>
      <c r="F109" s="2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2"/>
    </row>
    <row r="110" spans="1:21" ht="15.75">
      <c r="A110" s="1"/>
      <c r="B110" s="4"/>
      <c r="C110" s="4"/>
      <c r="D110" s="4"/>
      <c r="E110" s="2"/>
      <c r="F110" s="2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2"/>
    </row>
    <row r="111" spans="1:21" ht="15.75">
      <c r="A111" s="1"/>
      <c r="B111" s="4"/>
      <c r="C111" s="4"/>
      <c r="D111" s="4"/>
      <c r="E111" s="2"/>
      <c r="F111" s="2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2"/>
    </row>
    <row r="112" spans="1:21" ht="15.75">
      <c r="A112" s="1"/>
      <c r="B112" s="4"/>
      <c r="C112" s="4"/>
      <c r="D112" s="4"/>
      <c r="E112" s="2"/>
      <c r="F112" s="2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2"/>
      <c r="T112" s="2"/>
      <c r="U112" s="2"/>
    </row>
    <row r="113" spans="1:21" ht="15.75">
      <c r="A113" s="1"/>
      <c r="B113" s="4"/>
      <c r="C113" s="4"/>
      <c r="D113" s="4"/>
      <c r="E113" s="2"/>
      <c r="F113" s="2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2"/>
      <c r="T113" s="2"/>
      <c r="U113" s="2"/>
    </row>
    <row r="114" spans="1:21" ht="15.75">
      <c r="A114" s="1"/>
      <c r="B114" s="4"/>
      <c r="C114" s="4"/>
      <c r="D114" s="4"/>
      <c r="E114" s="2"/>
      <c r="F114" s="2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2"/>
    </row>
    <row r="115" spans="1:21" ht="15.75">
      <c r="A115" s="1"/>
      <c r="B115" s="4"/>
      <c r="C115" s="4"/>
      <c r="D115" s="4"/>
      <c r="E115" s="2"/>
      <c r="F115" s="2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2"/>
    </row>
    <row r="116" spans="1:21" ht="15.75">
      <c r="A116" s="1"/>
      <c r="B116" s="4"/>
      <c r="C116" s="4"/>
      <c r="D116" s="4"/>
      <c r="E116" s="2"/>
      <c r="F116" s="2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2"/>
    </row>
    <row r="117" spans="1:21" ht="15.75">
      <c r="A117" s="1"/>
      <c r="B117" s="4"/>
      <c r="C117" s="4"/>
      <c r="D117" s="4"/>
      <c r="E117" s="2"/>
      <c r="F117" s="2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2"/>
    </row>
    <row r="118" spans="1:21" ht="15.75">
      <c r="A118" s="1"/>
      <c r="B118" s="4"/>
      <c r="C118" s="4"/>
      <c r="D118" s="4"/>
      <c r="E118" s="2"/>
      <c r="F118" s="2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2"/>
    </row>
    <row r="119" spans="1:21" ht="15.75">
      <c r="A119" s="1"/>
      <c r="B119" s="4"/>
      <c r="C119" s="4"/>
      <c r="D119" s="4"/>
      <c r="E119" s="2"/>
      <c r="F119" s="2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2"/>
    </row>
    <row r="120" spans="1:21" ht="15.75">
      <c r="A120" s="1"/>
      <c r="B120" s="4"/>
      <c r="C120" s="4"/>
      <c r="D120" s="4"/>
      <c r="E120" s="2"/>
      <c r="F120" s="2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2"/>
    </row>
    <row r="121" spans="1:21" ht="15.75">
      <c r="A121" s="1"/>
      <c r="B121" s="4"/>
      <c r="C121" s="4"/>
      <c r="D121" s="4"/>
      <c r="E121" s="2"/>
      <c r="F121" s="2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2"/>
    </row>
    <row r="122" spans="1:21" ht="15.75">
      <c r="A122" s="1"/>
      <c r="B122" s="4"/>
      <c r="C122" s="4"/>
      <c r="D122" s="4"/>
      <c r="E122" s="2"/>
      <c r="F122" s="2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2"/>
    </row>
    <row r="123" spans="1:21" ht="15.7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3"/>
      <c r="T123" s="3"/>
      <c r="U123" s="2"/>
    </row>
    <row r="124" spans="1:21" ht="15.75">
      <c r="A124" s="1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3"/>
      <c r="T124" s="3"/>
      <c r="U124" s="2"/>
    </row>
    <row r="125" spans="1:21" ht="15.75">
      <c r="A125" s="1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2"/>
    </row>
    <row r="126" spans="1:21" ht="15.7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3"/>
      <c r="T126" s="3"/>
      <c r="U126" s="2"/>
    </row>
    <row r="127" spans="1:21" ht="15.75">
      <c r="A127" s="1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3"/>
      <c r="T127" s="3"/>
      <c r="U127" s="2"/>
    </row>
    <row r="128" spans="1:21" ht="15.75">
      <c r="A128" s="1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2"/>
    </row>
    <row r="129" spans="1:21" ht="15.7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3"/>
      <c r="T129" s="3"/>
      <c r="U129" s="2"/>
    </row>
    <row r="130" spans="1:21" ht="15.75">
      <c r="A130" s="1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3"/>
      <c r="T130" s="3"/>
      <c r="U130" s="2"/>
    </row>
    <row r="131" spans="1:21" ht="15.75">
      <c r="A131" s="1"/>
      <c r="B131" s="3"/>
      <c r="C131" s="3"/>
      <c r="D131" s="3"/>
      <c r="E131" s="3"/>
      <c r="F131" s="3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3"/>
      <c r="T131" s="3"/>
      <c r="U131" s="2"/>
    </row>
    <row r="132" spans="1:21" ht="15.75">
      <c r="A132" s="1"/>
      <c r="B132" s="4"/>
      <c r="C132" s="4"/>
      <c r="D132" s="4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3"/>
      <c r="T132" s="3"/>
      <c r="U132" s="2"/>
    </row>
    <row r="133" spans="1:21" ht="15.75">
      <c r="A133" s="1"/>
      <c r="B133" s="4"/>
      <c r="C133" s="4"/>
      <c r="D133" s="4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3"/>
      <c r="T133" s="3"/>
      <c r="U133" s="2"/>
    </row>
    <row r="134" spans="1:21" ht="15.7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3"/>
      <c r="N134" s="3"/>
      <c r="O134" s="3"/>
      <c r="P134" s="3"/>
      <c r="Q134" s="3"/>
      <c r="R134" s="3"/>
      <c r="S134" s="3"/>
      <c r="T134" s="3"/>
      <c r="U134" s="2"/>
    </row>
    <row r="135" spans="1:21" ht="15.75">
      <c r="A135" s="1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3"/>
      <c r="N135" s="3"/>
      <c r="O135" s="2"/>
      <c r="P135" s="2"/>
      <c r="Q135" s="2"/>
      <c r="R135" s="2"/>
      <c r="S135" s="2"/>
      <c r="T135" s="2"/>
      <c r="U135" s="2"/>
    </row>
    <row r="136" spans="1:21" ht="15.75">
      <c r="A136" s="1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2"/>
      <c r="P136" s="2"/>
      <c r="Q136" s="2"/>
      <c r="R136" s="2"/>
      <c r="S136" s="2"/>
      <c r="T136" s="2"/>
      <c r="U136" s="2"/>
    </row>
    <row r="137" spans="1:21" ht="15.75">
      <c r="A137" s="1"/>
      <c r="B137" s="4"/>
      <c r="C137" s="4"/>
      <c r="D137" s="4"/>
      <c r="E137" s="2"/>
      <c r="F137" s="2"/>
      <c r="G137" s="3"/>
      <c r="H137" s="3"/>
      <c r="I137" s="3"/>
      <c r="J137" s="3"/>
      <c r="K137" s="3"/>
      <c r="L137" s="3"/>
      <c r="M137" s="2"/>
      <c r="N137" s="2"/>
      <c r="O137" s="2"/>
      <c r="P137" s="2"/>
      <c r="Q137" s="2"/>
      <c r="R137" s="2"/>
      <c r="S137" s="2"/>
      <c r="T137" s="2"/>
      <c r="U137" s="2"/>
    </row>
    <row r="138" spans="1:21" ht="15.75">
      <c r="A138" s="1"/>
      <c r="B138" s="4"/>
      <c r="C138" s="4"/>
      <c r="D138" s="4"/>
      <c r="E138" s="2"/>
      <c r="F138" s="2"/>
      <c r="G138" s="3"/>
      <c r="H138" s="3"/>
      <c r="I138" s="3"/>
      <c r="J138" s="3"/>
      <c r="K138" s="3"/>
      <c r="L138" s="3"/>
      <c r="M138" s="2"/>
      <c r="N138" s="2"/>
      <c r="O138" s="2"/>
      <c r="P138" s="2"/>
      <c r="Q138" s="2"/>
      <c r="R138" s="2"/>
      <c r="S138" s="2"/>
      <c r="T138" s="2"/>
      <c r="U138" s="2"/>
    </row>
    <row r="139" spans="1:21" ht="15.75">
      <c r="A139" s="1"/>
      <c r="B139" s="4"/>
      <c r="C139" s="4"/>
      <c r="D139" s="4"/>
      <c r="E139" s="2"/>
      <c r="F139" s="2"/>
      <c r="G139" s="3"/>
      <c r="H139" s="3"/>
      <c r="I139" s="3"/>
      <c r="J139" s="3"/>
      <c r="K139" s="3"/>
      <c r="L139" s="3"/>
      <c r="M139" s="3"/>
      <c r="N139" s="3"/>
      <c r="O139" s="2"/>
      <c r="P139" s="2"/>
      <c r="Q139" s="2"/>
      <c r="R139" s="2"/>
      <c r="S139" s="2"/>
      <c r="T139" s="2"/>
      <c r="U139" s="2"/>
    </row>
    <row r="140" spans="1:21" ht="15.75">
      <c r="A140" s="1"/>
      <c r="B140" s="4"/>
      <c r="C140" s="4"/>
      <c r="D140" s="4"/>
      <c r="E140" s="2"/>
      <c r="F140" s="2"/>
      <c r="G140" s="3"/>
      <c r="H140" s="3"/>
      <c r="I140" s="3"/>
      <c r="J140" s="3"/>
      <c r="K140" s="3"/>
      <c r="L140" s="3"/>
      <c r="M140" s="3"/>
      <c r="N140" s="3"/>
      <c r="O140" s="2"/>
      <c r="P140" s="2"/>
      <c r="Q140" s="2"/>
      <c r="R140" s="2"/>
      <c r="S140" s="2"/>
      <c r="T140" s="2"/>
      <c r="U140" s="2"/>
    </row>
    <row r="141" spans="1:21" ht="15.75">
      <c r="A141" s="1"/>
      <c r="B141" s="4"/>
      <c r="C141" s="4"/>
      <c r="D141" s="4"/>
      <c r="E141" s="2"/>
      <c r="F141" s="2"/>
      <c r="G141" s="3"/>
      <c r="H141" s="3"/>
      <c r="I141" s="3"/>
      <c r="J141" s="3"/>
      <c r="K141" s="3"/>
      <c r="L141" s="3"/>
      <c r="M141" s="3"/>
      <c r="N141" s="3"/>
      <c r="O141" s="2"/>
      <c r="P141" s="2"/>
      <c r="Q141" s="2"/>
      <c r="R141" s="2"/>
      <c r="S141" s="2"/>
      <c r="T141" s="2"/>
      <c r="U141" s="2"/>
    </row>
    <row r="142" spans="1:21" ht="15.75">
      <c r="A142" s="1"/>
      <c r="B142" s="4"/>
      <c r="C142" s="4"/>
      <c r="D142" s="4"/>
      <c r="E142" s="2"/>
      <c r="F142" s="2"/>
      <c r="G142" s="3"/>
      <c r="H142" s="3"/>
      <c r="I142" s="3"/>
      <c r="J142" s="3"/>
      <c r="K142" s="3"/>
      <c r="L142" s="3"/>
      <c r="M142" s="2"/>
      <c r="N142" s="2"/>
      <c r="O142" s="2"/>
      <c r="P142" s="2"/>
      <c r="Q142" s="2"/>
      <c r="R142" s="2"/>
      <c r="S142" s="2"/>
      <c r="T142" s="2"/>
      <c r="U142" s="2"/>
    </row>
    <row r="143" spans="1:21" ht="15.75">
      <c r="A143" s="1"/>
      <c r="B143" s="4"/>
      <c r="C143" s="4"/>
      <c r="D143" s="4"/>
      <c r="E143" s="2"/>
      <c r="F143" s="2"/>
      <c r="G143" s="3"/>
      <c r="H143" s="3"/>
      <c r="I143" s="3"/>
      <c r="J143" s="3"/>
      <c r="K143" s="3"/>
      <c r="L143" s="3"/>
      <c r="M143" s="2"/>
      <c r="N143" s="2"/>
      <c r="O143" s="2"/>
      <c r="P143" s="2"/>
      <c r="Q143" s="2"/>
      <c r="R143" s="2"/>
      <c r="S143" s="2"/>
      <c r="T143" s="2"/>
      <c r="U143" s="2"/>
    </row>
    <row r="144" spans="1:21" ht="15.75">
      <c r="A144" s="1"/>
      <c r="B144" s="4"/>
      <c r="C144" s="4"/>
      <c r="D144" s="4"/>
      <c r="E144" s="2"/>
      <c r="F144" s="2"/>
      <c r="G144" s="3"/>
      <c r="H144" s="3"/>
      <c r="I144" s="3"/>
      <c r="J144" s="3"/>
      <c r="K144" s="3"/>
      <c r="L144" s="3"/>
      <c r="M144" s="3"/>
      <c r="N144" s="3"/>
      <c r="O144" s="2"/>
      <c r="P144" s="2"/>
      <c r="Q144" s="2"/>
      <c r="R144" s="2"/>
      <c r="S144" s="2"/>
      <c r="T144" s="2"/>
      <c r="U144" s="2"/>
    </row>
    <row r="145" spans="1:21" ht="15.75">
      <c r="A145" s="1"/>
      <c r="B145" s="4"/>
      <c r="C145" s="4"/>
      <c r="D145" s="4"/>
      <c r="E145" s="2"/>
      <c r="F145" s="2"/>
      <c r="G145" s="3"/>
      <c r="H145" s="3"/>
      <c r="I145" s="3"/>
      <c r="J145" s="3"/>
      <c r="K145" s="3"/>
      <c r="L145" s="3"/>
      <c r="M145" s="3"/>
      <c r="N145" s="3"/>
      <c r="O145" s="2"/>
      <c r="P145" s="2"/>
      <c r="Q145" s="2"/>
      <c r="R145" s="2"/>
      <c r="S145" s="2"/>
      <c r="T145" s="2"/>
      <c r="U145" s="2"/>
    </row>
    <row r="146" spans="1:21" ht="15.75">
      <c r="A146" s="1"/>
      <c r="B146" s="4"/>
      <c r="C146" s="4"/>
      <c r="D146" s="4"/>
      <c r="E146" s="2"/>
      <c r="F146" s="2"/>
      <c r="G146" s="3"/>
      <c r="H146" s="3"/>
      <c r="I146" s="3"/>
      <c r="J146" s="3"/>
      <c r="K146" s="3"/>
      <c r="L146" s="3"/>
      <c r="M146" s="3"/>
      <c r="N146" s="3"/>
      <c r="O146" s="2"/>
      <c r="R146" s="2"/>
      <c r="S146" s="2"/>
      <c r="T146" s="2"/>
      <c r="U146" s="2"/>
    </row>
    <row r="147" spans="1:21" ht="15.75">
      <c r="A147" s="1"/>
      <c r="B147" s="4"/>
      <c r="C147" s="4"/>
      <c r="D147" s="4"/>
      <c r="E147" s="2"/>
      <c r="F147" s="2"/>
      <c r="G147" s="3"/>
      <c r="H147" s="3"/>
      <c r="I147" s="3"/>
      <c r="J147" s="3"/>
      <c r="K147" s="3"/>
      <c r="L147" s="3"/>
      <c r="M147" s="2"/>
      <c r="N147" s="2"/>
      <c r="O147" s="2"/>
      <c r="P147" s="2"/>
      <c r="Q147" s="2"/>
      <c r="R147" s="2"/>
      <c r="S147" s="2"/>
      <c r="T147" s="2"/>
      <c r="U147" s="2"/>
    </row>
    <row r="148" spans="1:21" ht="15.7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</row>
    <row r="149" spans="1:21" ht="15.75">
      <c r="A149" s="1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3"/>
      <c r="N149" s="3"/>
      <c r="O149" s="2"/>
      <c r="P149" s="2"/>
      <c r="Q149" s="2"/>
      <c r="R149" s="2"/>
      <c r="S149" s="2"/>
      <c r="T149" s="2"/>
      <c r="U149" s="2"/>
    </row>
    <row r="150" spans="1:21" ht="15.75">
      <c r="A150" s="1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2"/>
      <c r="N150" s="2"/>
      <c r="O150" s="2"/>
      <c r="P150" s="2"/>
      <c r="Q150" s="2"/>
      <c r="R150" s="2"/>
      <c r="S150" s="2"/>
      <c r="T150" s="2"/>
      <c r="U150" s="2"/>
    </row>
    <row r="151" spans="1:21" ht="15.7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</row>
    <row r="152" spans="1:21" ht="15.75">
      <c r="A152" s="1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3"/>
      <c r="N152" s="3"/>
      <c r="O152" s="2"/>
      <c r="P152" s="2"/>
      <c r="Q152" s="2"/>
      <c r="R152" s="2"/>
      <c r="S152" s="2"/>
      <c r="T152" s="2"/>
      <c r="U152" s="2"/>
    </row>
    <row r="153" spans="1:21" ht="15.75">
      <c r="A153" s="1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2"/>
      <c r="N153" s="2"/>
      <c r="O153" s="2"/>
      <c r="P153" s="2"/>
      <c r="Q153" s="2"/>
      <c r="R153" s="2"/>
      <c r="S153" s="2"/>
      <c r="T153" s="2"/>
      <c r="U153" s="2"/>
    </row>
    <row r="154" spans="1:21" ht="15.7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</row>
    <row r="155" spans="1:21" ht="15.75">
      <c r="A155" s="1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3"/>
      <c r="N155" s="3"/>
      <c r="O155" s="2"/>
      <c r="P155" s="2"/>
      <c r="Q155" s="2"/>
      <c r="R155" s="2"/>
      <c r="S155" s="2"/>
      <c r="T155" s="2"/>
      <c r="U155" s="2"/>
    </row>
    <row r="156" spans="1:21" ht="15.75">
      <c r="A156" s="1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2"/>
      <c r="N156" s="2"/>
      <c r="O156" s="2"/>
      <c r="P156" s="2"/>
      <c r="Q156" s="2"/>
      <c r="R156" s="2"/>
      <c r="S156" s="2"/>
      <c r="T156" s="2"/>
      <c r="U156" s="2"/>
    </row>
    <row r="157" spans="1:21" ht="15.75">
      <c r="A157" s="1"/>
      <c r="B157" s="4"/>
      <c r="C157" s="4"/>
      <c r="D157" s="4"/>
      <c r="E157" s="2"/>
      <c r="F157" s="2"/>
      <c r="G157" s="3"/>
      <c r="H157" s="3"/>
      <c r="I157" s="3"/>
      <c r="J157" s="3"/>
      <c r="K157" s="3"/>
      <c r="L157" s="3"/>
      <c r="M157" s="2"/>
      <c r="N157" s="2"/>
      <c r="O157" s="2"/>
      <c r="P157" s="2"/>
      <c r="Q157" s="2"/>
      <c r="R157" s="2"/>
      <c r="S157" s="2"/>
      <c r="T157" s="2"/>
      <c r="U157" s="2"/>
    </row>
    <row r="158" spans="1:21" ht="15.75">
      <c r="A158" s="1"/>
      <c r="B158" s="4"/>
      <c r="C158" s="4"/>
      <c r="D158" s="4"/>
      <c r="E158" s="2"/>
      <c r="F158" s="2"/>
      <c r="G158" s="3"/>
      <c r="H158" s="3"/>
      <c r="I158" s="3"/>
      <c r="J158" s="3"/>
      <c r="K158" s="3"/>
      <c r="L158" s="3"/>
      <c r="M158" s="2"/>
      <c r="N158" s="2"/>
      <c r="O158" s="2"/>
      <c r="P158" s="2"/>
      <c r="Q158" s="2"/>
      <c r="R158" s="2"/>
      <c r="S158" s="2"/>
      <c r="T158" s="2"/>
      <c r="U158" s="2"/>
    </row>
    <row r="159" spans="1:21" ht="15.75">
      <c r="A159" s="1"/>
      <c r="B159" s="4"/>
      <c r="C159" s="4"/>
      <c r="D159" s="4"/>
      <c r="E159" s="2"/>
      <c r="F159" s="2"/>
      <c r="G159" s="3"/>
      <c r="H159" s="3"/>
      <c r="I159" s="3"/>
      <c r="J159" s="3"/>
      <c r="K159" s="3"/>
      <c r="L159" s="3"/>
      <c r="M159" s="2"/>
      <c r="N159" s="2"/>
      <c r="O159" s="2"/>
      <c r="P159" s="2"/>
      <c r="Q159" s="2"/>
      <c r="R159" s="2"/>
      <c r="S159" s="2"/>
      <c r="T159" s="2"/>
      <c r="U159" s="2"/>
    </row>
    <row r="160" spans="1:21" ht="15.7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</row>
    <row r="161" spans="1:21" ht="15.75">
      <c r="A161" s="1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3"/>
      <c r="N161" s="3"/>
      <c r="O161" s="2"/>
      <c r="P161" s="2"/>
      <c r="Q161" s="2"/>
      <c r="R161" s="2"/>
      <c r="S161" s="2"/>
      <c r="T161" s="2"/>
      <c r="U161" s="2"/>
    </row>
    <row r="162" spans="1:21" ht="15.75">
      <c r="A162" s="1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2"/>
      <c r="P162" s="2"/>
      <c r="Q162" s="2"/>
      <c r="R162" s="2"/>
      <c r="S162" s="2"/>
      <c r="T162" s="2"/>
      <c r="U162" s="2"/>
    </row>
    <row r="163" spans="1:21" ht="15.7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3"/>
      <c r="N163" s="3"/>
      <c r="O163" s="2"/>
      <c r="P163" s="2"/>
      <c r="Q163" s="2"/>
      <c r="R163" s="2"/>
      <c r="S163" s="2"/>
      <c r="T163" s="2"/>
      <c r="U163" s="2"/>
    </row>
    <row r="164" spans="1:21" ht="15.75">
      <c r="A164" s="1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</row>
    <row r="165" spans="1:21" ht="15.75">
      <c r="A165" s="1"/>
      <c r="B165" s="3"/>
      <c r="C165" s="3"/>
      <c r="D165" s="3"/>
      <c r="E165" s="3"/>
      <c r="F165" s="3"/>
      <c r="G165" s="3"/>
      <c r="H165" s="3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</row>
    <row r="166" spans="1:21" ht="15.7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3"/>
      <c r="N166" s="3"/>
      <c r="O166" s="2"/>
      <c r="P166" s="2"/>
      <c r="Q166" s="2"/>
      <c r="R166" s="2"/>
      <c r="S166" s="2"/>
      <c r="T166" s="2"/>
      <c r="U166" s="2"/>
    </row>
    <row r="167" spans="1:21" ht="15.75">
      <c r="A167" s="1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3"/>
      <c r="N167" s="3"/>
      <c r="O167" s="2"/>
      <c r="P167" s="2"/>
      <c r="Q167" s="2"/>
      <c r="R167" s="2"/>
      <c r="S167" s="2"/>
      <c r="T167" s="2"/>
      <c r="U167" s="2"/>
    </row>
    <row r="168" spans="1:21" ht="15.75">
      <c r="A168" s="1"/>
      <c r="B168" s="3"/>
      <c r="C168" s="3"/>
      <c r="D168" s="3"/>
      <c r="E168" s="3"/>
      <c r="F168" s="3"/>
      <c r="G168" s="3"/>
      <c r="H168" s="3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</row>
    <row r="169" spans="1:21" ht="15.7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</row>
    <row r="170" spans="1:21" ht="15.75">
      <c r="A170" s="1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</row>
    <row r="171" spans="1:21" ht="15.75">
      <c r="A171" s="1"/>
      <c r="B171" s="3"/>
      <c r="C171" s="3"/>
      <c r="D171" s="3"/>
      <c r="E171" s="3"/>
      <c r="F171" s="3"/>
      <c r="G171" s="3"/>
      <c r="H171" s="3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</row>
    <row r="172" spans="1:21" ht="15.7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3"/>
      <c r="N172" s="3"/>
      <c r="O172" s="2"/>
      <c r="P172" s="2"/>
      <c r="Q172" s="2"/>
      <c r="R172" s="2"/>
      <c r="S172" s="2"/>
      <c r="T172" s="2"/>
      <c r="U172" s="2"/>
    </row>
    <row r="173" spans="1:21" ht="15.75">
      <c r="A173" s="1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</row>
    <row r="174" spans="1:21" ht="15.75">
      <c r="A174" s="1"/>
      <c r="B174" s="3"/>
      <c r="C174" s="3"/>
      <c r="D174" s="3"/>
      <c r="E174" s="3"/>
      <c r="F174" s="3"/>
      <c r="G174" s="3"/>
      <c r="H174" s="3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</row>
    <row r="175" spans="1:21" ht="15.7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3"/>
      <c r="N175" s="3"/>
      <c r="O175" s="2"/>
      <c r="P175" s="2"/>
      <c r="Q175" s="2"/>
      <c r="R175" s="2"/>
      <c r="S175" s="2"/>
      <c r="T175" s="2"/>
      <c r="U175" s="2"/>
    </row>
    <row r="176" spans="1:21" ht="15.75">
      <c r="A176" s="1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</row>
    <row r="177" spans="1:21" ht="15.75">
      <c r="A177" s="1"/>
      <c r="B177" s="3"/>
      <c r="C177" s="3"/>
      <c r="D177" s="3"/>
      <c r="E177" s="3"/>
      <c r="F177" s="3"/>
      <c r="G177" s="3"/>
      <c r="H177" s="3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</row>
    <row r="178" spans="1:21" ht="15.7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</row>
    <row r="179" spans="1:21" ht="15.75">
      <c r="A179" s="1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</row>
    <row r="180" spans="1:21" ht="15.75">
      <c r="A180" s="1"/>
      <c r="B180" s="3"/>
      <c r="C180" s="3"/>
      <c r="D180" s="3"/>
      <c r="E180" s="3"/>
      <c r="F180" s="3"/>
      <c r="G180" s="3"/>
      <c r="H180" s="3"/>
      <c r="I180" s="2"/>
      <c r="J180" s="2"/>
      <c r="K180" s="2"/>
      <c r="L180" s="2"/>
      <c r="M180" s="3"/>
      <c r="N180" s="2"/>
      <c r="O180" s="2"/>
      <c r="P180" s="2"/>
      <c r="Q180" s="2"/>
      <c r="R180" s="2"/>
      <c r="S180" s="2"/>
      <c r="T180" s="2"/>
      <c r="U180" s="2"/>
    </row>
    <row r="181" spans="1:21" ht="15.7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</row>
    <row r="182" spans="1:21" ht="15.75">
      <c r="A182" s="1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</row>
    <row r="183" spans="1:21" ht="15.75">
      <c r="A183" s="1"/>
      <c r="B183" s="3"/>
      <c r="C183" s="3"/>
      <c r="D183" s="3"/>
      <c r="E183" s="3"/>
      <c r="F183" s="3"/>
      <c r="G183" s="3"/>
      <c r="H183" s="3"/>
      <c r="I183" s="2"/>
      <c r="J183" s="2"/>
      <c r="K183" s="2"/>
      <c r="L183" s="2"/>
      <c r="M183" s="3"/>
      <c r="N183" s="2"/>
      <c r="O183" s="2"/>
      <c r="P183" s="2"/>
      <c r="Q183" s="2"/>
      <c r="R183" s="2"/>
      <c r="S183" s="2"/>
      <c r="T183" s="2"/>
      <c r="U183" s="2"/>
    </row>
    <row r="184" spans="1:21" ht="15.7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</row>
    <row r="185" spans="1:21" ht="15.75">
      <c r="A185" s="1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</row>
    <row r="186" spans="1:21" ht="15.75">
      <c r="A186" s="1"/>
      <c r="B186" s="3"/>
      <c r="C186" s="3"/>
      <c r="D186" s="3"/>
      <c r="E186" s="3"/>
      <c r="F186" s="3"/>
      <c r="G186" s="3"/>
      <c r="H186" s="3"/>
      <c r="I186" s="2"/>
      <c r="J186" s="2"/>
      <c r="K186" s="2"/>
      <c r="L186" s="2"/>
      <c r="M186" s="3"/>
      <c r="N186" s="2"/>
      <c r="O186" s="2"/>
      <c r="P186" s="2"/>
      <c r="Q186" s="2"/>
      <c r="R186" s="2"/>
      <c r="S186" s="2"/>
      <c r="T186" s="2"/>
      <c r="U186" s="2"/>
    </row>
    <row r="187" spans="1:21" ht="15.7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</row>
    <row r="188" spans="1:21" ht="15.75">
      <c r="A188" s="1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</row>
    <row r="189" spans="1:21" ht="15.75">
      <c r="A189" s="1"/>
      <c r="B189" s="3"/>
      <c r="C189" s="3"/>
      <c r="D189" s="3"/>
      <c r="E189" s="3"/>
      <c r="F189" s="3"/>
      <c r="G189" s="3"/>
      <c r="H189" s="3"/>
      <c r="I189" s="2"/>
      <c r="J189" s="2"/>
      <c r="K189" s="2"/>
      <c r="L189" s="2"/>
      <c r="M189" s="3"/>
      <c r="N189" s="2"/>
      <c r="O189" s="2"/>
      <c r="P189" s="2"/>
      <c r="Q189" s="2"/>
      <c r="R189" s="2"/>
      <c r="S189" s="2"/>
      <c r="T189" s="2"/>
      <c r="U189" s="2"/>
    </row>
    <row r="190" spans="1:21" ht="15.7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</row>
    <row r="191" spans="1:21" ht="15.75">
      <c r="A191" s="1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</row>
    <row r="192" spans="1:21" ht="15.75">
      <c r="A192" s="1"/>
      <c r="B192" s="3"/>
      <c r="C192" s="3"/>
      <c r="D192" s="3"/>
      <c r="E192" s="3"/>
      <c r="F192" s="3"/>
      <c r="G192" s="3"/>
      <c r="H192" s="3"/>
      <c r="I192" s="2"/>
      <c r="J192" s="2"/>
      <c r="K192" s="2"/>
      <c r="L192" s="2"/>
      <c r="M192" s="3"/>
      <c r="N192" s="2"/>
      <c r="O192" s="2"/>
      <c r="P192" s="2"/>
      <c r="Q192" s="2"/>
      <c r="R192" s="2"/>
      <c r="S192" s="2"/>
      <c r="T192" s="2"/>
      <c r="U192" s="2"/>
    </row>
    <row r="193" spans="1:21" ht="15.7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</row>
    <row r="194" spans="1:21" ht="15.75">
      <c r="A194" s="1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</row>
    <row r="195" spans="1:21" ht="15.75">
      <c r="A195" s="1"/>
      <c r="B195" s="3"/>
      <c r="C195" s="3"/>
      <c r="D195" s="3"/>
      <c r="E195" s="3"/>
      <c r="F195" s="3"/>
      <c r="G195" s="3"/>
      <c r="H195" s="3"/>
      <c r="I195" s="2"/>
      <c r="J195" s="2"/>
      <c r="K195" s="2"/>
      <c r="L195" s="2"/>
      <c r="M195" s="3"/>
      <c r="N195" s="2"/>
      <c r="O195" s="2"/>
      <c r="P195" s="2"/>
      <c r="Q195" s="2"/>
      <c r="R195" s="2"/>
      <c r="S195" s="2"/>
      <c r="T195" s="2"/>
      <c r="U195" s="2"/>
    </row>
    <row r="196" spans="1:21" ht="15.7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</row>
    <row r="197" spans="1:21" ht="15.75">
      <c r="A197" s="1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</row>
    <row r="198" spans="1:21" ht="15.75">
      <c r="A198" s="1"/>
      <c r="B198" s="3"/>
      <c r="C198" s="3"/>
      <c r="D198" s="3"/>
      <c r="E198" s="3"/>
      <c r="F198" s="3"/>
      <c r="G198" s="3"/>
      <c r="H198" s="3"/>
      <c r="I198" s="2"/>
      <c r="J198" s="2"/>
      <c r="K198" s="2"/>
      <c r="L198" s="2"/>
      <c r="M198" s="3"/>
      <c r="N198" s="3"/>
      <c r="O198" s="2"/>
      <c r="P198" s="2"/>
      <c r="Q198" s="2"/>
      <c r="R198" s="2"/>
      <c r="S198" s="2"/>
      <c r="T198" s="2"/>
      <c r="U198" s="2"/>
    </row>
    <row r="199" spans="1:21" ht="15.7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</row>
    <row r="200" spans="1:21" ht="15.75">
      <c r="A200" s="1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</row>
    <row r="201" spans="1:21" ht="15.75">
      <c r="A201" s="1"/>
      <c r="B201" s="3"/>
      <c r="C201" s="3"/>
      <c r="D201" s="3"/>
      <c r="E201" s="3"/>
      <c r="F201" s="3"/>
      <c r="G201" s="3"/>
      <c r="H201" s="3"/>
      <c r="I201" s="2"/>
      <c r="J201" s="2"/>
      <c r="K201" s="2"/>
      <c r="L201" s="2"/>
      <c r="M201" s="3"/>
      <c r="N201" s="3"/>
      <c r="O201" s="2"/>
      <c r="P201" s="2"/>
      <c r="Q201" s="2"/>
      <c r="R201" s="2"/>
      <c r="S201" s="2"/>
      <c r="T201" s="2"/>
      <c r="U201" s="2"/>
    </row>
    <row r="202" spans="1:21" ht="15.7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</row>
    <row r="203" spans="1:21" ht="15.75">
      <c r="A203" s="1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</row>
    <row r="204" spans="1:21" ht="15.75">
      <c r="A204" s="1"/>
      <c r="B204" s="3"/>
      <c r="C204" s="3"/>
      <c r="D204" s="3"/>
      <c r="E204" s="3"/>
      <c r="F204" s="3"/>
      <c r="G204" s="3"/>
      <c r="H204" s="3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</row>
    <row r="205" spans="1:21" ht="15.7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</row>
    <row r="206" spans="1:21" ht="15.75">
      <c r="A206" s="1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</row>
    <row r="207" spans="1:21" ht="15.75">
      <c r="A207" s="1"/>
      <c r="B207" s="3"/>
      <c r="C207" s="3"/>
      <c r="D207" s="3"/>
      <c r="E207" s="3"/>
      <c r="F207" s="3"/>
      <c r="G207" s="3"/>
      <c r="H207" s="3"/>
      <c r="I207" s="2"/>
      <c r="J207" s="2"/>
      <c r="K207" s="2"/>
      <c r="L207" s="2"/>
      <c r="M207" s="3"/>
      <c r="N207" s="3"/>
      <c r="O207" s="2"/>
      <c r="P207" s="2"/>
      <c r="Q207" s="2"/>
      <c r="R207" s="2"/>
      <c r="S207" s="2"/>
      <c r="T207" s="2"/>
      <c r="U207" s="2"/>
    </row>
    <row r="208" spans="1:21" ht="15.7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</row>
    <row r="209" spans="1:21" ht="15.75">
      <c r="A209" s="1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</row>
    <row r="210" spans="1:21" ht="15.75">
      <c r="A210" s="1"/>
      <c r="B210" s="3"/>
      <c r="C210" s="3"/>
      <c r="D210" s="3"/>
      <c r="E210" s="3"/>
      <c r="F210" s="3"/>
      <c r="G210" s="3"/>
      <c r="H210" s="3"/>
      <c r="I210" s="2"/>
      <c r="J210" s="2"/>
      <c r="K210" s="2"/>
      <c r="L210" s="2"/>
      <c r="M210" s="3"/>
      <c r="N210" s="3"/>
      <c r="O210" s="2"/>
      <c r="P210" s="2"/>
      <c r="Q210" s="2"/>
      <c r="R210" s="2"/>
      <c r="S210" s="2"/>
      <c r="T210" s="2"/>
      <c r="U210" s="2"/>
    </row>
    <row r="211" spans="1:21" ht="15.7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</row>
    <row r="212" spans="1:21" ht="15.75">
      <c r="A212" s="1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</row>
    <row r="213" spans="1:21" ht="15.75">
      <c r="A213" s="1"/>
      <c r="B213" s="3"/>
      <c r="C213" s="3"/>
      <c r="D213" s="3"/>
      <c r="E213" s="3"/>
      <c r="F213" s="3"/>
      <c r="G213" s="3"/>
      <c r="H213" s="3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</row>
    <row r="214" spans="1:21" ht="15.7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</row>
    <row r="215" spans="1:21" ht="15.75">
      <c r="A215" s="1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3"/>
      <c r="N215" s="2"/>
      <c r="O215" s="3"/>
      <c r="P215" s="3"/>
      <c r="Q215" s="3"/>
      <c r="R215" s="3"/>
      <c r="S215" s="3"/>
      <c r="T215" s="3"/>
      <c r="U215" s="3"/>
    </row>
    <row r="216" spans="1:21" ht="15.75">
      <c r="A216" s="1"/>
      <c r="B216" s="3"/>
      <c r="C216" s="3"/>
      <c r="D216" s="3"/>
      <c r="E216" s="3"/>
      <c r="F216" s="3"/>
      <c r="G216" s="2"/>
      <c r="H216" s="2"/>
      <c r="I216" s="2"/>
      <c r="J216" s="2"/>
      <c r="K216" s="2"/>
      <c r="L216" s="2"/>
      <c r="M216" s="2"/>
      <c r="N216" s="2"/>
      <c r="O216" s="3"/>
      <c r="P216" s="3"/>
      <c r="Q216" s="3"/>
      <c r="R216" s="3"/>
      <c r="S216" s="3"/>
      <c r="T216" s="3"/>
      <c r="U216" s="3"/>
    </row>
    <row r="217" spans="1:21" ht="15.75">
      <c r="A217" s="1"/>
      <c r="B217" s="4"/>
      <c r="C217" s="4"/>
      <c r="D217" s="4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3"/>
      <c r="P217" s="3"/>
      <c r="Q217" s="3"/>
      <c r="R217" s="3"/>
      <c r="S217" s="3"/>
      <c r="T217" s="3"/>
      <c r="U217" s="3"/>
    </row>
    <row r="218" spans="1:21" ht="15.75">
      <c r="A218" s="1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2"/>
      <c r="O218" s="3"/>
      <c r="P218" s="3"/>
      <c r="Q218" s="3"/>
      <c r="R218" s="3"/>
      <c r="S218" s="3"/>
      <c r="T218" s="3"/>
      <c r="U218" s="3"/>
    </row>
    <row r="219" spans="1:21" ht="15.7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3"/>
      <c r="P219" s="3"/>
      <c r="Q219" s="3"/>
      <c r="R219" s="3"/>
      <c r="S219" s="3"/>
      <c r="T219" s="3"/>
      <c r="U219" s="3"/>
    </row>
    <row r="220" spans="1:21" ht="15.75">
      <c r="A220" s="1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3"/>
      <c r="P220" s="3"/>
      <c r="Q220" s="3"/>
      <c r="R220" s="3"/>
      <c r="S220" s="3"/>
      <c r="T220" s="3"/>
      <c r="U220" s="3"/>
    </row>
    <row r="221" spans="1:21" ht="15.75">
      <c r="A221" s="1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2"/>
      <c r="O221" s="2"/>
      <c r="P221" s="2"/>
      <c r="Q221" s="2"/>
      <c r="R221" s="2"/>
      <c r="S221" s="2"/>
      <c r="T221" s="2"/>
      <c r="U221" s="2"/>
    </row>
    <row r="222" spans="1:21" ht="15.7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</row>
    <row r="223" spans="1:21" ht="15.75">
      <c r="A223" s="1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</row>
    <row r="224" spans="1:21" ht="15.75">
      <c r="A224" s="1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2"/>
      <c r="O224" s="2"/>
      <c r="P224" s="2"/>
      <c r="Q224" s="2"/>
      <c r="R224" s="2"/>
      <c r="S224" s="2"/>
      <c r="T224" s="2"/>
      <c r="U224" s="2"/>
    </row>
    <row r="225" spans="1:14" ht="15.7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</row>
    <row r="226" spans="1:14" ht="15.75">
      <c r="A226" s="1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</row>
    <row r="227" spans="1:14" ht="15.75">
      <c r="A227" s="1"/>
      <c r="B227" s="3"/>
      <c r="C227" s="3"/>
      <c r="D227" s="3"/>
      <c r="E227" s="3"/>
      <c r="F227" s="3"/>
      <c r="G227" s="2"/>
      <c r="H227" s="2"/>
      <c r="I227" s="2"/>
      <c r="J227" s="2"/>
      <c r="K227" s="2"/>
      <c r="L227" s="2"/>
      <c r="M227" s="2"/>
      <c r="N227" s="2"/>
    </row>
    <row r="228" spans="1:14" ht="15.75">
      <c r="A228" s="1"/>
      <c r="B228" s="4"/>
      <c r="C228" s="4"/>
      <c r="D228" s="4"/>
      <c r="E228" s="2"/>
      <c r="F228" s="2"/>
      <c r="G228" s="2"/>
      <c r="H228" s="2"/>
      <c r="I228" s="2"/>
      <c r="J228" s="2"/>
      <c r="K228" s="2"/>
      <c r="L228" s="2"/>
      <c r="M228" s="2"/>
      <c r="N228" s="2"/>
    </row>
    <row r="229" spans="1:14" ht="15.75">
      <c r="A229" s="1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</row>
    <row r="230" spans="1:14" ht="15.75">
      <c r="A230" s="1"/>
      <c r="B230" s="3"/>
      <c r="C230" s="3"/>
      <c r="D230" s="3"/>
      <c r="E230" s="3"/>
      <c r="F230" s="3"/>
      <c r="G230" s="2"/>
      <c r="H230" s="2"/>
      <c r="I230" s="2"/>
      <c r="J230" s="2"/>
      <c r="K230" s="2"/>
      <c r="L230" s="2"/>
    </row>
    <row r="231" spans="1:14" ht="15.75">
      <c r="A231" s="1"/>
      <c r="B231" s="4"/>
      <c r="C231" s="4"/>
      <c r="D231" s="4"/>
      <c r="E231" s="2"/>
      <c r="F231" s="2"/>
      <c r="G231" s="2"/>
      <c r="H231" s="2"/>
      <c r="I231" s="2"/>
      <c r="J231" s="2"/>
      <c r="K231" s="2"/>
      <c r="L231" s="2"/>
    </row>
  </sheetData>
  <mergeCells count="84">
    <mergeCell ref="X2:AF4"/>
    <mergeCell ref="X5:X9"/>
    <mergeCell ref="Y5:Z5"/>
    <mergeCell ref="Y6:Z6"/>
    <mergeCell ref="Y7:Z7"/>
    <mergeCell ref="Y8:Z8"/>
    <mergeCell ref="Y9:Z9"/>
    <mergeCell ref="Y21:Z21"/>
    <mergeCell ref="Y10:Z10"/>
    <mergeCell ref="Y11:Z11"/>
    <mergeCell ref="Y12:Z12"/>
    <mergeCell ref="Y13:Z13"/>
    <mergeCell ref="Y14:Z14"/>
    <mergeCell ref="Y15:Z15"/>
    <mergeCell ref="Y16:Z16"/>
    <mergeCell ref="Y17:Z17"/>
    <mergeCell ref="Y18:Z18"/>
    <mergeCell ref="Y19:Z19"/>
    <mergeCell ref="Y20:Z20"/>
    <mergeCell ref="Y22:Z22"/>
    <mergeCell ref="Y23:Z23"/>
    <mergeCell ref="Y24:Z24"/>
    <mergeCell ref="Y25:Z25"/>
    <mergeCell ref="Y26:Z26"/>
    <mergeCell ref="Y31:Z31"/>
    <mergeCell ref="X32:AB37"/>
    <mergeCell ref="AC34:AD34"/>
    <mergeCell ref="AF34:AH34"/>
    <mergeCell ref="AC35:AD37"/>
    <mergeCell ref="AE35:AE37"/>
    <mergeCell ref="AF35:AG36"/>
    <mergeCell ref="AH35:AH36"/>
    <mergeCell ref="AF37:AG37"/>
    <mergeCell ref="X27:X31"/>
    <mergeCell ref="Y27:Z27"/>
    <mergeCell ref="Y28:Z28"/>
    <mergeCell ref="Y29:Z29"/>
    <mergeCell ref="Y30:Z30"/>
    <mergeCell ref="X39:AJ40"/>
    <mergeCell ref="Y42:AA42"/>
    <mergeCell ref="AD42:AJ42"/>
    <mergeCell ref="X43:X46"/>
    <mergeCell ref="Y43:AA46"/>
    <mergeCell ref="AB43:AB46"/>
    <mergeCell ref="AD43:AD44"/>
    <mergeCell ref="AE43:AG43"/>
    <mergeCell ref="AH43:AJ43"/>
    <mergeCell ref="X47:X49"/>
    <mergeCell ref="Y47:AA49"/>
    <mergeCell ref="AB47:AB49"/>
    <mergeCell ref="X50:X51"/>
    <mergeCell ref="Y50:AA51"/>
    <mergeCell ref="AB50:AB51"/>
    <mergeCell ref="X55:X57"/>
    <mergeCell ref="Y55:AA57"/>
    <mergeCell ref="AB55:AB57"/>
    <mergeCell ref="AH55:AI55"/>
    <mergeCell ref="AH56:AI56"/>
    <mergeCell ref="X52:X54"/>
    <mergeCell ref="Y52:AA54"/>
    <mergeCell ref="AB52:AB54"/>
    <mergeCell ref="AH53:AI53"/>
    <mergeCell ref="AH54:AI54"/>
    <mergeCell ref="X59:AJ60"/>
    <mergeCell ref="Y62:AA62"/>
    <mergeCell ref="AD62:AJ62"/>
    <mergeCell ref="X63:X66"/>
    <mergeCell ref="Y63:AA66"/>
    <mergeCell ref="AB63:AB66"/>
    <mergeCell ref="AD63:AD64"/>
    <mergeCell ref="AE63:AG63"/>
    <mergeCell ref="AH63:AJ63"/>
    <mergeCell ref="X67:X69"/>
    <mergeCell ref="Y67:AA69"/>
    <mergeCell ref="AB67:AB69"/>
    <mergeCell ref="X70:X71"/>
    <mergeCell ref="Y70:AA71"/>
    <mergeCell ref="AB70:AB71"/>
    <mergeCell ref="X72:X74"/>
    <mergeCell ref="Y72:AA74"/>
    <mergeCell ref="AB72:AB74"/>
    <mergeCell ref="X75:X77"/>
    <mergeCell ref="Y75:AA77"/>
    <mergeCell ref="AB75:AB77"/>
  </mergeCells>
  <conditionalFormatting sqref="X43:X46">
    <cfRule type="cellIs" dxfId="256" priority="99" operator="between">
      <formula>0.65</formula>
      <formula>0.7999</formula>
    </cfRule>
    <cfRule type="cellIs" dxfId="255" priority="98" operator="between">
      <formula>0.5</formula>
      <formula>0.6499</formula>
    </cfRule>
    <cfRule type="cellIs" dxfId="254" priority="97" operator="lessThan">
      <formula>0.4999</formula>
    </cfRule>
    <cfRule type="cellIs" dxfId="253" priority="100" operator="between">
      <formula>0.8</formula>
      <formula>1</formula>
    </cfRule>
  </conditionalFormatting>
  <conditionalFormatting sqref="X63:X66">
    <cfRule type="cellIs" dxfId="252" priority="88" operator="between">
      <formula>0.8</formula>
      <formula>1</formula>
    </cfRule>
    <cfRule type="cellIs" dxfId="251" priority="85" operator="lessThan">
      <formula>0.4999</formula>
    </cfRule>
    <cfRule type="cellIs" dxfId="250" priority="86" operator="between">
      <formula>0.5</formula>
      <formula>0.6499</formula>
    </cfRule>
    <cfRule type="cellIs" dxfId="249" priority="87" operator="between">
      <formula>0.65</formula>
      <formula>0.7999</formula>
    </cfRule>
  </conditionalFormatting>
  <conditionalFormatting sqref="Y43">
    <cfRule type="cellIs" dxfId="248" priority="102" operator="between">
      <formula>0.5</formula>
      <formula>0.6499</formula>
    </cfRule>
    <cfRule type="cellIs" dxfId="247" priority="104" operator="between">
      <formula>0.8</formula>
      <formula>1</formula>
    </cfRule>
    <cfRule type="cellIs" dxfId="246" priority="103" operator="between">
      <formula>0.65</formula>
      <formula>0.7999</formula>
    </cfRule>
    <cfRule type="cellIs" dxfId="245" priority="101" operator="lessThan">
      <formula>0.4999</formula>
    </cfRule>
  </conditionalFormatting>
  <conditionalFormatting sqref="Y47">
    <cfRule type="expression" dxfId="244" priority="113">
      <formula>"SI($AB$42:0,65:0,7999)"</formula>
    </cfRule>
  </conditionalFormatting>
  <conditionalFormatting sqref="Y50">
    <cfRule type="expression" dxfId="243" priority="112">
      <formula>"SI($AB$42:0,65:0,7999)"</formula>
    </cfRule>
  </conditionalFormatting>
  <conditionalFormatting sqref="Y55">
    <cfRule type="expression" dxfId="242" priority="111">
      <formula>"SI($AB$42:0,65:0,7999)"</formula>
    </cfRule>
  </conditionalFormatting>
  <conditionalFormatting sqref="Y63">
    <cfRule type="cellIs" dxfId="241" priority="81" operator="lessThan">
      <formula>0.4999</formula>
    </cfRule>
    <cfRule type="cellIs" dxfId="240" priority="82" operator="between">
      <formula>0.5</formula>
      <formula>0.6499</formula>
    </cfRule>
    <cfRule type="cellIs" dxfId="239" priority="83" operator="between">
      <formula>0.65</formula>
      <formula>0.7999</formula>
    </cfRule>
    <cfRule type="cellIs" dxfId="238" priority="84" operator="between">
      <formula>0.8</formula>
      <formula>1</formula>
    </cfRule>
  </conditionalFormatting>
  <conditionalFormatting sqref="Y67">
    <cfRule type="expression" dxfId="237" priority="109">
      <formula>"SI($AB$42:0,65:0,7999)"</formula>
    </cfRule>
  </conditionalFormatting>
  <conditionalFormatting sqref="Y70">
    <cfRule type="expression" dxfId="236" priority="108">
      <formula>"SI($AB$42:0,65:0,7999)"</formula>
    </cfRule>
  </conditionalFormatting>
  <conditionalFormatting sqref="Y75">
    <cfRule type="expression" dxfId="235" priority="107">
      <formula>"SI($AB$42:0,65:0,7999)"</formula>
    </cfRule>
  </conditionalFormatting>
  <conditionalFormatting sqref="AA58">
    <cfRule type="cellIs" dxfId="234" priority="116" operator="between">
      <formula>0.65</formula>
      <formula>0.7999</formula>
    </cfRule>
  </conditionalFormatting>
  <conditionalFormatting sqref="AB6:AB24 AB26:AB31">
    <cfRule type="dataBar" priority="12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{EAC0E09E-A504-7342-A000-C4BE802CF868}</x14:id>
        </ext>
      </extLst>
    </cfRule>
  </conditionalFormatting>
  <conditionalFormatting sqref="AB25">
    <cfRule type="dataBar" priority="12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{15159E64-F651-424A-A9E7-D4B15474F9B3}</x14:id>
        </ext>
      </extLst>
    </cfRule>
  </conditionalFormatting>
  <conditionalFormatting sqref="AB43:AB46">
    <cfRule type="cellIs" dxfId="233" priority="105" operator="lessThan">
      <formula>0.4999</formula>
    </cfRule>
    <cfRule type="cellIs" dxfId="232" priority="106" operator="between">
      <formula>0.5</formula>
      <formula>0.6499</formula>
    </cfRule>
    <cfRule type="cellIs" dxfId="231" priority="114" operator="between">
      <formula>0.65</formula>
      <formula>0.7999</formula>
    </cfRule>
    <cfRule type="cellIs" dxfId="230" priority="117" operator="between">
      <formula>0.8</formula>
      <formula>1</formula>
    </cfRule>
  </conditionalFormatting>
  <conditionalFormatting sqref="AB50:AB55">
    <cfRule type="expression" dxfId="229" priority="115">
      <formula>"SI($AB$42:0,65:0,7999)"</formula>
    </cfRule>
  </conditionalFormatting>
  <conditionalFormatting sqref="AB63:AB66">
    <cfRule type="cellIs" dxfId="228" priority="91" operator="between">
      <formula>0.65</formula>
      <formula>0.7999</formula>
    </cfRule>
    <cfRule type="cellIs" dxfId="227" priority="90" operator="between">
      <formula>0.5</formula>
      <formula>0.6499</formula>
    </cfRule>
    <cfRule type="cellIs" dxfId="226" priority="89" operator="lessThan">
      <formula>0.4999</formula>
    </cfRule>
    <cfRule type="cellIs" dxfId="225" priority="92" operator="between">
      <formula>0.8</formula>
      <formula>1</formula>
    </cfRule>
  </conditionalFormatting>
  <conditionalFormatting sqref="AB70:AB75">
    <cfRule type="expression" dxfId="224" priority="110">
      <formula>"SI($AB$42:0,65:0,7999)"</formula>
    </cfRule>
  </conditionalFormatting>
  <conditionalFormatting sqref="AD6:AD31">
    <cfRule type="cellIs" dxfId="222" priority="119" operator="between">
      <formula>0.4</formula>
      <formula>0.5399</formula>
    </cfRule>
    <cfRule type="cellIs" dxfId="221" priority="120" operator="between">
      <formula>0.54</formula>
      <formula>0.6399</formula>
    </cfRule>
    <cfRule type="cellIs" dxfId="220" priority="121" operator="greaterThan">
      <formula>0.64</formula>
    </cfRule>
  </conditionalFormatting>
  <conditionalFormatting sqref="AG45:AG50">
    <cfRule type="cellIs" dxfId="219" priority="73" operator="lessThan">
      <formula>0.4999</formula>
    </cfRule>
    <cfRule type="cellIs" dxfId="218" priority="76" operator="between">
      <formula>0.8</formula>
      <formula>1</formula>
    </cfRule>
    <cfRule type="cellIs" dxfId="217" priority="75" operator="between">
      <formula>0.65</formula>
      <formula>0.7999</formula>
    </cfRule>
    <cfRule type="cellIs" dxfId="216" priority="74" operator="between">
      <formula>0.5</formula>
      <formula>0.6499</formula>
    </cfRule>
  </conditionalFormatting>
  <conditionalFormatting sqref="AG65:AG70">
    <cfRule type="cellIs" dxfId="215" priority="28" operator="between">
      <formula>0.8</formula>
      <formula>1</formula>
    </cfRule>
    <cfRule type="cellIs" dxfId="214" priority="26" operator="between">
      <formula>0.5</formula>
      <formula>0.6499</formula>
    </cfRule>
    <cfRule type="cellIs" dxfId="213" priority="25" operator="lessThan">
      <formula>0.4999</formula>
    </cfRule>
    <cfRule type="cellIs" dxfId="212" priority="27" operator="between">
      <formula>0.65</formula>
      <formula>0.7999</formula>
    </cfRule>
  </conditionalFormatting>
  <conditionalFormatting sqref="AJ45:AJ50">
    <cfRule type="cellIs" dxfId="211" priority="52" operator="between">
      <formula>0.8</formula>
      <formula>1</formula>
    </cfRule>
    <cfRule type="cellIs" dxfId="210" priority="51" operator="between">
      <formula>0.65</formula>
      <formula>0.7999</formula>
    </cfRule>
    <cfRule type="cellIs" dxfId="209" priority="50" operator="between">
      <formula>0.5</formula>
      <formula>0.6499</formula>
    </cfRule>
    <cfRule type="cellIs" dxfId="208" priority="49" operator="lessThan">
      <formula>0.4999</formula>
    </cfRule>
  </conditionalFormatting>
  <conditionalFormatting sqref="AJ65:AJ70">
    <cfRule type="cellIs" dxfId="207" priority="2" operator="between">
      <formula>0.5</formula>
      <formula>0.6499</formula>
    </cfRule>
    <cfRule type="cellIs" dxfId="206" priority="3" operator="between">
      <formula>0.65</formula>
      <formula>0.7999</formula>
    </cfRule>
    <cfRule type="cellIs" dxfId="205" priority="4" operator="between">
      <formula>0.8</formula>
      <formula>1</formula>
    </cfRule>
    <cfRule type="cellIs" dxfId="204" priority="1" operator="lessThan">
      <formula>0.4999</formula>
    </cfRule>
  </conditionalFormatting>
  <pageMargins left="0.25" right="0.25" top="0.75" bottom="0.75" header="0.3" footer="0.3"/>
  <pageSetup scale="19" orientation="portrait" horizontalDpi="0" verticalDpi="0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EAC0E09E-A504-7342-A000-C4BE802CF86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AB6:AB24 AB26:AB31</xm:sqref>
        </x14:conditionalFormatting>
        <x14:conditionalFormatting xmlns:xm="http://schemas.microsoft.com/office/excel/2006/main">
          <x14:cfRule type="dataBar" id="{15159E64-F651-424A-A9E7-D4B15474F9B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AB25</xm:sqref>
        </x14:conditionalFormatting>
        <x14:conditionalFormatting xmlns:xm="http://schemas.microsoft.com/office/excel/2006/main">
          <x14:cfRule type="containsText" priority="118" operator="containsText" id="{66D6AC51-E90F-7D43-A306-96BBF593744E}">
            <xm:f>NOT(ISERROR(SEARCH("-",AD6)))</xm:f>
            <xm:f>"-"</xm:f>
            <x14:dxf>
              <fill>
                <patternFill>
                  <bgColor theme="0"/>
                </patternFill>
              </fill>
            </x14:dxf>
          </x14:cfRule>
          <xm:sqref>AD6:AD31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E14D92-4C81-154C-9232-444B15A5CF10}">
  <sheetPr>
    <pageSetUpPr fitToPage="1"/>
  </sheetPr>
  <dimension ref="A1:AQ270"/>
  <sheetViews>
    <sheetView showGridLines="0" topLeftCell="P1" zoomScale="90" zoomScaleNormal="90" workbookViewId="0">
      <selection activeCell="AA6" sqref="AA6"/>
    </sheetView>
  </sheetViews>
  <sheetFormatPr baseColWidth="10" defaultColWidth="10.85546875" defaultRowHeight="15"/>
  <cols>
    <col min="1" max="1" width="30.28515625" customWidth="1"/>
    <col min="23" max="23" width="5.42578125" customWidth="1"/>
    <col min="24" max="24" width="21.7109375" customWidth="1"/>
    <col min="25" max="25" width="6.85546875" customWidth="1"/>
    <col min="26" max="26" width="10.7109375" customWidth="1"/>
    <col min="27" max="27" width="8.85546875" customWidth="1"/>
    <col min="28" max="28" width="16.42578125" customWidth="1"/>
    <col min="29" max="29" width="8.140625" customWidth="1"/>
    <col min="30" max="41" width="8.85546875" customWidth="1"/>
    <col min="42" max="73" width="6.85546875" customWidth="1"/>
  </cols>
  <sheetData>
    <row r="1" spans="1:41" ht="16.5" thickBo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1:41" ht="15" customHeight="1">
      <c r="A2" s="1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2"/>
      <c r="P2" s="2"/>
      <c r="Q2" s="2"/>
      <c r="R2" s="2"/>
      <c r="S2" s="2"/>
      <c r="T2" s="2"/>
      <c r="U2" s="2"/>
      <c r="X2" s="218" t="s">
        <v>100</v>
      </c>
      <c r="Y2" s="219"/>
      <c r="Z2" s="219"/>
      <c r="AA2" s="219"/>
      <c r="AB2" s="219"/>
      <c r="AC2" s="219"/>
      <c r="AD2" s="219"/>
      <c r="AE2" s="219"/>
      <c r="AF2" s="219"/>
      <c r="AG2" s="219"/>
      <c r="AH2" s="219"/>
      <c r="AI2" s="219"/>
      <c r="AJ2" s="219"/>
      <c r="AK2" s="219"/>
      <c r="AL2" s="219"/>
      <c r="AM2" s="220"/>
      <c r="AN2" s="47"/>
      <c r="AO2" s="47"/>
    </row>
    <row r="3" spans="1:41" ht="15.95" customHeight="1">
      <c r="A3" s="1"/>
      <c r="B3" s="4"/>
      <c r="C3" s="4"/>
      <c r="D3" s="4"/>
      <c r="E3" s="2"/>
      <c r="F3" s="2"/>
      <c r="G3" s="3"/>
      <c r="H3" s="3"/>
      <c r="I3" s="3"/>
      <c r="J3" s="3"/>
      <c r="K3" s="3"/>
      <c r="L3" s="3"/>
      <c r="M3" s="3"/>
      <c r="N3" s="3"/>
      <c r="O3" s="2"/>
      <c r="P3" s="2"/>
      <c r="Q3" s="2"/>
      <c r="R3" s="2"/>
      <c r="S3" s="2"/>
      <c r="T3" s="2"/>
      <c r="U3" s="2"/>
      <c r="X3" s="221"/>
      <c r="Y3" s="222"/>
      <c r="Z3" s="222"/>
      <c r="AA3" s="222"/>
      <c r="AB3" s="222"/>
      <c r="AC3" s="222"/>
      <c r="AD3" s="222"/>
      <c r="AE3" s="222"/>
      <c r="AF3" s="222"/>
      <c r="AG3" s="222"/>
      <c r="AH3" s="222"/>
      <c r="AI3" s="222"/>
      <c r="AJ3" s="222"/>
      <c r="AK3" s="222"/>
      <c r="AL3" s="222"/>
      <c r="AM3" s="223"/>
      <c r="AN3" s="47"/>
      <c r="AO3" s="47"/>
    </row>
    <row r="4" spans="1:41" ht="15.95" customHeight="1" thickBot="1">
      <c r="A4" s="1"/>
      <c r="B4" s="4"/>
      <c r="C4" s="4"/>
      <c r="D4" s="4"/>
      <c r="E4" s="2"/>
      <c r="F4" s="2"/>
      <c r="G4" s="3"/>
      <c r="H4" s="3"/>
      <c r="I4" s="3"/>
      <c r="J4" s="3"/>
      <c r="K4" s="3"/>
      <c r="L4" s="3"/>
      <c r="M4" s="3"/>
      <c r="N4" s="3"/>
      <c r="O4" s="2"/>
      <c r="P4" s="2"/>
      <c r="Q4" s="2"/>
      <c r="R4" s="2"/>
      <c r="S4" s="2"/>
      <c r="T4" s="2"/>
      <c r="U4" s="2"/>
      <c r="X4" s="224"/>
      <c r="Y4" s="225"/>
      <c r="Z4" s="225"/>
      <c r="AA4" s="225"/>
      <c r="AB4" s="225"/>
      <c r="AC4" s="225"/>
      <c r="AD4" s="225"/>
      <c r="AE4" s="225"/>
      <c r="AF4" s="225"/>
      <c r="AG4" s="225"/>
      <c r="AH4" s="225"/>
      <c r="AI4" s="225"/>
      <c r="AJ4" s="225"/>
      <c r="AK4" s="225"/>
      <c r="AL4" s="225"/>
      <c r="AM4" s="226"/>
      <c r="AN4" s="47"/>
      <c r="AO4" s="47"/>
    </row>
    <row r="5" spans="1:41" ht="23.25">
      <c r="A5" s="1"/>
      <c r="B5" s="4"/>
      <c r="C5" s="4"/>
      <c r="D5" s="4"/>
      <c r="E5" s="2"/>
      <c r="F5" s="2"/>
      <c r="G5" s="3"/>
      <c r="H5" s="3"/>
      <c r="I5" s="3"/>
      <c r="J5" s="3"/>
      <c r="K5" s="3"/>
      <c r="L5" s="3"/>
      <c r="M5" s="3"/>
      <c r="N5" s="3"/>
      <c r="O5" s="2"/>
      <c r="P5" s="2"/>
      <c r="Q5" s="2"/>
      <c r="R5" s="2"/>
      <c r="S5" s="2"/>
      <c r="T5" s="2"/>
      <c r="U5" s="2"/>
      <c r="V5" s="5" t="s">
        <v>124</v>
      </c>
      <c r="W5" s="5"/>
      <c r="X5" s="181" t="s">
        <v>92</v>
      </c>
      <c r="Y5" s="183" t="s">
        <v>94</v>
      </c>
      <c r="Z5" s="183"/>
      <c r="AA5" s="15" t="s">
        <v>128</v>
      </c>
      <c r="AB5" s="15" t="s">
        <v>95</v>
      </c>
      <c r="AC5" s="15" t="s">
        <v>97</v>
      </c>
      <c r="AD5" s="15" t="s">
        <v>130</v>
      </c>
      <c r="AE5" s="15" t="s">
        <v>98</v>
      </c>
      <c r="AF5" s="15" t="s">
        <v>64</v>
      </c>
      <c r="AG5" s="15" t="s">
        <v>99</v>
      </c>
      <c r="AH5" s="15" t="s">
        <v>96</v>
      </c>
      <c r="AI5" s="15" t="s">
        <v>99</v>
      </c>
      <c r="AJ5" s="15" t="s">
        <v>110</v>
      </c>
      <c r="AK5" s="15" t="s">
        <v>99</v>
      </c>
      <c r="AL5" s="15" t="s">
        <v>6</v>
      </c>
      <c r="AM5" s="16" t="s">
        <v>99</v>
      </c>
    </row>
    <row r="6" spans="1:41" ht="15.75">
      <c r="A6" s="1"/>
      <c r="B6" s="4"/>
      <c r="C6" s="4"/>
      <c r="D6" s="4"/>
      <c r="E6" s="2"/>
      <c r="F6" s="2"/>
      <c r="G6" s="3"/>
      <c r="H6" s="3"/>
      <c r="I6" s="3"/>
      <c r="J6" s="3"/>
      <c r="K6" s="3"/>
      <c r="L6" s="3"/>
      <c r="M6" s="3"/>
      <c r="N6" s="3"/>
      <c r="O6" s="2"/>
      <c r="P6" s="2"/>
      <c r="Q6" s="2"/>
      <c r="R6" s="2"/>
      <c r="S6" s="2"/>
      <c r="T6" s="2"/>
      <c r="U6" s="2"/>
      <c r="W6" s="5"/>
      <c r="X6" s="182"/>
      <c r="Y6" s="164" t="s">
        <v>0</v>
      </c>
      <c r="Z6" s="164"/>
      <c r="AA6" s="12" t="e">
        <f>#REF!+'TEST AUTRE'!AA6+#REF!+'M1 A'!AA6</f>
        <v>#REF!</v>
      </c>
      <c r="AB6" s="29" t="e">
        <f t="shared" ref="AB6:AB30" si="0">IF($AF$34=0,"",(AA6)/$AF$34)</f>
        <v>#REF!</v>
      </c>
      <c r="AC6" s="10" t="e">
        <f>#REF!+'TEST AUTRE'!AC6+#REF!+'M1 A'!AC6</f>
        <v>#REF!</v>
      </c>
      <c r="AD6" s="36" t="str">
        <f>IFERROR(AC6/(AA6),"-")</f>
        <v>-</v>
      </c>
      <c r="AE6" s="14" t="str">
        <f>IFERROR(SUM(AF6+AH6)/SUM(AF6+AH6+AJ6+AL6),"-")</f>
        <v>-</v>
      </c>
      <c r="AF6" s="30" t="e">
        <f>#REF!+'TEST AUTRE'!AF6+#REF!+'M1 A'!AE6</f>
        <v>#REF!</v>
      </c>
      <c r="AG6" s="28" t="str">
        <f>IFERROR(AF6/$AA$6,"-")</f>
        <v>-</v>
      </c>
      <c r="AH6" s="30" t="e">
        <f>#REF!+'TEST AUTRE'!AH6+#REF!+'M1 A'!AF6</f>
        <v>#REF!</v>
      </c>
      <c r="AI6" s="28" t="str">
        <f>IFERROR(AH6/$AA$6,"-")</f>
        <v>-</v>
      </c>
      <c r="AJ6" s="30" t="e">
        <f>#REF!+'TEST AUTRE'!AJ6+#REF!+'M1 A'!#REF!</f>
        <v>#REF!</v>
      </c>
      <c r="AK6" s="28" t="str">
        <f>IFERROR(AJ6/$AA$6,"-")</f>
        <v>-</v>
      </c>
      <c r="AL6" s="30" t="e">
        <f>#REF!+'TEST AUTRE'!AL6+#REF!+'M1 A'!#REF!</f>
        <v>#REF!</v>
      </c>
      <c r="AM6" s="28" t="str">
        <f>IFERROR(AL6/$AA$6,"-")</f>
        <v>-</v>
      </c>
    </row>
    <row r="7" spans="1:41" ht="15.75">
      <c r="A7" s="1"/>
      <c r="B7" s="4"/>
      <c r="C7" s="4"/>
      <c r="D7" s="4"/>
      <c r="E7" s="2"/>
      <c r="F7" s="2"/>
      <c r="G7" s="3"/>
      <c r="H7" s="3"/>
      <c r="I7" s="3"/>
      <c r="J7" s="3"/>
      <c r="K7" s="3"/>
      <c r="L7" s="3"/>
      <c r="M7" s="3"/>
      <c r="N7" s="3"/>
      <c r="O7" s="2"/>
      <c r="P7" s="2"/>
      <c r="Q7" s="2"/>
      <c r="R7" s="2"/>
      <c r="S7" s="2"/>
      <c r="T7" s="2"/>
      <c r="U7" s="2"/>
      <c r="X7" s="182"/>
      <c r="Y7" s="164" t="s">
        <v>66</v>
      </c>
      <c r="Z7" s="164"/>
      <c r="AA7" s="12" t="e">
        <f>#REF!+'TEST AUTRE'!AA7+#REF!+'M1 A'!AA7</f>
        <v>#REF!</v>
      </c>
      <c r="AB7" s="29" t="e">
        <f t="shared" si="0"/>
        <v>#REF!</v>
      </c>
      <c r="AC7" s="10" t="e">
        <f>#REF!+'TEST AUTRE'!AC7+#REF!+'M1 A'!AC7</f>
        <v>#REF!</v>
      </c>
      <c r="AD7" s="36" t="str">
        <f>IFERROR(AC7/(AA7),"-")</f>
        <v>-</v>
      </c>
      <c r="AE7" s="14" t="str">
        <f t="shared" ref="AE7:AE30" si="1">IFERROR(SUM(AF7+AH7)/SUM(AF7+AH7+AJ7+AL7),"-")</f>
        <v>-</v>
      </c>
      <c r="AF7" s="30" t="e">
        <f>#REF!+'TEST AUTRE'!AF7+#REF!+'M1 A'!AE7</f>
        <v>#REF!</v>
      </c>
      <c r="AG7" s="28" t="str">
        <f>IFERROR(AF7/$AA$7,"-")</f>
        <v>-</v>
      </c>
      <c r="AH7" s="30" t="e">
        <f>#REF!+'TEST AUTRE'!AH7+#REF!+'M1 A'!AF7</f>
        <v>#REF!</v>
      </c>
      <c r="AI7" s="28" t="str">
        <f>IFERROR(AH7/$AA$7,"-")</f>
        <v>-</v>
      </c>
      <c r="AJ7" s="30" t="e">
        <f>#REF!+'TEST AUTRE'!AJ7+#REF!+'M1 A'!#REF!</f>
        <v>#REF!</v>
      </c>
      <c r="AK7" s="28" t="str">
        <f>IFERROR(AJ7/$AA$7,"-")</f>
        <v>-</v>
      </c>
      <c r="AL7" s="30" t="e">
        <f>#REF!+'TEST AUTRE'!AL7+#REF!+'M1 A'!#REF!</f>
        <v>#REF!</v>
      </c>
      <c r="AM7" s="28" t="str">
        <f>IFERROR(AL7/$AA$7,"-")</f>
        <v>-</v>
      </c>
    </row>
    <row r="8" spans="1:41" ht="15.75">
      <c r="A8" s="1"/>
      <c r="B8" s="4"/>
      <c r="C8" s="4"/>
      <c r="D8" s="4"/>
      <c r="E8" s="2"/>
      <c r="F8" s="2"/>
      <c r="G8" s="3"/>
      <c r="H8" s="3"/>
      <c r="I8" s="3"/>
      <c r="J8" s="3"/>
      <c r="K8" s="3"/>
      <c r="L8" s="3"/>
      <c r="M8" s="3"/>
      <c r="N8" s="3"/>
      <c r="O8" s="2"/>
      <c r="P8" s="2"/>
      <c r="Q8" s="2"/>
      <c r="R8" s="2"/>
      <c r="S8" s="2"/>
      <c r="T8" s="2"/>
      <c r="U8" s="2"/>
      <c r="X8" s="182"/>
      <c r="Y8" s="164" t="s">
        <v>48</v>
      </c>
      <c r="Z8" s="164"/>
      <c r="AA8" s="12" t="e">
        <f>#REF!+'TEST AUTRE'!AA8+#REF!+'M1 A'!AA8</f>
        <v>#REF!</v>
      </c>
      <c r="AB8" s="13" t="e">
        <f t="shared" si="0"/>
        <v>#REF!</v>
      </c>
      <c r="AC8" s="10" t="e">
        <f>#REF!+'TEST AUTRE'!AC8+#REF!+'M1 A'!AC8</f>
        <v>#REF!</v>
      </c>
      <c r="AD8" s="36" t="str">
        <f>IFERROR(AC8/(AA8),"-")</f>
        <v>-</v>
      </c>
      <c r="AE8" s="14" t="str">
        <f t="shared" si="1"/>
        <v>-</v>
      </c>
      <c r="AF8" s="31" t="e">
        <f>#REF!+'TEST AUTRE'!AF8+#REF!+'M1 A'!AE8</f>
        <v>#REF!</v>
      </c>
      <c r="AG8" s="28" t="str">
        <f>IFERROR(AF8/$AA$8,"-")</f>
        <v>-</v>
      </c>
      <c r="AH8" s="31" t="e">
        <f>#REF!+'TEST AUTRE'!AH8+#REF!+'M1 A'!AF8</f>
        <v>#REF!</v>
      </c>
      <c r="AI8" s="28" t="str">
        <f>IFERROR(AH8/$AA$8,"-")</f>
        <v>-</v>
      </c>
      <c r="AJ8" s="31" t="e">
        <f>#REF!+'TEST AUTRE'!AJ8+#REF!+'M1 A'!#REF!</f>
        <v>#REF!</v>
      </c>
      <c r="AK8" s="28" t="str">
        <f>IFERROR(AJ8/$AA$8,"-")</f>
        <v>-</v>
      </c>
      <c r="AL8" s="31" t="e">
        <f>#REF!+'TEST AUTRE'!AL8+#REF!+'M1 A'!#REF!</f>
        <v>#REF!</v>
      </c>
      <c r="AM8" s="28" t="str">
        <f>IFERROR(AL8/$AA$8,"-")</f>
        <v>-</v>
      </c>
    </row>
    <row r="9" spans="1:41" ht="15.7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X9" s="182"/>
      <c r="Y9" s="164" t="s">
        <v>67</v>
      </c>
      <c r="Z9" s="164"/>
      <c r="AA9" s="12" t="e">
        <f>#REF!+'TEST AUTRE'!AA9+#REF!+'M1 A'!AA9</f>
        <v>#REF!</v>
      </c>
      <c r="AB9" s="13" t="e">
        <f t="shared" si="0"/>
        <v>#REF!</v>
      </c>
      <c r="AC9" s="10" t="e">
        <f>#REF!+'TEST AUTRE'!AC9+#REF!+'M1 A'!AC9</f>
        <v>#REF!</v>
      </c>
      <c r="AD9" s="36" t="str">
        <f t="shared" ref="AD9:AD30" si="2">IFERROR(AC9/(AA9),"-")</f>
        <v>-</v>
      </c>
      <c r="AE9" s="14" t="str">
        <f t="shared" si="1"/>
        <v>-</v>
      </c>
      <c r="AF9" s="31" t="e">
        <f>#REF!+'TEST AUTRE'!AF9+#REF!+'M1 A'!AE9</f>
        <v>#REF!</v>
      </c>
      <c r="AG9" s="28" t="str">
        <f>IFERROR(AF9/$AA$9,"-")</f>
        <v>-</v>
      </c>
      <c r="AH9" s="31" t="e">
        <f>#REF!+'TEST AUTRE'!AH9+#REF!+'M1 A'!AF9</f>
        <v>#REF!</v>
      </c>
      <c r="AI9" s="28" t="str">
        <f>IFERROR(AH9/$AA$9,"-")</f>
        <v>-</v>
      </c>
      <c r="AJ9" s="31" t="e">
        <f>#REF!+'TEST AUTRE'!AJ9+#REF!+'M1 A'!#REF!</f>
        <v>#REF!</v>
      </c>
      <c r="AK9" s="28" t="str">
        <f>IFERROR(AJ9/$AA$9,"-")</f>
        <v>-</v>
      </c>
      <c r="AL9" s="31" t="e">
        <f>#REF!+'TEST AUTRE'!AL9+#REF!+'M1 A'!#REF!</f>
        <v>#REF!</v>
      </c>
      <c r="AM9" s="28" t="str">
        <f>IFERROR(AL9/$AA$9,"-")</f>
        <v>-</v>
      </c>
    </row>
    <row r="10" spans="1:41" ht="15.95" customHeight="1">
      <c r="A10" s="1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X10" s="23" t="s">
        <v>175</v>
      </c>
      <c r="Y10" s="241" t="s">
        <v>4</v>
      </c>
      <c r="Z10" s="241"/>
      <c r="AA10" s="12" t="e">
        <f>#REF!+'TEST AUTRE'!AA10+#REF!+'M1 A'!AA10</f>
        <v>#REF!</v>
      </c>
      <c r="AB10" s="24" t="e">
        <f t="shared" si="0"/>
        <v>#REF!</v>
      </c>
      <c r="AC10" s="10" t="e">
        <f>#REF!+'TEST AUTRE'!AC10+#REF!+'M1 A'!AC10</f>
        <v>#REF!</v>
      </c>
      <c r="AD10" s="36" t="str">
        <f t="shared" si="2"/>
        <v>-</v>
      </c>
      <c r="AE10" s="14" t="str">
        <f t="shared" si="1"/>
        <v>-</v>
      </c>
      <c r="AF10" s="11" t="e">
        <f>#REF!+'TEST AUTRE'!AF10+#REF!+'M1 A'!AE10</f>
        <v>#REF!</v>
      </c>
      <c r="AG10" s="28" t="str">
        <f>IFERROR(AF10/$AA$10,"-")</f>
        <v>-</v>
      </c>
      <c r="AH10" s="11" t="e">
        <f>#REF!+'TEST AUTRE'!AH10+#REF!+'M1 A'!AF10</f>
        <v>#REF!</v>
      </c>
      <c r="AI10" s="28" t="str">
        <f>IFERROR(AH10/$AA$10,"-")</f>
        <v>-</v>
      </c>
      <c r="AJ10" s="11" t="e">
        <f>#REF!+'TEST AUTRE'!AJ10+#REF!+'M1 A'!#REF!</f>
        <v>#REF!</v>
      </c>
      <c r="AK10" s="28" t="str">
        <f>IFERROR(AJ10/$AA$10,"-")</f>
        <v>-</v>
      </c>
      <c r="AL10" s="11" t="e">
        <f>#REF!+'TEST AUTRE'!AL10+#REF!+'M1 A'!#REF!</f>
        <v>#REF!</v>
      </c>
      <c r="AM10" s="28" t="str">
        <f>IFERROR(AL10/$AA$10,"-")</f>
        <v>-</v>
      </c>
    </row>
    <row r="11" spans="1:41" ht="15.95" customHeight="1">
      <c r="A11" s="1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2"/>
      <c r="P11" s="2"/>
      <c r="Q11" s="2"/>
      <c r="R11" s="2"/>
      <c r="S11" s="2"/>
      <c r="T11" s="2"/>
      <c r="U11" s="2"/>
      <c r="X11" s="25" t="s">
        <v>176</v>
      </c>
      <c r="Y11" s="242" t="s">
        <v>5</v>
      </c>
      <c r="Z11" s="242"/>
      <c r="AA11" s="12" t="e">
        <f>#REF!+'TEST AUTRE'!AA11+#REF!+'M1 A'!AA11</f>
        <v>#REF!</v>
      </c>
      <c r="AB11" s="26" t="e">
        <f t="shared" si="0"/>
        <v>#REF!</v>
      </c>
      <c r="AC11" s="10" t="e">
        <f>#REF!+'TEST AUTRE'!AC11+#REF!+'M1 A'!AC11</f>
        <v>#REF!</v>
      </c>
      <c r="AD11" s="36" t="str">
        <f t="shared" si="2"/>
        <v>-</v>
      </c>
      <c r="AE11" s="14" t="str">
        <f t="shared" si="1"/>
        <v>-</v>
      </c>
      <c r="AF11" s="27" t="e">
        <f>#REF!+'TEST AUTRE'!AF11+#REF!+'M1 A'!AE11</f>
        <v>#REF!</v>
      </c>
      <c r="AG11" s="28" t="str">
        <f>IFERROR(AF11/$AA$11,"-")</f>
        <v>-</v>
      </c>
      <c r="AH11" s="27" t="e">
        <f>#REF!+'TEST AUTRE'!AH11+#REF!+'M1 A'!AF11</f>
        <v>#REF!</v>
      </c>
      <c r="AI11" s="28" t="str">
        <f>IFERROR(AH11/$AA$11,"-")</f>
        <v>-</v>
      </c>
      <c r="AJ11" s="27" t="e">
        <f>#REF!+'TEST AUTRE'!AJ11+#REF!+'M1 A'!#REF!</f>
        <v>#REF!</v>
      </c>
      <c r="AK11" s="28" t="str">
        <f>IFERROR(AJ11/$AA$11,"-")</f>
        <v>-</v>
      </c>
      <c r="AL11" s="27" t="e">
        <f>#REF!+'TEST AUTRE'!AL11+#REF!+'M1 A'!#REF!</f>
        <v>#REF!</v>
      </c>
      <c r="AM11" s="28" t="str">
        <f>IFERROR(AL11/$AA$11,"-")</f>
        <v>-</v>
      </c>
    </row>
    <row r="12" spans="1:41" ht="15.95" customHeight="1">
      <c r="A12" s="1"/>
      <c r="B12" s="4"/>
      <c r="C12" s="4"/>
      <c r="D12" s="4"/>
      <c r="E12" s="2"/>
      <c r="F12" s="2"/>
      <c r="G12" s="3"/>
      <c r="H12" s="3"/>
      <c r="I12" s="3"/>
      <c r="J12" s="3"/>
      <c r="K12" s="3"/>
      <c r="L12" s="3"/>
      <c r="M12" s="3"/>
      <c r="N12" s="3"/>
      <c r="O12" s="2"/>
      <c r="P12" s="2"/>
      <c r="Q12" s="2"/>
      <c r="R12" s="2"/>
      <c r="S12" s="2"/>
      <c r="T12" s="2"/>
      <c r="U12" s="2"/>
      <c r="X12" s="23" t="s">
        <v>177</v>
      </c>
      <c r="Y12" s="241" t="s">
        <v>7</v>
      </c>
      <c r="Z12" s="241"/>
      <c r="AA12" s="12" t="e">
        <f>#REF!+'TEST AUTRE'!AA12+#REF!+'M1 A'!AA12</f>
        <v>#REF!</v>
      </c>
      <c r="AB12" s="24" t="e">
        <f t="shared" si="0"/>
        <v>#REF!</v>
      </c>
      <c r="AC12" s="10" t="e">
        <f>#REF!+'TEST AUTRE'!AC12+#REF!+'M1 A'!AC12</f>
        <v>#REF!</v>
      </c>
      <c r="AD12" s="36" t="str">
        <f t="shared" si="2"/>
        <v>-</v>
      </c>
      <c r="AE12" s="14" t="str">
        <f t="shared" si="1"/>
        <v>-</v>
      </c>
      <c r="AF12" s="11" t="e">
        <f>#REF!+'TEST AUTRE'!AF12+#REF!+'M1 A'!AE12</f>
        <v>#REF!</v>
      </c>
      <c r="AG12" s="28" t="str">
        <f>IFERROR(AF12/$AA$12,"-")</f>
        <v>-</v>
      </c>
      <c r="AH12" s="11" t="e">
        <f>#REF!+'TEST AUTRE'!AH12+#REF!+'M1 A'!AF12</f>
        <v>#REF!</v>
      </c>
      <c r="AI12" s="28" t="str">
        <f>IFERROR(AH12/$AA$12,"-")</f>
        <v>-</v>
      </c>
      <c r="AJ12" s="11" t="e">
        <f>#REF!+'TEST AUTRE'!AJ12+#REF!+'M1 A'!#REF!</f>
        <v>#REF!</v>
      </c>
      <c r="AK12" s="28" t="str">
        <f>IFERROR(AJ12/$AA$12,"-")</f>
        <v>-</v>
      </c>
      <c r="AL12" s="11" t="e">
        <f>#REF!+'TEST AUTRE'!AL12+#REF!+'M1 A'!#REF!</f>
        <v>#REF!</v>
      </c>
      <c r="AM12" s="28" t="str">
        <f>IFERROR(AL12/$AA$12,"-")</f>
        <v>-</v>
      </c>
    </row>
    <row r="13" spans="1:41" ht="15.95" customHeight="1">
      <c r="A13" s="1"/>
      <c r="B13" s="4"/>
      <c r="C13" s="4"/>
      <c r="D13" s="4"/>
      <c r="E13" s="2"/>
      <c r="F13" s="2"/>
      <c r="G13" s="3"/>
      <c r="H13" s="3"/>
      <c r="I13" s="3"/>
      <c r="J13" s="3"/>
      <c r="K13" s="3"/>
      <c r="L13" s="3"/>
      <c r="M13" s="3"/>
      <c r="N13" s="3"/>
      <c r="O13" s="2"/>
      <c r="P13" s="2"/>
      <c r="Q13" s="2"/>
      <c r="R13" s="2"/>
      <c r="S13" s="2"/>
      <c r="T13" s="2"/>
      <c r="U13" s="2"/>
      <c r="X13" s="25" t="s">
        <v>178</v>
      </c>
      <c r="Y13" s="242" t="s">
        <v>8</v>
      </c>
      <c r="Z13" s="242"/>
      <c r="AA13" s="12" t="e">
        <f>#REF!+'TEST AUTRE'!AA13+#REF!+'M1 A'!AA13</f>
        <v>#REF!</v>
      </c>
      <c r="AB13" s="26" t="e">
        <f t="shared" si="0"/>
        <v>#REF!</v>
      </c>
      <c r="AC13" s="10" t="e">
        <f>#REF!+'TEST AUTRE'!AC13+#REF!+'M1 A'!AC13</f>
        <v>#REF!</v>
      </c>
      <c r="AD13" s="36" t="str">
        <f t="shared" si="2"/>
        <v>-</v>
      </c>
      <c r="AE13" s="14" t="str">
        <f t="shared" si="1"/>
        <v>-</v>
      </c>
      <c r="AF13" s="27" t="e">
        <f>#REF!+'TEST AUTRE'!AF13+#REF!+'M1 A'!AE13</f>
        <v>#REF!</v>
      </c>
      <c r="AG13" s="28" t="str">
        <f>IFERROR(AF13/$AA$13,"-")</f>
        <v>-</v>
      </c>
      <c r="AH13" s="27" t="e">
        <f>#REF!+'TEST AUTRE'!AH13+#REF!+'M1 A'!AF13</f>
        <v>#REF!</v>
      </c>
      <c r="AI13" s="28" t="str">
        <f>IFERROR(AH13/$AA$13,"-")</f>
        <v>-</v>
      </c>
      <c r="AJ13" s="27" t="e">
        <f>#REF!+'TEST AUTRE'!AJ13+#REF!+'M1 A'!#REF!</f>
        <v>#REF!</v>
      </c>
      <c r="AK13" s="28" t="str">
        <f>IFERROR(AJ13/$AA$13,"-")</f>
        <v>-</v>
      </c>
      <c r="AL13" s="27" t="e">
        <f>#REF!+'TEST AUTRE'!AL13+#REF!+'M1 A'!#REF!</f>
        <v>#REF!</v>
      </c>
      <c r="AM13" s="28" t="str">
        <f>IFERROR(AL13/$AA$13,"-")</f>
        <v>-</v>
      </c>
    </row>
    <row r="14" spans="1:41" ht="15.95" customHeight="1">
      <c r="A14" s="1"/>
      <c r="B14" s="4"/>
      <c r="C14" s="4"/>
      <c r="D14" s="4"/>
      <c r="E14" s="2"/>
      <c r="F14" s="2"/>
      <c r="G14" s="3"/>
      <c r="H14" s="3"/>
      <c r="I14" s="3"/>
      <c r="J14" s="3"/>
      <c r="K14" s="3"/>
      <c r="L14" s="3"/>
      <c r="M14" s="3"/>
      <c r="N14" s="3"/>
      <c r="O14" s="2"/>
      <c r="P14" s="2"/>
      <c r="Q14" s="2"/>
      <c r="R14" s="2"/>
      <c r="S14" s="2"/>
      <c r="T14" s="2"/>
      <c r="U14" s="2"/>
      <c r="X14" s="23" t="s">
        <v>179</v>
      </c>
      <c r="Y14" s="241" t="s">
        <v>9</v>
      </c>
      <c r="Z14" s="241"/>
      <c r="AA14" s="12" t="e">
        <f>#REF!+'TEST AUTRE'!AA14+#REF!+'M1 A'!AA14</f>
        <v>#REF!</v>
      </c>
      <c r="AB14" s="24" t="e">
        <f t="shared" si="0"/>
        <v>#REF!</v>
      </c>
      <c r="AC14" s="10" t="e">
        <f>#REF!+'TEST AUTRE'!AC14+#REF!+'M1 A'!AC14</f>
        <v>#REF!</v>
      </c>
      <c r="AD14" s="36" t="str">
        <f t="shared" si="2"/>
        <v>-</v>
      </c>
      <c r="AE14" s="14" t="str">
        <f t="shared" si="1"/>
        <v>-</v>
      </c>
      <c r="AF14" s="11" t="e">
        <f>#REF!+'TEST AUTRE'!AF14+#REF!+'M1 A'!AE14</f>
        <v>#REF!</v>
      </c>
      <c r="AG14" s="28" t="str">
        <f>IFERROR(AF14/$AA$14,"-")</f>
        <v>-</v>
      </c>
      <c r="AH14" s="11" t="e">
        <f>#REF!+'TEST AUTRE'!AH14+#REF!+'M1 A'!AF14</f>
        <v>#REF!</v>
      </c>
      <c r="AI14" s="28" t="str">
        <f>IFERROR(AH14/$AA$14,"-")</f>
        <v>-</v>
      </c>
      <c r="AJ14" s="11" t="e">
        <f>#REF!+'TEST AUTRE'!AJ14+#REF!+'M1 A'!#REF!</f>
        <v>#REF!</v>
      </c>
      <c r="AK14" s="28" t="str">
        <f>IFERROR(AJ14/$AA$14,"-")</f>
        <v>-</v>
      </c>
      <c r="AL14" s="11" t="e">
        <f>#REF!+'TEST AUTRE'!AL14+#REF!+'M1 A'!#REF!</f>
        <v>#REF!</v>
      </c>
      <c r="AM14" s="28" t="str">
        <f>IFERROR(AL14/$AA$14,"-")</f>
        <v>-</v>
      </c>
    </row>
    <row r="15" spans="1:41" ht="15.75">
      <c r="A15" s="1"/>
      <c r="B15" s="4"/>
      <c r="C15" s="4"/>
      <c r="D15" s="4"/>
      <c r="E15" s="2"/>
      <c r="F15" s="2"/>
      <c r="G15" s="3"/>
      <c r="H15" s="3"/>
      <c r="I15" s="3"/>
      <c r="J15" s="3"/>
      <c r="K15" s="3"/>
      <c r="L15" s="3"/>
      <c r="M15" s="3"/>
      <c r="N15" s="3"/>
      <c r="O15" s="2"/>
      <c r="P15" s="2"/>
      <c r="Q15" s="2"/>
      <c r="R15" s="2"/>
      <c r="S15" s="2"/>
      <c r="T15" s="2"/>
      <c r="U15" s="2"/>
      <c r="X15" s="25" t="s">
        <v>163</v>
      </c>
      <c r="Y15" s="242" t="s">
        <v>10</v>
      </c>
      <c r="Z15" s="242"/>
      <c r="AA15" s="12" t="e">
        <f>#REF!+'TEST AUTRE'!AA15+#REF!+'M1 A'!AA15</f>
        <v>#REF!</v>
      </c>
      <c r="AB15" s="26" t="e">
        <f t="shared" si="0"/>
        <v>#REF!</v>
      </c>
      <c r="AC15" s="10" t="e">
        <f>#REF!+'TEST AUTRE'!AC15+#REF!+'M1 A'!AC15</f>
        <v>#REF!</v>
      </c>
      <c r="AD15" s="36" t="str">
        <f t="shared" si="2"/>
        <v>-</v>
      </c>
      <c r="AE15" s="14" t="str">
        <f t="shared" si="1"/>
        <v>-</v>
      </c>
      <c r="AF15" s="27" t="e">
        <f>#REF!+'TEST AUTRE'!AF15+#REF!+'M1 A'!AE15</f>
        <v>#REF!</v>
      </c>
      <c r="AG15" s="28" t="str">
        <f>IFERROR(AF15/$AA$15,"-")</f>
        <v>-</v>
      </c>
      <c r="AH15" s="27" t="e">
        <f>#REF!+'TEST AUTRE'!AH15+#REF!+'M1 A'!AF15</f>
        <v>#REF!</v>
      </c>
      <c r="AI15" s="28" t="str">
        <f>IFERROR(AH15/$AA$15,"-")</f>
        <v>-</v>
      </c>
      <c r="AJ15" s="27" t="e">
        <f>#REF!+'TEST AUTRE'!AJ15+#REF!+'M1 A'!#REF!</f>
        <v>#REF!</v>
      </c>
      <c r="AK15" s="28" t="str">
        <f>IFERROR(AJ15/$AA$15,"-")</f>
        <v>-</v>
      </c>
      <c r="AL15" s="27" t="e">
        <f>#REF!+'TEST AUTRE'!AL15+#REF!+'M1 A'!#REF!</f>
        <v>#REF!</v>
      </c>
      <c r="AM15" s="28" t="str">
        <f>IFERROR(AL15/$AA$15,"-")</f>
        <v>-</v>
      </c>
    </row>
    <row r="16" spans="1:41" ht="15.95" customHeight="1">
      <c r="A16" s="1"/>
      <c r="B16" s="4"/>
      <c r="C16" s="4"/>
      <c r="D16" s="4"/>
      <c r="E16" s="2"/>
      <c r="F16" s="2"/>
      <c r="G16" s="3"/>
      <c r="H16" s="3"/>
      <c r="I16" s="3"/>
      <c r="J16" s="3"/>
      <c r="K16" s="3"/>
      <c r="L16" s="3"/>
      <c r="M16" s="3"/>
      <c r="N16" s="3"/>
      <c r="O16" s="2"/>
      <c r="P16" s="2"/>
      <c r="Q16" s="2"/>
      <c r="R16" s="2"/>
      <c r="S16" s="2"/>
      <c r="T16" s="2"/>
      <c r="U16" s="2"/>
      <c r="X16" s="23">
        <v>4</v>
      </c>
      <c r="Y16" s="241" t="s">
        <v>11</v>
      </c>
      <c r="Z16" s="241"/>
      <c r="AA16" s="12" t="e">
        <f>#REF!+'TEST AUTRE'!AA16+#REF!+'M1 A'!AA16</f>
        <v>#REF!</v>
      </c>
      <c r="AB16" s="24" t="e">
        <f t="shared" si="0"/>
        <v>#REF!</v>
      </c>
      <c r="AC16" s="10" t="e">
        <f>#REF!+'TEST AUTRE'!AC16+#REF!+'M1 A'!AC16</f>
        <v>#REF!</v>
      </c>
      <c r="AD16" s="36" t="str">
        <f t="shared" si="2"/>
        <v>-</v>
      </c>
      <c r="AE16" s="14" t="str">
        <f t="shared" si="1"/>
        <v>-</v>
      </c>
      <c r="AF16" s="11" t="e">
        <f>#REF!+'TEST AUTRE'!AF16+#REF!+'M1 A'!AE16</f>
        <v>#REF!</v>
      </c>
      <c r="AG16" s="28" t="str">
        <f>IFERROR(AF16/$AA$16,"-")</f>
        <v>-</v>
      </c>
      <c r="AH16" s="11" t="e">
        <f>#REF!+'TEST AUTRE'!AH16+#REF!+'M1 A'!AF16</f>
        <v>#REF!</v>
      </c>
      <c r="AI16" s="28" t="str">
        <f>IFERROR(AH16/$AA$16,"-")</f>
        <v>-</v>
      </c>
      <c r="AJ16" s="11" t="e">
        <f>#REF!+'TEST AUTRE'!AJ16+#REF!+'M1 A'!#REF!</f>
        <v>#REF!</v>
      </c>
      <c r="AK16" s="28" t="str">
        <f>IFERROR(AJ16/$AA$16,"-")</f>
        <v>-</v>
      </c>
      <c r="AL16" s="11" t="e">
        <f>#REF!+'TEST AUTRE'!AL16+#REF!+'M1 A'!#REF!</f>
        <v>#REF!</v>
      </c>
      <c r="AM16" s="28" t="str">
        <f>IFERROR(AL16/$AA$16,"-")</f>
        <v>-</v>
      </c>
    </row>
    <row r="17" spans="1:43" ht="15.75">
      <c r="A17" s="1"/>
      <c r="B17" s="4"/>
      <c r="C17" s="4"/>
      <c r="D17" s="4"/>
      <c r="E17" s="2"/>
      <c r="F17" s="2"/>
      <c r="G17" s="3"/>
      <c r="H17" s="3"/>
      <c r="I17" s="3"/>
      <c r="J17" s="3"/>
      <c r="K17" s="3"/>
      <c r="L17" s="3"/>
      <c r="M17" s="3"/>
      <c r="N17" s="3"/>
      <c r="O17" s="2"/>
      <c r="P17" s="2"/>
      <c r="Q17" s="2"/>
      <c r="R17" s="2"/>
      <c r="S17" s="2"/>
      <c r="T17" s="2"/>
      <c r="U17" s="2"/>
      <c r="X17" s="25" t="s">
        <v>180</v>
      </c>
      <c r="Y17" s="242" t="s">
        <v>12</v>
      </c>
      <c r="Z17" s="242"/>
      <c r="AA17" s="12" t="e">
        <f>#REF!+'TEST AUTRE'!AA17+#REF!+'M1 A'!AA17</f>
        <v>#REF!</v>
      </c>
      <c r="AB17" s="26" t="e">
        <f t="shared" si="0"/>
        <v>#REF!</v>
      </c>
      <c r="AC17" s="10" t="e">
        <f>#REF!+'TEST AUTRE'!AC17+#REF!+'M1 A'!AC17</f>
        <v>#REF!</v>
      </c>
      <c r="AD17" s="36" t="str">
        <f t="shared" si="2"/>
        <v>-</v>
      </c>
      <c r="AE17" s="14" t="str">
        <f t="shared" si="1"/>
        <v>-</v>
      </c>
      <c r="AF17" s="27" t="e">
        <f>#REF!+'TEST AUTRE'!AF17+#REF!+'M1 A'!AE17</f>
        <v>#REF!</v>
      </c>
      <c r="AG17" s="28" t="str">
        <f>IFERROR(AF17/$AA$17,"-")</f>
        <v>-</v>
      </c>
      <c r="AH17" s="27" t="e">
        <f>#REF!+'TEST AUTRE'!AH17+#REF!+'M1 A'!AF17</f>
        <v>#REF!</v>
      </c>
      <c r="AI17" s="28" t="str">
        <f>IFERROR(AH17/$AA$17,"-")</f>
        <v>-</v>
      </c>
      <c r="AJ17" s="27" t="e">
        <f>#REF!+'TEST AUTRE'!AJ17+#REF!+'M1 A'!#REF!</f>
        <v>#REF!</v>
      </c>
      <c r="AK17" s="28" t="str">
        <f>IFERROR(AJ17/$AA$17,"-")</f>
        <v>-</v>
      </c>
      <c r="AL17" s="27" t="e">
        <f>#REF!+'TEST AUTRE'!AL17+#REF!+'M1 A'!#REF!</f>
        <v>#REF!</v>
      </c>
      <c r="AM17" s="28" t="str">
        <f>IFERROR(AL17/$AA$17,"-")</f>
        <v>-</v>
      </c>
    </row>
    <row r="18" spans="1:43" ht="15.75">
      <c r="A18" s="1"/>
      <c r="B18" s="4"/>
      <c r="C18" s="4"/>
      <c r="D18" s="4"/>
      <c r="E18" s="2"/>
      <c r="F18" s="2"/>
      <c r="G18" s="3"/>
      <c r="H18" s="3"/>
      <c r="I18" s="3"/>
      <c r="J18" s="3"/>
      <c r="K18" s="3"/>
      <c r="L18" s="3"/>
      <c r="M18" s="3"/>
      <c r="N18" s="3"/>
      <c r="O18" s="2"/>
      <c r="P18" s="2"/>
      <c r="Q18" s="2"/>
      <c r="R18" s="2"/>
      <c r="S18" s="2"/>
      <c r="T18" s="2"/>
      <c r="U18" s="2"/>
      <c r="X18" s="23" t="s">
        <v>181</v>
      </c>
      <c r="Y18" s="241" t="s">
        <v>13</v>
      </c>
      <c r="Z18" s="241"/>
      <c r="AA18" s="12" t="e">
        <f>#REF!+'TEST AUTRE'!AA18+#REF!+'M1 A'!AA18</f>
        <v>#REF!</v>
      </c>
      <c r="AB18" s="24" t="e">
        <f t="shared" si="0"/>
        <v>#REF!</v>
      </c>
      <c r="AC18" s="10" t="e">
        <f>#REF!+'TEST AUTRE'!AC18+#REF!+'M1 A'!AC18</f>
        <v>#REF!</v>
      </c>
      <c r="AD18" s="36" t="str">
        <f t="shared" si="2"/>
        <v>-</v>
      </c>
      <c r="AE18" s="14" t="str">
        <f t="shared" si="1"/>
        <v>-</v>
      </c>
      <c r="AF18" s="11" t="e">
        <f>#REF!+'TEST AUTRE'!AF18+#REF!+'M1 A'!AE18</f>
        <v>#REF!</v>
      </c>
      <c r="AG18" s="28" t="str">
        <f>IFERROR(AF18/$AA$18,"-")</f>
        <v>-</v>
      </c>
      <c r="AH18" s="11" t="e">
        <f>#REF!+'TEST AUTRE'!AH18+#REF!+'M1 A'!AF18</f>
        <v>#REF!</v>
      </c>
      <c r="AI18" s="28" t="str">
        <f>IFERROR(AH18/$AA$18,"-")</f>
        <v>-</v>
      </c>
      <c r="AJ18" s="11" t="e">
        <f>#REF!+'TEST AUTRE'!AJ18+#REF!+'M1 A'!#REF!</f>
        <v>#REF!</v>
      </c>
      <c r="AK18" s="28" t="str">
        <f>IFERROR(AJ18/$AA$18,"-")</f>
        <v>-</v>
      </c>
      <c r="AL18" s="11" t="e">
        <f>#REF!+'TEST AUTRE'!AL18+#REF!+'M1 A'!#REF!</f>
        <v>#REF!</v>
      </c>
      <c r="AM18" s="28" t="str">
        <f>IFERROR(AL18/$AA$18,"-")</f>
        <v>-</v>
      </c>
    </row>
    <row r="19" spans="1:43" ht="15.75">
      <c r="A19" s="1"/>
      <c r="B19" s="4"/>
      <c r="C19" s="4"/>
      <c r="D19" s="4"/>
      <c r="E19" s="2"/>
      <c r="F19" s="2"/>
      <c r="G19" s="3"/>
      <c r="H19" s="3"/>
      <c r="I19" s="3"/>
      <c r="J19" s="3"/>
      <c r="K19" s="3"/>
      <c r="L19" s="3"/>
      <c r="M19" s="3"/>
      <c r="N19" s="3"/>
      <c r="O19" s="2"/>
      <c r="P19" s="2"/>
      <c r="Q19" s="2"/>
      <c r="R19" s="2"/>
      <c r="S19" s="2"/>
      <c r="T19" s="2"/>
      <c r="U19" s="2"/>
      <c r="X19" s="25" t="s">
        <v>182</v>
      </c>
      <c r="Y19" s="242" t="s">
        <v>14</v>
      </c>
      <c r="Z19" s="242"/>
      <c r="AA19" s="12" t="e">
        <f>#REF!+'TEST AUTRE'!AA19+#REF!+'M1 A'!AA19</f>
        <v>#REF!</v>
      </c>
      <c r="AB19" s="26" t="e">
        <f t="shared" si="0"/>
        <v>#REF!</v>
      </c>
      <c r="AC19" s="10" t="e">
        <f>#REF!+'TEST AUTRE'!AC19+#REF!+'M1 A'!AC19</f>
        <v>#REF!</v>
      </c>
      <c r="AD19" s="36" t="str">
        <f t="shared" si="2"/>
        <v>-</v>
      </c>
      <c r="AE19" s="14" t="str">
        <f t="shared" si="1"/>
        <v>-</v>
      </c>
      <c r="AF19" s="27" t="e">
        <f>#REF!+'TEST AUTRE'!AF19+#REF!+'M1 A'!AE19</f>
        <v>#REF!</v>
      </c>
      <c r="AG19" s="28" t="str">
        <f>IFERROR(AF19/$AA$19,"-")</f>
        <v>-</v>
      </c>
      <c r="AH19" s="27" t="e">
        <f>#REF!+'TEST AUTRE'!AH19+#REF!+'M1 A'!AF19</f>
        <v>#REF!</v>
      </c>
      <c r="AI19" s="28" t="str">
        <f>IFERROR(AH19/$AA$19,"-")</f>
        <v>-</v>
      </c>
      <c r="AJ19" s="27" t="e">
        <f>#REF!+'TEST AUTRE'!AJ19+#REF!+'M1 A'!#REF!</f>
        <v>#REF!</v>
      </c>
      <c r="AK19" s="28" t="str">
        <f>IFERROR(AJ19/$AA$19,"-")</f>
        <v>-</v>
      </c>
      <c r="AL19" s="27" t="e">
        <f>#REF!+'TEST AUTRE'!AL19+#REF!+'M1 A'!#REF!</f>
        <v>#REF!</v>
      </c>
      <c r="AM19" s="28" t="str">
        <f>IFERROR(AL19/$AA$19,"-")</f>
        <v>-</v>
      </c>
    </row>
    <row r="20" spans="1:43" ht="15.7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X20" s="23" t="s">
        <v>232</v>
      </c>
      <c r="Y20" s="241" t="s">
        <v>15</v>
      </c>
      <c r="Z20" s="241"/>
      <c r="AA20" s="12" t="e">
        <f>#REF!+'TEST AUTRE'!AA20+#REF!+'M1 A'!AA20</f>
        <v>#REF!</v>
      </c>
      <c r="AB20" s="24" t="e">
        <f t="shared" si="0"/>
        <v>#REF!</v>
      </c>
      <c r="AC20" s="10" t="e">
        <f>#REF!+'TEST AUTRE'!AC20+#REF!+'M1 A'!AC20</f>
        <v>#REF!</v>
      </c>
      <c r="AD20" s="36" t="str">
        <f t="shared" si="2"/>
        <v>-</v>
      </c>
      <c r="AE20" s="14" t="str">
        <f t="shared" si="1"/>
        <v>-</v>
      </c>
      <c r="AF20" s="11" t="e">
        <f>#REF!+'TEST AUTRE'!AF20+#REF!+'M1 A'!AE20</f>
        <v>#REF!</v>
      </c>
      <c r="AG20" s="28" t="str">
        <f>IFERROR(AF20/$AA$20,"-")</f>
        <v>-</v>
      </c>
      <c r="AH20" s="11" t="e">
        <f>#REF!+'TEST AUTRE'!AH20+#REF!+'M1 A'!AF20</f>
        <v>#REF!</v>
      </c>
      <c r="AI20" s="28" t="str">
        <f>IFERROR(AH20/$AA$20,"-")</f>
        <v>-</v>
      </c>
      <c r="AJ20" s="11" t="e">
        <f>#REF!+'TEST AUTRE'!AJ20+#REF!+'M1 A'!#REF!</f>
        <v>#REF!</v>
      </c>
      <c r="AK20" s="28" t="str">
        <f>IFERROR(AJ20/$AA$20,"-")</f>
        <v>-</v>
      </c>
      <c r="AL20" s="11" t="e">
        <f>#REF!+'TEST AUTRE'!AL20+#REF!+'M1 A'!#REF!</f>
        <v>#REF!</v>
      </c>
      <c r="AM20" s="28" t="str">
        <f>IFERROR(AL20/$AA$20,"-")</f>
        <v>-</v>
      </c>
    </row>
    <row r="21" spans="1:43" ht="15.75">
      <c r="A21" s="1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X21" s="25"/>
      <c r="Y21" s="242" t="s">
        <v>16</v>
      </c>
      <c r="Z21" s="242"/>
      <c r="AA21" s="12" t="e">
        <f>#REF!+'TEST AUTRE'!AA21+#REF!+'M1 A'!AA21</f>
        <v>#REF!</v>
      </c>
      <c r="AB21" s="26" t="e">
        <f t="shared" si="0"/>
        <v>#REF!</v>
      </c>
      <c r="AC21" s="10" t="e">
        <f>#REF!+'TEST AUTRE'!AC21+#REF!+'M1 A'!AC21</f>
        <v>#REF!</v>
      </c>
      <c r="AD21" s="36" t="str">
        <f t="shared" si="2"/>
        <v>-</v>
      </c>
      <c r="AE21" s="14" t="str">
        <f t="shared" si="1"/>
        <v>-</v>
      </c>
      <c r="AF21" s="27" t="e">
        <f>#REF!+'TEST AUTRE'!AF21+#REF!+'M1 A'!AE21</f>
        <v>#REF!</v>
      </c>
      <c r="AG21" s="28" t="str">
        <f>IFERROR(AF21/$AA$21,"-")</f>
        <v>-</v>
      </c>
      <c r="AH21" s="27" t="e">
        <f>#REF!+'TEST AUTRE'!AH21+#REF!+'M1 A'!AF21</f>
        <v>#REF!</v>
      </c>
      <c r="AI21" s="28" t="str">
        <f>IFERROR(AH21/$AA$21,"-")</f>
        <v>-</v>
      </c>
      <c r="AJ21" s="27" t="e">
        <f>#REF!+'TEST AUTRE'!AJ21+#REF!+'M1 A'!#REF!</f>
        <v>#REF!</v>
      </c>
      <c r="AK21" s="28" t="str">
        <f>IFERROR(AJ21/$AA$21,"-")</f>
        <v>-</v>
      </c>
      <c r="AL21" s="27" t="e">
        <f>#REF!+'TEST AUTRE'!AL21+#REF!+'M1 A'!#REF!</f>
        <v>#REF!</v>
      </c>
      <c r="AM21" s="28" t="str">
        <f>IFERROR(AL21/$AA$21,"-")</f>
        <v>-</v>
      </c>
    </row>
    <row r="22" spans="1:43" ht="15.75">
      <c r="A22" s="1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2"/>
      <c r="P22" s="2"/>
      <c r="Q22" s="2"/>
      <c r="R22" s="2"/>
      <c r="S22" s="2"/>
      <c r="T22" s="2"/>
      <c r="U22" s="2"/>
      <c r="X22" s="23" t="s">
        <v>233</v>
      </c>
      <c r="Y22" s="241" t="s">
        <v>17</v>
      </c>
      <c r="Z22" s="241"/>
      <c r="AA22" s="12" t="e">
        <f>#REF!+'TEST AUTRE'!AA22+#REF!+'M1 A'!AA22</f>
        <v>#REF!</v>
      </c>
      <c r="AB22" s="24" t="e">
        <f t="shared" si="0"/>
        <v>#REF!</v>
      </c>
      <c r="AC22" s="10" t="e">
        <f>#REF!+'TEST AUTRE'!AC22+#REF!+'M1 A'!AC22</f>
        <v>#REF!</v>
      </c>
      <c r="AD22" s="36" t="str">
        <f t="shared" si="2"/>
        <v>-</v>
      </c>
      <c r="AE22" s="14" t="str">
        <f t="shared" si="1"/>
        <v>-</v>
      </c>
      <c r="AF22" s="11" t="e">
        <f>#REF!+'TEST AUTRE'!AF22+#REF!+'M1 A'!AE22</f>
        <v>#REF!</v>
      </c>
      <c r="AG22" s="28" t="str">
        <f>IFERROR(AF22/$AA$22,"-")</f>
        <v>-</v>
      </c>
      <c r="AH22" s="11" t="e">
        <f>#REF!+'TEST AUTRE'!AH22+#REF!+'M1 A'!AF22</f>
        <v>#REF!</v>
      </c>
      <c r="AI22" s="28" t="str">
        <f>IFERROR(AH22/$AA$22,"-")</f>
        <v>-</v>
      </c>
      <c r="AJ22" s="11" t="e">
        <f>#REF!+'TEST AUTRE'!AJ22+#REF!+'M1 A'!#REF!</f>
        <v>#REF!</v>
      </c>
      <c r="AK22" s="28" t="str">
        <f>IFERROR(AJ22/$AA$22,"-")</f>
        <v>-</v>
      </c>
      <c r="AL22" s="11" t="e">
        <f>#REF!+'TEST AUTRE'!AL22+#REF!+'M1 A'!#REF!</f>
        <v>#REF!</v>
      </c>
      <c r="AM22" s="28" t="str">
        <f>IFERROR(AL22/$AA$22,"-")</f>
        <v>-</v>
      </c>
    </row>
    <row r="23" spans="1:43" ht="15.75">
      <c r="A23" s="1"/>
      <c r="B23" s="4"/>
      <c r="C23" s="4"/>
      <c r="D23" s="4"/>
      <c r="E23" s="2"/>
      <c r="F23" s="2"/>
      <c r="G23" s="3"/>
      <c r="H23" s="3"/>
      <c r="I23" s="3"/>
      <c r="J23" s="3"/>
      <c r="K23" s="3"/>
      <c r="L23" s="3"/>
      <c r="M23" s="3"/>
      <c r="N23" s="3"/>
      <c r="O23" s="2"/>
      <c r="P23" s="2"/>
      <c r="Q23" s="2"/>
      <c r="R23" s="2"/>
      <c r="S23" s="2"/>
      <c r="T23" s="2"/>
      <c r="U23" s="2"/>
      <c r="X23" s="25"/>
      <c r="Y23" s="242" t="s">
        <v>68</v>
      </c>
      <c r="Z23" s="242"/>
      <c r="AA23" s="12" t="e">
        <f>#REF!+'TEST AUTRE'!AA23+#REF!+'M1 A'!AA23</f>
        <v>#REF!</v>
      </c>
      <c r="AB23" s="26" t="e">
        <f t="shared" si="0"/>
        <v>#REF!</v>
      </c>
      <c r="AC23" s="10" t="e">
        <f>#REF!+'TEST AUTRE'!AC23+#REF!+'M1 A'!AC23</f>
        <v>#REF!</v>
      </c>
      <c r="AD23" s="36" t="str">
        <f t="shared" si="2"/>
        <v>-</v>
      </c>
      <c r="AE23" s="14" t="str">
        <f t="shared" si="1"/>
        <v>-</v>
      </c>
      <c r="AF23" s="27" t="e">
        <f>#REF!+'TEST AUTRE'!AF23+#REF!+'M1 A'!AE23</f>
        <v>#REF!</v>
      </c>
      <c r="AG23" s="28" t="str">
        <f>IFERROR(AF23/$AA$23,"-")</f>
        <v>-</v>
      </c>
      <c r="AH23" s="27" t="e">
        <f>#REF!+'TEST AUTRE'!AH23+#REF!+'M1 A'!AF23</f>
        <v>#REF!</v>
      </c>
      <c r="AI23" s="28" t="str">
        <f>IFERROR(AH23/$AA$23,"-")</f>
        <v>-</v>
      </c>
      <c r="AJ23" s="27" t="e">
        <f>#REF!+'TEST AUTRE'!AJ23+#REF!+'M1 A'!#REF!</f>
        <v>#REF!</v>
      </c>
      <c r="AK23" s="28" t="str">
        <f>IFERROR(AJ23/$AA$23,"-")</f>
        <v>-</v>
      </c>
      <c r="AL23" s="27" t="e">
        <f>#REF!+'TEST AUTRE'!AL23+#REF!+'M1 A'!#REF!</f>
        <v>#REF!</v>
      </c>
      <c r="AM23" s="28" t="str">
        <f>IFERROR(AL23/$AA$23,"-")</f>
        <v>-</v>
      </c>
    </row>
    <row r="24" spans="1:43" ht="15.75">
      <c r="A24" s="1"/>
      <c r="B24" s="4"/>
      <c r="C24" s="4"/>
      <c r="D24" s="4"/>
      <c r="E24" s="2"/>
      <c r="F24" s="2"/>
      <c r="G24" s="3"/>
      <c r="H24" s="3"/>
      <c r="I24" s="3"/>
      <c r="J24" s="3"/>
      <c r="K24" s="3"/>
      <c r="L24" s="3"/>
      <c r="M24" s="3"/>
      <c r="N24" s="3"/>
      <c r="O24" s="2"/>
      <c r="P24" s="2"/>
      <c r="Q24" s="2"/>
      <c r="R24" s="2"/>
      <c r="S24" s="2"/>
      <c r="T24" s="2"/>
      <c r="U24" s="2"/>
      <c r="X24" s="23"/>
      <c r="Y24" s="241" t="s">
        <v>69</v>
      </c>
      <c r="Z24" s="241"/>
      <c r="AA24" s="12" t="e">
        <f>#REF!+'TEST AUTRE'!AA24+#REF!+'M1 A'!AA24</f>
        <v>#REF!</v>
      </c>
      <c r="AB24" s="24" t="e">
        <f>IF($AF$34=0,"",(AA24)/$AF$34)</f>
        <v>#REF!</v>
      </c>
      <c r="AC24" s="10" t="e">
        <f>#REF!+'TEST AUTRE'!AC24+#REF!+'M1 A'!AC24</f>
        <v>#REF!</v>
      </c>
      <c r="AD24" s="36" t="str">
        <f t="shared" si="2"/>
        <v>-</v>
      </c>
      <c r="AE24" s="14" t="str">
        <f t="shared" si="1"/>
        <v>-</v>
      </c>
      <c r="AF24" s="11" t="e">
        <f>#REF!+'TEST AUTRE'!AF24+#REF!+'M1 A'!AE24</f>
        <v>#REF!</v>
      </c>
      <c r="AG24" s="28" t="str">
        <f>IFERROR(AF24/$AA$24,"-")</f>
        <v>-</v>
      </c>
      <c r="AH24" s="11" t="e">
        <f>#REF!+'TEST AUTRE'!AH24+#REF!+'M1 A'!AF24</f>
        <v>#REF!</v>
      </c>
      <c r="AI24" s="28" t="str">
        <f>IFERROR(AH24/$AA$24,"-")</f>
        <v>-</v>
      </c>
      <c r="AJ24" s="11" t="e">
        <f>#REF!+'TEST AUTRE'!AJ24+#REF!+'M1 A'!#REF!</f>
        <v>#REF!</v>
      </c>
      <c r="AK24" s="28" t="str">
        <f>IFERROR(AJ24/$AA$24,"-")</f>
        <v>-</v>
      </c>
      <c r="AL24" s="11" t="e">
        <f>#REF!+'TEST AUTRE'!AL24+#REF!+'M1 A'!#REF!</f>
        <v>#REF!</v>
      </c>
      <c r="AM24" s="28" t="str">
        <f>IFERROR(AL24/$AA$24,"-")</f>
        <v>-</v>
      </c>
    </row>
    <row r="25" spans="1:43" ht="15.75">
      <c r="A25" s="1"/>
      <c r="B25" s="4"/>
      <c r="C25" s="4"/>
      <c r="D25" s="4"/>
      <c r="E25" s="2"/>
      <c r="F25" s="2"/>
      <c r="G25" s="3"/>
      <c r="H25" s="3"/>
      <c r="I25" s="3"/>
      <c r="J25" s="3"/>
      <c r="K25" s="3"/>
      <c r="L25" s="3"/>
      <c r="M25" s="3"/>
      <c r="N25" s="3"/>
      <c r="O25" s="2"/>
      <c r="P25" s="2"/>
      <c r="Q25" s="2"/>
      <c r="R25" s="2"/>
      <c r="S25" s="2"/>
      <c r="T25" s="2"/>
      <c r="U25" s="2"/>
      <c r="X25" s="38"/>
      <c r="Y25" s="242" t="s">
        <v>131</v>
      </c>
      <c r="Z25" s="242"/>
      <c r="AA25" s="12" t="e">
        <f>#REF!+'TEST AUTRE'!AA25+#REF!+'M1 A'!AA26</f>
        <v>#REF!</v>
      </c>
      <c r="AB25" s="48" t="e">
        <f>IF($AF$34=0,"",(AA25)/$AF$34)</f>
        <v>#REF!</v>
      </c>
      <c r="AC25" s="10" t="e">
        <f>#REF!+'TEST AUTRE'!AC25+#REF!+'M1 A'!AC26</f>
        <v>#REF!</v>
      </c>
      <c r="AD25" s="36" t="str">
        <f t="shared" si="2"/>
        <v>-</v>
      </c>
      <c r="AE25" s="14" t="str">
        <f t="shared" si="1"/>
        <v>-</v>
      </c>
      <c r="AF25" s="27" t="e">
        <f>#REF!+'TEST AUTRE'!AF25+#REF!+'M1 A'!AE26</f>
        <v>#REF!</v>
      </c>
      <c r="AG25" s="28" t="str">
        <f>IFERROR(AF25/$AA$25,"-")</f>
        <v>-</v>
      </c>
      <c r="AH25" s="27" t="e">
        <f>#REF!+'TEST AUTRE'!AH25+#REF!+'M1 A'!AF26</f>
        <v>#REF!</v>
      </c>
      <c r="AI25" s="37" t="str">
        <f>IFERROR(AH25/$AA$25,"-")</f>
        <v>-</v>
      </c>
      <c r="AJ25" s="27" t="e">
        <f>#REF!+'TEST AUTRE'!AJ25+#REF!+'M1 A'!#REF!</f>
        <v>#REF!</v>
      </c>
      <c r="AK25" s="37" t="str">
        <f>IFERROR(AJ25/$AA$25,"-")</f>
        <v>-</v>
      </c>
      <c r="AL25" s="27" t="e">
        <f>#REF!+'TEST AUTRE'!AL25+#REF!+'M1 A'!#REF!</f>
        <v>#REF!</v>
      </c>
      <c r="AM25" s="37" t="str">
        <f>IFERROR(AL25/$AA$25,"-")</f>
        <v>-</v>
      </c>
    </row>
    <row r="26" spans="1:43" ht="15.75">
      <c r="A26" s="1"/>
      <c r="B26" s="4"/>
      <c r="C26" s="4"/>
      <c r="D26" s="4"/>
      <c r="E26" s="2"/>
      <c r="F26" s="2"/>
      <c r="G26" s="3"/>
      <c r="H26" s="3"/>
      <c r="I26" s="3"/>
      <c r="J26" s="3"/>
      <c r="K26" s="3"/>
      <c r="L26" s="3"/>
      <c r="M26" s="3"/>
      <c r="N26" s="3"/>
      <c r="O26" s="2"/>
      <c r="P26" s="2"/>
      <c r="Q26" s="2"/>
      <c r="R26" s="2"/>
      <c r="S26" s="2"/>
      <c r="T26" s="2"/>
      <c r="U26" s="2"/>
      <c r="X26" s="161"/>
      <c r="Y26" s="163" t="s">
        <v>41</v>
      </c>
      <c r="Z26" s="163"/>
      <c r="AA26" s="12" t="e">
        <f>#REF!+'TEST AUTRE'!AA26+#REF!+'M1 A'!AA27</f>
        <v>#REF!</v>
      </c>
      <c r="AB26" s="39" t="e">
        <f t="shared" si="0"/>
        <v>#REF!</v>
      </c>
      <c r="AC26" s="10" t="e">
        <f>#REF!+'TEST AUTRE'!AC26+#REF!+'M1 A'!AC27</f>
        <v>#REF!</v>
      </c>
      <c r="AD26" s="36" t="str">
        <f t="shared" si="2"/>
        <v>-</v>
      </c>
      <c r="AE26" s="14" t="str">
        <f t="shared" si="1"/>
        <v>-</v>
      </c>
      <c r="AF26" s="40" t="e">
        <f>#REF!+'TEST AUTRE'!AF26+#REF!+'M1 A'!AE27</f>
        <v>#REF!</v>
      </c>
      <c r="AG26" s="28" t="str">
        <f>IFERROR(AF26/$AA$26,"-")</f>
        <v>-</v>
      </c>
      <c r="AH26" s="40" t="e">
        <f>#REF!+'TEST AUTRE'!AH26+#REF!+'M1 A'!AF27</f>
        <v>#REF!</v>
      </c>
      <c r="AI26" s="28" t="str">
        <f>IFERROR(AH26/$AA$26,"-")</f>
        <v>-</v>
      </c>
      <c r="AJ26" s="40" t="e">
        <f>#REF!+'TEST AUTRE'!AJ26+#REF!+'M1 A'!#REF!</f>
        <v>#REF!</v>
      </c>
      <c r="AK26" s="28" t="str">
        <f>IFERROR(AJ26/$AA$26,"-")</f>
        <v>-</v>
      </c>
      <c r="AL26" s="40" t="e">
        <f>#REF!+'TEST AUTRE'!AL26+#REF!+'M1 A'!#REF!</f>
        <v>#REF!</v>
      </c>
      <c r="AM26" s="28" t="str">
        <f>IFERROR(AL26/$AA$26,"-")</f>
        <v>-</v>
      </c>
    </row>
    <row r="27" spans="1:43" ht="15.75">
      <c r="A27" s="1"/>
      <c r="B27" s="4"/>
      <c r="C27" s="4"/>
      <c r="D27" s="4"/>
      <c r="E27" s="2"/>
      <c r="F27" s="2"/>
      <c r="G27" s="3"/>
      <c r="H27" s="3"/>
      <c r="I27" s="3"/>
      <c r="J27" s="3"/>
      <c r="K27" s="3"/>
      <c r="L27" s="3"/>
      <c r="M27" s="3"/>
      <c r="N27" s="3"/>
      <c r="O27" s="2"/>
      <c r="P27" s="2"/>
      <c r="Q27" s="2"/>
      <c r="R27" s="2"/>
      <c r="S27" s="2"/>
      <c r="T27" s="2"/>
      <c r="U27" s="2"/>
      <c r="X27" s="161"/>
      <c r="Y27" s="164" t="s">
        <v>18</v>
      </c>
      <c r="Z27" s="164"/>
      <c r="AA27" s="12" t="e">
        <f>#REF!+'TEST AUTRE'!AA27+#REF!+'M1 A'!AA28</f>
        <v>#REF!</v>
      </c>
      <c r="AB27" s="29" t="e">
        <f t="shared" si="0"/>
        <v>#REF!</v>
      </c>
      <c r="AC27" s="10" t="e">
        <f>#REF!+'TEST AUTRE'!AC27+#REF!+'M1 A'!AC28</f>
        <v>#REF!</v>
      </c>
      <c r="AD27" s="36" t="str">
        <f t="shared" si="2"/>
        <v>-</v>
      </c>
      <c r="AE27" s="14" t="str">
        <f t="shared" si="1"/>
        <v>-</v>
      </c>
      <c r="AF27" s="30" t="e">
        <f>#REF!+'TEST AUTRE'!AF27+#REF!+'M1 A'!AE28</f>
        <v>#REF!</v>
      </c>
      <c r="AG27" s="28" t="str">
        <f>IFERROR(AF27/$AA$27,"-")</f>
        <v>-</v>
      </c>
      <c r="AH27" s="30" t="e">
        <f>#REF!+'TEST AUTRE'!AH27+#REF!+'M1 A'!AF28</f>
        <v>#REF!</v>
      </c>
      <c r="AI27" s="28" t="str">
        <f>IFERROR(AH27/$AA$27,"-")</f>
        <v>-</v>
      </c>
      <c r="AJ27" s="30" t="e">
        <f>#REF!+'TEST AUTRE'!AJ27+#REF!+'M1 A'!#REF!</f>
        <v>#REF!</v>
      </c>
      <c r="AK27" s="28" t="str">
        <f>IFERROR(AJ27/$AA$27,"-")</f>
        <v>-</v>
      </c>
      <c r="AL27" s="30" t="e">
        <f>#REF!+'TEST AUTRE'!AL27+#REF!+'M1 A'!#REF!</f>
        <v>#REF!</v>
      </c>
      <c r="AM27" s="28" t="str">
        <f>IFERROR(AL27/$AA$27,"-")</f>
        <v>-</v>
      </c>
    </row>
    <row r="28" spans="1:43" ht="15.75">
      <c r="A28" s="1"/>
      <c r="B28" s="4"/>
      <c r="C28" s="4"/>
      <c r="D28" s="4"/>
      <c r="E28" s="2"/>
      <c r="F28" s="2"/>
      <c r="G28" s="3"/>
      <c r="H28" s="3"/>
      <c r="I28" s="3"/>
      <c r="J28" s="3"/>
      <c r="K28" s="3"/>
      <c r="L28" s="3"/>
      <c r="M28" s="3"/>
      <c r="N28" s="3"/>
      <c r="O28" s="2"/>
      <c r="P28" s="2"/>
      <c r="Q28" s="2"/>
      <c r="R28" s="2"/>
      <c r="S28" s="2"/>
      <c r="T28" s="2"/>
      <c r="U28" s="2"/>
      <c r="X28" s="161"/>
      <c r="Y28" s="164" t="s">
        <v>19</v>
      </c>
      <c r="Z28" s="164"/>
      <c r="AA28" s="12" t="e">
        <f>#REF!+'TEST AUTRE'!AA28+#REF!+'M1 A'!AA29</f>
        <v>#REF!</v>
      </c>
      <c r="AB28" s="29" t="e">
        <f t="shared" si="0"/>
        <v>#REF!</v>
      </c>
      <c r="AC28" s="10" t="e">
        <f>#REF!+'TEST AUTRE'!AC28+#REF!+'M1 A'!AC29</f>
        <v>#REF!</v>
      </c>
      <c r="AD28" s="36" t="str">
        <f t="shared" si="2"/>
        <v>-</v>
      </c>
      <c r="AE28" s="14" t="str">
        <f t="shared" si="1"/>
        <v>-</v>
      </c>
      <c r="AF28" s="30" t="e">
        <f>#REF!+'TEST AUTRE'!AF28+#REF!+'M1 A'!AE29</f>
        <v>#REF!</v>
      </c>
      <c r="AG28" s="28" t="str">
        <f>IFERROR(AF28/$AA$28,"-")</f>
        <v>-</v>
      </c>
      <c r="AH28" s="30" t="e">
        <f>#REF!+'TEST AUTRE'!AH28+#REF!+'M1 A'!AF29</f>
        <v>#REF!</v>
      </c>
      <c r="AI28" s="28" t="str">
        <f>IFERROR(AH28/$AA$28,"-")</f>
        <v>-</v>
      </c>
      <c r="AJ28" s="30" t="e">
        <f>#REF!+'TEST AUTRE'!AJ28+#REF!+'M1 A'!#REF!</f>
        <v>#REF!</v>
      </c>
      <c r="AK28" s="28" t="str">
        <f>IFERROR(AJ28/$AA$28,"-")</f>
        <v>-</v>
      </c>
      <c r="AL28" s="30" t="e">
        <f>#REF!+'TEST AUTRE'!AL28+#REF!+'M1 A'!#REF!</f>
        <v>#REF!</v>
      </c>
      <c r="AM28" s="28" t="str">
        <f>IFERROR(AL28/$AA$28,"-")</f>
        <v>-</v>
      </c>
    </row>
    <row r="29" spans="1:43" ht="15.7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X29" s="161"/>
      <c r="Y29" s="165" t="s">
        <v>167</v>
      </c>
      <c r="Z29" s="165"/>
      <c r="AA29" s="12" t="e">
        <f>#REF!+'TEST AUTRE'!AA29+#REF!+'M1 A'!AA30</f>
        <v>#REF!</v>
      </c>
      <c r="AB29" s="32" t="e">
        <f t="shared" si="0"/>
        <v>#REF!</v>
      </c>
      <c r="AC29" s="10" t="e">
        <f>#REF!+'TEST AUTRE'!AC29+#REF!+'M1 A'!AC30</f>
        <v>#REF!</v>
      </c>
      <c r="AD29" s="36" t="str">
        <f t="shared" si="2"/>
        <v>-</v>
      </c>
      <c r="AE29" s="14" t="str">
        <f t="shared" si="1"/>
        <v>-</v>
      </c>
      <c r="AF29" s="42" t="e">
        <f>#REF!+'TEST AUTRE'!AF29+#REF!+'M1 A'!AE30</f>
        <v>#REF!</v>
      </c>
      <c r="AG29" s="28" t="str">
        <f>IFERROR(AF29/$AA$29,"-")</f>
        <v>-</v>
      </c>
      <c r="AH29" s="42" t="e">
        <f>#REF!+'TEST AUTRE'!AH29+#REF!+'M1 A'!AF30</f>
        <v>#REF!</v>
      </c>
      <c r="AI29" s="28" t="str">
        <f>IFERROR(AH29/$AA$29,"-")</f>
        <v>-</v>
      </c>
      <c r="AJ29" s="42" t="e">
        <f>#REF!+'TEST AUTRE'!AJ29+#REF!+'M1 A'!#REF!</f>
        <v>#REF!</v>
      </c>
      <c r="AK29" s="28" t="str">
        <f>IFERROR(AJ29/$AA$29,"-")</f>
        <v>-</v>
      </c>
      <c r="AL29" s="42" t="e">
        <f>#REF!+'TEST AUTRE'!AL29+#REF!+'M1 A'!#REF!</f>
        <v>#REF!</v>
      </c>
      <c r="AM29" s="28" t="str">
        <f>IFERROR(AL29/$AA$29,"-")</f>
        <v>-</v>
      </c>
    </row>
    <row r="30" spans="1:43" ht="16.5" thickBot="1">
      <c r="A30" s="1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X30" s="162"/>
      <c r="Y30" s="166" t="s">
        <v>71</v>
      </c>
      <c r="Z30" s="166"/>
      <c r="AA30" s="12" t="e">
        <f>#REF!+'TEST AUTRE'!AA30+#REF!+'M1 A'!AA31</f>
        <v>#REF!</v>
      </c>
      <c r="AB30" s="33" t="e">
        <f t="shared" si="0"/>
        <v>#REF!</v>
      </c>
      <c r="AC30" s="10" t="e">
        <f>#REF!+'TEST AUTRE'!AC30+#REF!+'M1 A'!AC31</f>
        <v>#REF!</v>
      </c>
      <c r="AD30" s="36" t="str">
        <f t="shared" si="2"/>
        <v>-</v>
      </c>
      <c r="AE30" s="14" t="str">
        <f t="shared" si="1"/>
        <v>-</v>
      </c>
      <c r="AF30" s="42" t="e">
        <f>#REF!+'TEST AUTRE'!AF30+#REF!+'M1 A'!AE31</f>
        <v>#REF!</v>
      </c>
      <c r="AG30" s="28" t="str">
        <f>IFERROR(AF30/$AA$30,"-")</f>
        <v>-</v>
      </c>
      <c r="AH30" s="42" t="e">
        <f>#REF!+'TEST AUTRE'!AH30+#REF!+'M1 A'!AF31</f>
        <v>#REF!</v>
      </c>
      <c r="AI30" s="28" t="str">
        <f>IFERROR(AH30/$AA$30,"-")</f>
        <v>-</v>
      </c>
      <c r="AJ30" s="42" t="e">
        <f>#REF!+'TEST AUTRE'!AJ30+#REF!+'M1 A'!#REF!</f>
        <v>#REF!</v>
      </c>
      <c r="AK30" s="28" t="str">
        <f>IFERROR(AJ30/$AA$30,"-")</f>
        <v>-</v>
      </c>
      <c r="AL30" s="42" t="e">
        <f>#REF!+'TEST AUTRE'!AL30+#REF!+'M1 A'!#REF!</f>
        <v>#REF!</v>
      </c>
      <c r="AM30" s="28" t="str">
        <f>IFERROR(AL30/$AA$30,"-")</f>
        <v>-</v>
      </c>
    </row>
    <row r="31" spans="1:43" ht="15.95" customHeight="1">
      <c r="A31" s="1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2"/>
      <c r="P31" s="2"/>
      <c r="Q31" s="2"/>
      <c r="R31" s="2"/>
      <c r="S31" s="2"/>
      <c r="T31" s="2"/>
      <c r="U31" s="2"/>
      <c r="AA31" s="243" t="s">
        <v>50</v>
      </c>
      <c r="AB31" s="244"/>
      <c r="AC31" s="244"/>
      <c r="AD31" s="244"/>
      <c r="AE31" s="244"/>
      <c r="AF31" s="18" t="s">
        <v>64</v>
      </c>
      <c r="AG31" s="18" t="s">
        <v>65</v>
      </c>
      <c r="AH31" s="18" t="s">
        <v>96</v>
      </c>
      <c r="AI31" s="18" t="s">
        <v>65</v>
      </c>
      <c r="AJ31" s="18" t="s">
        <v>110</v>
      </c>
      <c r="AK31" s="18" t="s">
        <v>65</v>
      </c>
      <c r="AL31" s="18" t="s">
        <v>6</v>
      </c>
      <c r="AM31" s="19" t="s">
        <v>65</v>
      </c>
    </row>
    <row r="32" spans="1:43" ht="15.95" customHeight="1">
      <c r="A32" s="1"/>
      <c r="B32" s="4"/>
      <c r="C32" s="4"/>
      <c r="D32" s="4"/>
      <c r="E32" s="2"/>
      <c r="F32" s="2"/>
      <c r="G32" s="3"/>
      <c r="H32" s="3"/>
      <c r="I32" s="3"/>
      <c r="J32" s="3"/>
      <c r="K32" s="3"/>
      <c r="L32" s="3"/>
      <c r="M32" s="3"/>
      <c r="N32" s="3"/>
      <c r="O32" s="2"/>
      <c r="P32" s="2"/>
      <c r="Q32" s="2"/>
      <c r="R32" s="2"/>
      <c r="S32" s="2"/>
      <c r="T32" s="2"/>
      <c r="U32" s="2"/>
      <c r="AA32" s="245"/>
      <c r="AB32" s="246"/>
      <c r="AC32" s="246"/>
      <c r="AD32" s="246"/>
      <c r="AE32" s="246"/>
      <c r="AF32" s="20" t="e">
        <f>SUM(AF6:AF30)</f>
        <v>#REF!</v>
      </c>
      <c r="AG32" s="21" t="e">
        <f>AF32/AF34</f>
        <v>#REF!</v>
      </c>
      <c r="AH32" s="20" t="e">
        <f>SUM(AH6:AH30)</f>
        <v>#REF!</v>
      </c>
      <c r="AI32" s="21" t="e">
        <f>AH32/AF34</f>
        <v>#REF!</v>
      </c>
      <c r="AJ32" s="20" t="e">
        <f>SUM(AJ6:AJ30)</f>
        <v>#REF!</v>
      </c>
      <c r="AK32" s="21" t="e">
        <f>AJ32/AF34</f>
        <v>#REF!</v>
      </c>
      <c r="AL32" s="20" t="e">
        <f>SUM(AL6:AL30)</f>
        <v>#REF!</v>
      </c>
      <c r="AM32" s="22" t="e">
        <f>AL32/AF34</f>
        <v>#REF!</v>
      </c>
      <c r="AP32" s="5"/>
      <c r="AQ32" s="5"/>
    </row>
    <row r="33" spans="1:39" ht="20.25">
      <c r="A33" s="1"/>
      <c r="B33" s="4"/>
      <c r="C33" s="4"/>
      <c r="D33" s="4"/>
      <c r="E33" s="2"/>
      <c r="F33" s="2"/>
      <c r="G33" s="3"/>
      <c r="H33" s="3"/>
      <c r="I33" s="3"/>
      <c r="J33" s="3"/>
      <c r="K33" s="3"/>
      <c r="L33" s="3"/>
      <c r="M33" s="3"/>
      <c r="N33" s="3"/>
      <c r="O33" s="2"/>
      <c r="P33" s="2"/>
      <c r="Q33" s="2"/>
      <c r="R33" s="2"/>
      <c r="S33" s="2"/>
      <c r="T33" s="2"/>
      <c r="U33" s="2"/>
      <c r="Z33" s="5"/>
      <c r="AA33" s="245"/>
      <c r="AB33" s="246"/>
      <c r="AC33" s="246"/>
      <c r="AD33" s="246"/>
      <c r="AE33" s="246"/>
      <c r="AF33" s="249" t="s">
        <v>129</v>
      </c>
      <c r="AG33" s="249"/>
      <c r="AH33" s="250" t="s">
        <v>47</v>
      </c>
      <c r="AI33" s="251"/>
      <c r="AJ33" s="227" t="s">
        <v>51</v>
      </c>
      <c r="AK33" s="228"/>
      <c r="AL33" s="228"/>
      <c r="AM33" s="229"/>
    </row>
    <row r="34" spans="1:39" ht="18" customHeight="1">
      <c r="A34" s="1"/>
      <c r="B34" s="4"/>
      <c r="C34" s="4"/>
      <c r="D34" s="4"/>
      <c r="E34" s="2"/>
      <c r="F34" s="2"/>
      <c r="G34" s="3"/>
      <c r="H34" s="3"/>
      <c r="I34" s="3"/>
      <c r="J34" s="3"/>
      <c r="K34" s="3"/>
      <c r="L34" s="3"/>
      <c r="M34" s="3"/>
      <c r="N34" s="3"/>
      <c r="O34" s="2"/>
      <c r="P34" s="2"/>
      <c r="Q34" s="2"/>
      <c r="R34" s="2"/>
      <c r="S34" s="2"/>
      <c r="T34" s="2"/>
      <c r="U34" s="2"/>
      <c r="AA34" s="245"/>
      <c r="AB34" s="246"/>
      <c r="AC34" s="246"/>
      <c r="AD34" s="246"/>
      <c r="AE34" s="246"/>
      <c r="AF34" s="213" t="e">
        <f>SUM(AA6:AA30)</f>
        <v>#REF!</v>
      </c>
      <c r="AG34" s="213"/>
      <c r="AH34" s="252" t="e">
        <f>AC6+AC7+AC8+AC9+AC10+AC11+AC12+AC13+AC14+AC15+AC16+AC17+AC18+AC19+AC20+AC21+AC22+AC23+AC24+AC26+AC27+AC28+AC29+AC30</f>
        <v>#REF!</v>
      </c>
      <c r="AI34" s="253"/>
      <c r="AJ34" s="230" t="s">
        <v>130</v>
      </c>
      <c r="AK34" s="231"/>
      <c r="AL34" s="232"/>
      <c r="AM34" s="236" t="e">
        <f>AH34/AF34</f>
        <v>#REF!</v>
      </c>
    </row>
    <row r="35" spans="1:39" ht="18" customHeight="1">
      <c r="A35" s="1"/>
      <c r="B35" s="4"/>
      <c r="C35" s="4"/>
      <c r="D35" s="4"/>
      <c r="E35" s="2"/>
      <c r="F35" s="2"/>
      <c r="G35" s="3"/>
      <c r="H35" s="3"/>
      <c r="I35" s="3"/>
      <c r="J35" s="3"/>
      <c r="K35" s="3"/>
      <c r="L35" s="3"/>
      <c r="M35" s="3"/>
      <c r="N35" s="3"/>
      <c r="O35" s="2"/>
      <c r="P35" s="2"/>
      <c r="Q35" s="2"/>
      <c r="R35" s="2"/>
      <c r="S35" s="2"/>
      <c r="T35" s="2"/>
      <c r="U35" s="2"/>
      <c r="AA35" s="245"/>
      <c r="AB35" s="246"/>
      <c r="AC35" s="246"/>
      <c r="AD35" s="246"/>
      <c r="AE35" s="246"/>
      <c r="AF35" s="213"/>
      <c r="AG35" s="213"/>
      <c r="AH35" s="254"/>
      <c r="AI35" s="255"/>
      <c r="AJ35" s="233"/>
      <c r="AK35" s="234"/>
      <c r="AL35" s="235"/>
      <c r="AM35" s="237"/>
    </row>
    <row r="36" spans="1:39" ht="18.95" customHeight="1" thickBot="1">
      <c r="A36" s="1"/>
      <c r="B36" s="4"/>
      <c r="C36" s="4"/>
      <c r="D36" s="4"/>
      <c r="E36" s="2"/>
      <c r="F36" s="2"/>
      <c r="G36" s="3"/>
      <c r="H36" s="3"/>
      <c r="I36" s="3"/>
      <c r="J36" s="3"/>
      <c r="K36" s="3"/>
      <c r="L36" s="3"/>
      <c r="M36" s="3"/>
      <c r="N36" s="3"/>
      <c r="O36" s="2"/>
      <c r="P36" s="2"/>
      <c r="Q36" s="2"/>
      <c r="R36" s="2"/>
      <c r="S36" s="2"/>
      <c r="T36" s="2"/>
      <c r="U36" s="2"/>
      <c r="AA36" s="247"/>
      <c r="AB36" s="248"/>
      <c r="AC36" s="248"/>
      <c r="AD36" s="248"/>
      <c r="AE36" s="248"/>
      <c r="AF36" s="215"/>
      <c r="AG36" s="215"/>
      <c r="AH36" s="256"/>
      <c r="AI36" s="257"/>
      <c r="AJ36" s="238" t="s">
        <v>52</v>
      </c>
      <c r="AK36" s="239"/>
      <c r="AL36" s="240"/>
      <c r="AM36" s="17" t="e">
        <f>(AF32+AH32)/(AF32+AH32+AJ32+AL32)</f>
        <v>#REF!</v>
      </c>
    </row>
    <row r="37" spans="1:39" ht="15.75">
      <c r="A37" s="1"/>
      <c r="B37" s="4"/>
      <c r="C37" s="4"/>
      <c r="D37" s="4"/>
      <c r="E37" s="2"/>
      <c r="F37" s="2"/>
      <c r="G37" s="3"/>
      <c r="H37" s="3"/>
      <c r="I37" s="3"/>
      <c r="J37" s="3"/>
      <c r="K37" s="3"/>
      <c r="L37" s="3"/>
      <c r="M37" s="3"/>
      <c r="N37" s="3"/>
      <c r="O37" s="2"/>
      <c r="P37" s="2"/>
      <c r="Q37" s="2"/>
      <c r="R37" s="2"/>
      <c r="S37" s="2"/>
      <c r="T37" s="2"/>
      <c r="U37" s="2"/>
    </row>
    <row r="38" spans="1:39" ht="15.75">
      <c r="A38" s="1"/>
      <c r="B38" s="4"/>
      <c r="C38" s="4"/>
      <c r="D38" s="4"/>
      <c r="E38" s="2"/>
      <c r="F38" s="2"/>
      <c r="G38" s="3"/>
      <c r="H38" s="3"/>
      <c r="I38" s="3"/>
      <c r="J38" s="3"/>
      <c r="K38" s="3"/>
      <c r="L38" s="3"/>
      <c r="M38" s="3"/>
      <c r="N38" s="3"/>
      <c r="O38" s="2"/>
      <c r="P38" s="2"/>
      <c r="Q38" s="2"/>
      <c r="R38" s="2"/>
      <c r="S38" s="2"/>
      <c r="T38" s="2"/>
      <c r="U38" s="2"/>
    </row>
    <row r="39" spans="1:39" ht="15.75">
      <c r="A39" s="1"/>
      <c r="B39" s="4"/>
      <c r="C39" s="4"/>
      <c r="D39" s="4"/>
      <c r="E39" s="2"/>
      <c r="F39" s="2"/>
      <c r="G39" s="3"/>
      <c r="H39" s="3"/>
      <c r="I39" s="3"/>
      <c r="J39" s="3"/>
      <c r="K39" s="3"/>
      <c r="L39" s="3"/>
      <c r="M39" s="3"/>
      <c r="N39" s="3"/>
      <c r="O39" s="2"/>
      <c r="P39" s="2"/>
      <c r="Q39" s="2"/>
      <c r="R39" s="2"/>
      <c r="S39" s="2"/>
      <c r="T39" s="2"/>
      <c r="U39" s="2"/>
    </row>
    <row r="40" spans="1:39" ht="15.7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3"/>
      <c r="P40" s="3"/>
      <c r="Q40" s="3"/>
      <c r="R40" s="3"/>
      <c r="S40" s="3"/>
      <c r="T40" s="3"/>
      <c r="U40" s="2"/>
    </row>
    <row r="41" spans="1:39" ht="15.75">
      <c r="A41" s="1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3"/>
      <c r="P41" s="3"/>
      <c r="Q41" s="3"/>
      <c r="R41" s="3"/>
      <c r="S41" s="3"/>
      <c r="T41" s="3"/>
      <c r="U41" s="2"/>
    </row>
    <row r="42" spans="1:39" ht="15.75">
      <c r="A42" s="1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2"/>
    </row>
    <row r="43" spans="1:39" ht="15.7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3"/>
      <c r="P43" s="3"/>
      <c r="Q43" s="3"/>
      <c r="R43" s="3"/>
      <c r="S43" s="3"/>
      <c r="T43" s="3"/>
      <c r="U43" s="2"/>
    </row>
    <row r="44" spans="1:39" ht="15.75">
      <c r="A44" s="1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3"/>
      <c r="P44" s="3"/>
      <c r="Q44" s="3"/>
      <c r="R44" s="3"/>
      <c r="S44" s="3"/>
      <c r="T44" s="3"/>
      <c r="U44" s="2"/>
    </row>
    <row r="45" spans="1:39" ht="15.75">
      <c r="A45" s="1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2"/>
    </row>
    <row r="46" spans="1:39" ht="15.75">
      <c r="A46" s="1"/>
      <c r="B46" s="4"/>
      <c r="C46" s="4"/>
      <c r="D46" s="4"/>
      <c r="E46" s="2"/>
      <c r="F46" s="2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2"/>
    </row>
    <row r="47" spans="1:39" ht="15.75">
      <c r="A47" s="1"/>
      <c r="B47" s="4"/>
      <c r="C47" s="4"/>
      <c r="D47" s="4"/>
      <c r="E47" s="2"/>
      <c r="F47" s="2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2"/>
    </row>
    <row r="48" spans="1:39" ht="15.7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3"/>
      <c r="P48" s="3"/>
      <c r="Q48" s="3"/>
      <c r="R48" s="3"/>
      <c r="S48" s="3"/>
      <c r="T48" s="3"/>
      <c r="U48" s="2"/>
    </row>
    <row r="49" spans="1:21" ht="15.75">
      <c r="A49" s="1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</row>
    <row r="50" spans="1:21" ht="15.75">
      <c r="A50" s="1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2"/>
      <c r="P50" s="2"/>
      <c r="Q50" s="2"/>
      <c r="R50" s="2"/>
      <c r="S50" s="2"/>
      <c r="T50" s="2"/>
      <c r="U50" s="2"/>
    </row>
    <row r="51" spans="1:21" ht="15.75">
      <c r="A51" s="1"/>
      <c r="B51" s="4"/>
      <c r="C51" s="4"/>
      <c r="D51" s="4"/>
      <c r="E51" s="2"/>
      <c r="F51" s="2"/>
      <c r="G51" s="3"/>
      <c r="H51" s="3"/>
      <c r="I51" s="3"/>
      <c r="J51" s="3"/>
      <c r="K51" s="3"/>
      <c r="L51" s="3"/>
      <c r="M51" s="3"/>
      <c r="N51" s="3"/>
      <c r="O51" s="2"/>
      <c r="P51" s="2"/>
      <c r="Q51" s="2"/>
      <c r="R51" s="2"/>
      <c r="S51" s="2"/>
      <c r="T51" s="2"/>
      <c r="U51" s="2"/>
    </row>
    <row r="52" spans="1:21" ht="15.75">
      <c r="A52" s="1"/>
      <c r="B52" s="4"/>
      <c r="C52" s="4"/>
      <c r="D52" s="4"/>
      <c r="E52" s="2"/>
      <c r="F52" s="2"/>
      <c r="G52" s="3"/>
      <c r="H52" s="3"/>
      <c r="I52" s="3"/>
      <c r="J52" s="3"/>
      <c r="K52" s="3"/>
      <c r="L52" s="3"/>
      <c r="M52" s="3"/>
      <c r="N52" s="3"/>
      <c r="O52" s="2"/>
      <c r="P52" s="2"/>
      <c r="Q52" s="2"/>
      <c r="R52" s="2"/>
      <c r="S52" s="2"/>
      <c r="T52" s="2"/>
      <c r="U52" s="2"/>
    </row>
    <row r="53" spans="1:21" ht="15.75">
      <c r="A53" s="1"/>
      <c r="B53" s="4"/>
      <c r="C53" s="4"/>
      <c r="D53" s="4"/>
      <c r="E53" s="2"/>
      <c r="F53" s="2"/>
      <c r="G53" s="3"/>
      <c r="H53" s="3"/>
      <c r="I53" s="3"/>
      <c r="J53" s="3"/>
      <c r="K53" s="3"/>
      <c r="L53" s="3"/>
      <c r="M53" s="3"/>
      <c r="N53" s="3"/>
      <c r="O53" s="2"/>
      <c r="P53" s="2"/>
      <c r="Q53" s="2"/>
      <c r="R53" s="2"/>
      <c r="S53" s="2"/>
      <c r="T53" s="2"/>
      <c r="U53" s="2"/>
    </row>
    <row r="54" spans="1:21" ht="15.75">
      <c r="A54" s="1"/>
      <c r="B54" s="4"/>
      <c r="C54" s="4"/>
      <c r="D54" s="4"/>
      <c r="E54" s="2"/>
      <c r="F54" s="2"/>
      <c r="G54" s="3"/>
      <c r="H54" s="3"/>
      <c r="I54" s="3"/>
      <c r="J54" s="3"/>
      <c r="K54" s="3"/>
      <c r="L54" s="3"/>
      <c r="M54" s="3"/>
      <c r="N54" s="3"/>
      <c r="O54" s="2"/>
      <c r="P54" s="2"/>
      <c r="Q54" s="2"/>
      <c r="R54" s="2"/>
      <c r="S54" s="2"/>
      <c r="T54" s="2"/>
      <c r="U54" s="2"/>
    </row>
    <row r="55" spans="1:21" ht="15.75">
      <c r="A55" s="1"/>
      <c r="B55" s="4"/>
      <c r="C55" s="4"/>
      <c r="D55" s="4"/>
      <c r="E55" s="2"/>
      <c r="F55" s="2"/>
      <c r="G55" s="3"/>
      <c r="H55" s="3"/>
      <c r="I55" s="3"/>
      <c r="J55" s="3"/>
      <c r="K55" s="3"/>
      <c r="L55" s="3"/>
      <c r="M55" s="3"/>
      <c r="N55" s="3"/>
      <c r="O55" s="2"/>
      <c r="P55" s="2"/>
      <c r="Q55" s="2"/>
      <c r="R55" s="2"/>
      <c r="S55" s="2"/>
      <c r="T55" s="2"/>
      <c r="U55" s="2"/>
    </row>
    <row r="56" spans="1:21" ht="15.75">
      <c r="A56" s="1"/>
      <c r="B56" s="4"/>
      <c r="C56" s="4"/>
      <c r="D56" s="4"/>
      <c r="E56" s="2"/>
      <c r="F56" s="2"/>
      <c r="G56" s="3"/>
      <c r="H56" s="3"/>
      <c r="I56" s="3"/>
      <c r="J56" s="3"/>
      <c r="K56" s="3"/>
      <c r="L56" s="3"/>
      <c r="M56" s="3"/>
      <c r="N56" s="3"/>
      <c r="O56" s="2"/>
      <c r="P56" s="2"/>
      <c r="Q56" s="2"/>
      <c r="R56" s="2"/>
      <c r="S56" s="2"/>
      <c r="T56" s="2"/>
      <c r="U56" s="2"/>
    </row>
    <row r="57" spans="1:21" ht="15.75">
      <c r="A57" s="1"/>
      <c r="B57" s="4"/>
      <c r="C57" s="4"/>
      <c r="D57" s="4"/>
      <c r="E57" s="2"/>
      <c r="F57" s="2"/>
      <c r="G57" s="3"/>
      <c r="H57" s="3"/>
      <c r="I57" s="3"/>
      <c r="J57" s="3"/>
      <c r="K57" s="3"/>
      <c r="L57" s="3"/>
      <c r="M57" s="3"/>
      <c r="N57" s="3"/>
      <c r="O57" s="2"/>
      <c r="P57" s="2"/>
      <c r="Q57" s="2"/>
      <c r="R57" s="2"/>
      <c r="S57" s="2"/>
      <c r="T57" s="2"/>
      <c r="U57" s="2"/>
    </row>
    <row r="58" spans="1:21" ht="15.7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</row>
    <row r="59" spans="1:21" ht="15.75">
      <c r="A59" s="1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</row>
    <row r="60" spans="1:21" ht="15.75">
      <c r="A60" s="1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2"/>
      <c r="P60" s="2"/>
      <c r="Q60" s="2"/>
      <c r="R60" s="2"/>
      <c r="S60" s="2"/>
      <c r="T60" s="2"/>
      <c r="U60" s="2"/>
    </row>
    <row r="61" spans="1:21" ht="15.75">
      <c r="A61" s="1"/>
      <c r="B61" s="4"/>
      <c r="C61" s="4"/>
      <c r="D61" s="4"/>
      <c r="E61" s="2"/>
      <c r="F61" s="2"/>
      <c r="G61" s="3"/>
      <c r="H61" s="3"/>
      <c r="I61" s="3"/>
      <c r="J61" s="3"/>
      <c r="K61" s="3"/>
      <c r="L61" s="3"/>
      <c r="M61" s="3"/>
      <c r="N61" s="3"/>
      <c r="O61" s="2"/>
      <c r="P61" s="2"/>
      <c r="Q61" s="2"/>
      <c r="R61" s="2"/>
      <c r="S61" s="2"/>
      <c r="T61" s="2"/>
      <c r="U61" s="2"/>
    </row>
    <row r="62" spans="1:21" ht="15.75">
      <c r="A62" s="1"/>
      <c r="B62" s="4"/>
      <c r="C62" s="4"/>
      <c r="D62" s="4"/>
      <c r="E62" s="2"/>
      <c r="F62" s="2"/>
      <c r="G62" s="3"/>
      <c r="H62" s="3"/>
      <c r="I62" s="3"/>
      <c r="J62" s="3"/>
      <c r="K62" s="3"/>
      <c r="L62" s="3"/>
      <c r="M62" s="3"/>
      <c r="N62" s="3"/>
      <c r="O62" s="2"/>
      <c r="P62" s="2"/>
      <c r="Q62" s="2"/>
      <c r="R62" s="2"/>
      <c r="S62" s="2"/>
      <c r="T62" s="2"/>
      <c r="U62" s="2"/>
    </row>
    <row r="63" spans="1:21" ht="15.75">
      <c r="A63" s="1"/>
      <c r="B63" s="4"/>
      <c r="C63" s="4"/>
      <c r="D63" s="4"/>
      <c r="E63" s="2"/>
      <c r="F63" s="2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2"/>
    </row>
    <row r="64" spans="1:21" ht="15.75">
      <c r="A64" s="1"/>
      <c r="B64" s="4"/>
      <c r="C64" s="4"/>
      <c r="D64" s="4"/>
      <c r="E64" s="2"/>
      <c r="F64" s="2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2"/>
    </row>
    <row r="65" spans="1:21" ht="15.75">
      <c r="A65" s="1"/>
      <c r="B65" s="4"/>
      <c r="C65" s="4"/>
      <c r="D65" s="4"/>
      <c r="E65" s="2"/>
      <c r="F65" s="2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2"/>
    </row>
    <row r="66" spans="1:21" ht="15.75">
      <c r="A66" s="1"/>
      <c r="B66" s="4"/>
      <c r="C66" s="4"/>
      <c r="D66" s="4"/>
      <c r="E66" s="2"/>
      <c r="F66" s="2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2"/>
    </row>
    <row r="67" spans="1:21" ht="15.75">
      <c r="A67" s="1"/>
      <c r="B67" s="4"/>
      <c r="C67" s="4"/>
      <c r="D67" s="4"/>
      <c r="E67" s="2"/>
      <c r="F67" s="2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2"/>
    </row>
    <row r="68" spans="1:21" ht="15.75">
      <c r="A68" s="1"/>
      <c r="B68" s="4"/>
      <c r="C68" s="4"/>
      <c r="D68" s="4"/>
      <c r="E68" s="2"/>
      <c r="F68" s="2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2"/>
    </row>
    <row r="69" spans="1:21" ht="15.75">
      <c r="A69" s="1"/>
      <c r="B69" s="4"/>
      <c r="C69" s="4"/>
      <c r="D69" s="4"/>
      <c r="E69" s="2"/>
      <c r="F69" s="2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2"/>
    </row>
    <row r="70" spans="1:21" ht="15.7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3"/>
      <c r="P70" s="3"/>
      <c r="Q70" s="3"/>
      <c r="R70" s="3"/>
      <c r="S70" s="3"/>
      <c r="T70" s="3"/>
      <c r="U70" s="2"/>
    </row>
    <row r="71" spans="1:21" ht="15.75">
      <c r="A71" s="1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3"/>
      <c r="P71" s="3"/>
      <c r="Q71" s="3"/>
      <c r="R71" s="3"/>
      <c r="S71" s="3"/>
      <c r="T71" s="3"/>
      <c r="U71" s="2"/>
    </row>
    <row r="72" spans="1:21" ht="15.75">
      <c r="A72" s="1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2"/>
    </row>
    <row r="73" spans="1:21" ht="15.75">
      <c r="A73" s="1"/>
      <c r="B73" s="4"/>
      <c r="C73" s="4"/>
      <c r="D73" s="4"/>
      <c r="E73" s="2"/>
      <c r="F73" s="2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2"/>
    </row>
    <row r="74" spans="1:21" ht="15.75">
      <c r="A74" s="1"/>
      <c r="B74" s="4"/>
      <c r="C74" s="4"/>
      <c r="D74" s="4"/>
      <c r="E74" s="2"/>
      <c r="F74" s="2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2"/>
    </row>
    <row r="75" spans="1:21" ht="15.7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3"/>
      <c r="P75" s="3"/>
      <c r="Q75" s="3"/>
      <c r="R75" s="3"/>
      <c r="S75" s="3"/>
      <c r="T75" s="3"/>
      <c r="U75" s="2"/>
    </row>
    <row r="76" spans="1:21" ht="15.75">
      <c r="A76" s="1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3"/>
      <c r="P76" s="3"/>
      <c r="Q76" s="3"/>
      <c r="R76" s="3"/>
      <c r="S76" s="3"/>
      <c r="T76" s="3"/>
      <c r="U76" s="2"/>
    </row>
    <row r="77" spans="1:21" ht="15.75">
      <c r="A77" s="1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2"/>
    </row>
    <row r="78" spans="1:21" ht="15.75">
      <c r="A78" s="1"/>
      <c r="B78" s="4"/>
      <c r="C78" s="4"/>
      <c r="D78" s="4"/>
      <c r="E78" s="2"/>
      <c r="F78" s="2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2"/>
    </row>
    <row r="79" spans="1:21" ht="15.75">
      <c r="A79" s="1"/>
      <c r="B79" s="4"/>
      <c r="C79" s="4"/>
      <c r="D79" s="4"/>
      <c r="E79" s="2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2"/>
    </row>
    <row r="80" spans="1:21" ht="15.75">
      <c r="A80" s="1"/>
      <c r="B80" s="4"/>
      <c r="C80" s="4"/>
      <c r="D80" s="4"/>
      <c r="E80" s="2"/>
      <c r="F80" s="2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2"/>
    </row>
    <row r="81" spans="1:21" ht="15.75">
      <c r="A81" s="1"/>
      <c r="B81" s="4"/>
      <c r="C81" s="4"/>
      <c r="D81" s="4"/>
      <c r="E81" s="2"/>
      <c r="F81" s="2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2"/>
    </row>
    <row r="82" spans="1:21" ht="15.75">
      <c r="A82" s="1"/>
      <c r="B82" s="4"/>
      <c r="C82" s="4"/>
      <c r="D82" s="4"/>
      <c r="E82" s="2"/>
      <c r="F82" s="2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2"/>
    </row>
    <row r="83" spans="1:21" ht="15.75">
      <c r="A83" s="1"/>
      <c r="B83" s="4"/>
      <c r="C83" s="4"/>
      <c r="D83" s="4"/>
      <c r="E83" s="2"/>
      <c r="F83" s="2"/>
      <c r="G83" s="3"/>
      <c r="H83" s="3"/>
      <c r="I83" s="3"/>
      <c r="J83" s="3"/>
      <c r="K83" s="3"/>
      <c r="L83" s="3"/>
      <c r="M83" s="3"/>
      <c r="N83" s="3"/>
      <c r="O83" s="2"/>
      <c r="P83" s="2"/>
      <c r="Q83" s="2"/>
      <c r="R83" s="2"/>
      <c r="S83" s="2"/>
      <c r="T83" s="2"/>
      <c r="U83" s="2"/>
    </row>
    <row r="84" spans="1:21" ht="15.7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</row>
    <row r="85" spans="1:21" ht="15.75">
      <c r="A85" s="1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3"/>
      <c r="P85" s="3"/>
      <c r="Q85" s="3"/>
      <c r="R85" s="3"/>
      <c r="S85" s="3"/>
      <c r="T85" s="3"/>
      <c r="U85" s="2"/>
    </row>
    <row r="86" spans="1:21" ht="15.75">
      <c r="A86" s="1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2"/>
    </row>
    <row r="87" spans="1:21" ht="15.75">
      <c r="A87" s="1"/>
      <c r="B87" s="4"/>
      <c r="C87" s="4"/>
      <c r="D87" s="4"/>
      <c r="E87" s="2"/>
      <c r="F87" s="2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2"/>
    </row>
    <row r="88" spans="1:21" ht="15.75">
      <c r="A88" s="1"/>
      <c r="B88" s="4"/>
      <c r="C88" s="4"/>
      <c r="D88" s="4"/>
      <c r="E88" s="2"/>
      <c r="F88" s="2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2"/>
    </row>
    <row r="89" spans="1:21" ht="15.75">
      <c r="A89" s="1"/>
      <c r="B89" s="4"/>
      <c r="C89" s="4"/>
      <c r="D89" s="4"/>
      <c r="E89" s="2"/>
      <c r="F89" s="2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2"/>
    </row>
    <row r="90" spans="1:21" ht="15.75">
      <c r="A90" s="1"/>
      <c r="B90" s="4"/>
      <c r="C90" s="4"/>
      <c r="D90" s="4"/>
      <c r="E90" s="2"/>
      <c r="F90" s="2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2"/>
    </row>
    <row r="91" spans="1:21" ht="15.7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3"/>
      <c r="P91" s="3"/>
      <c r="Q91" s="3"/>
      <c r="R91" s="3"/>
      <c r="S91" s="3"/>
      <c r="T91" s="3"/>
      <c r="U91" s="2"/>
    </row>
    <row r="92" spans="1:21" ht="15.75">
      <c r="A92" s="1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3"/>
      <c r="P92" s="3"/>
      <c r="Q92" s="3"/>
      <c r="R92" s="3"/>
      <c r="S92" s="3"/>
      <c r="T92" s="3"/>
      <c r="U92" s="2"/>
    </row>
    <row r="93" spans="1:21" ht="15.75">
      <c r="A93" s="1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2"/>
    </row>
    <row r="94" spans="1:21" ht="15.75">
      <c r="A94" s="1"/>
      <c r="B94" s="4"/>
      <c r="C94" s="4"/>
      <c r="D94" s="4"/>
      <c r="E94" s="2"/>
      <c r="F94" s="2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2"/>
    </row>
    <row r="95" spans="1:21" ht="15.7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3"/>
      <c r="P95" s="3"/>
      <c r="Q95" s="3"/>
      <c r="R95" s="3"/>
      <c r="S95" s="3"/>
      <c r="T95" s="3"/>
      <c r="U95" s="2"/>
    </row>
    <row r="96" spans="1:21" ht="15.75">
      <c r="A96" s="1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3"/>
      <c r="P96" s="3"/>
      <c r="Q96" s="3"/>
      <c r="R96" s="3"/>
      <c r="S96" s="3"/>
      <c r="T96" s="3"/>
      <c r="U96" s="2"/>
    </row>
    <row r="97" spans="1:21" ht="15.75">
      <c r="A97" s="1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2"/>
    </row>
    <row r="98" spans="1:21" ht="15.75">
      <c r="A98" s="1"/>
      <c r="B98" s="4"/>
      <c r="C98" s="4"/>
      <c r="D98" s="4"/>
      <c r="E98" s="2"/>
      <c r="F98" s="2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2"/>
    </row>
    <row r="99" spans="1:21" ht="15.75">
      <c r="A99" s="1"/>
      <c r="B99" s="4"/>
      <c r="C99" s="4"/>
      <c r="D99" s="4"/>
      <c r="E99" s="2"/>
      <c r="F99" s="2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2"/>
    </row>
    <row r="100" spans="1:21" ht="15.7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3"/>
      <c r="P100" s="3"/>
      <c r="Q100" s="3"/>
      <c r="R100" s="3"/>
      <c r="S100" s="3"/>
      <c r="T100" s="3"/>
      <c r="U100" s="2"/>
    </row>
    <row r="101" spans="1:21" ht="15.75">
      <c r="A101" s="1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3"/>
      <c r="P101" s="3"/>
      <c r="Q101" s="3"/>
      <c r="R101" s="3"/>
      <c r="S101" s="3"/>
      <c r="T101" s="3"/>
      <c r="U101" s="2"/>
    </row>
    <row r="102" spans="1:21" ht="15.75">
      <c r="A102" s="1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2"/>
    </row>
    <row r="103" spans="1:21" ht="15.75">
      <c r="A103" s="1"/>
      <c r="B103" s="4"/>
      <c r="C103" s="4"/>
      <c r="D103" s="4"/>
      <c r="E103" s="2"/>
      <c r="F103" s="2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2"/>
    </row>
    <row r="104" spans="1:21" ht="15.75">
      <c r="A104" s="1"/>
      <c r="B104" s="4"/>
      <c r="C104" s="4"/>
      <c r="D104" s="4"/>
      <c r="E104" s="2"/>
      <c r="F104" s="2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2"/>
    </row>
    <row r="105" spans="1:21" ht="15.75">
      <c r="A105" s="1"/>
      <c r="B105" s="4"/>
      <c r="C105" s="4"/>
      <c r="D105" s="4"/>
      <c r="E105" s="2"/>
      <c r="F105" s="2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2"/>
    </row>
    <row r="106" spans="1:21" ht="15.75">
      <c r="A106" s="1"/>
      <c r="B106" s="4"/>
      <c r="C106" s="4"/>
      <c r="D106" s="4"/>
      <c r="E106" s="2"/>
      <c r="F106" s="2"/>
      <c r="G106" s="3"/>
      <c r="H106" s="3"/>
      <c r="I106" s="3"/>
      <c r="J106" s="3"/>
      <c r="K106" s="3"/>
      <c r="L106" s="3"/>
      <c r="M106" s="3"/>
      <c r="N106" s="3"/>
      <c r="O106" s="2"/>
      <c r="P106" s="2"/>
      <c r="Q106" s="2"/>
      <c r="R106" s="2"/>
      <c r="S106" s="2"/>
      <c r="T106" s="2"/>
      <c r="U106" s="2"/>
    </row>
    <row r="107" spans="1:21" ht="15.75">
      <c r="A107" s="1"/>
      <c r="B107" s="4"/>
      <c r="C107" s="4"/>
      <c r="D107" s="4"/>
      <c r="E107" s="2"/>
      <c r="F107" s="2"/>
      <c r="G107" s="3"/>
      <c r="H107" s="3"/>
      <c r="I107" s="3"/>
      <c r="J107" s="3"/>
      <c r="K107" s="3"/>
      <c r="L107" s="3"/>
      <c r="M107" s="3"/>
      <c r="N107" s="3"/>
      <c r="O107" s="2"/>
      <c r="P107" s="2"/>
      <c r="Q107" s="2"/>
      <c r="R107" s="2"/>
      <c r="S107" s="2"/>
      <c r="T107" s="2"/>
      <c r="U107" s="2"/>
    </row>
    <row r="108" spans="1:21" ht="15.75">
      <c r="A108" s="1"/>
      <c r="B108" s="4"/>
      <c r="C108" s="4"/>
      <c r="D108" s="4"/>
      <c r="E108" s="2"/>
      <c r="F108" s="2"/>
      <c r="G108" s="3"/>
      <c r="H108" s="3"/>
      <c r="I108" s="3"/>
      <c r="J108" s="3"/>
      <c r="K108" s="3"/>
      <c r="L108" s="3"/>
      <c r="M108" s="3"/>
      <c r="N108" s="3"/>
      <c r="O108" s="2"/>
      <c r="P108" s="2"/>
      <c r="Q108" s="2"/>
      <c r="R108" s="2"/>
      <c r="S108" s="2"/>
      <c r="T108" s="2"/>
      <c r="U108" s="2"/>
    </row>
    <row r="109" spans="1:21" ht="15.7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</row>
    <row r="110" spans="1:21" ht="15.75">
      <c r="A110" s="1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</row>
    <row r="111" spans="1:21" ht="15.75">
      <c r="A111" s="1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2"/>
      <c r="P111" s="2"/>
      <c r="Q111" s="2"/>
      <c r="R111" s="2"/>
      <c r="S111" s="2"/>
      <c r="T111" s="2"/>
      <c r="U111" s="2"/>
    </row>
    <row r="112" spans="1:21" ht="15.75">
      <c r="A112" s="1"/>
      <c r="B112" s="4"/>
      <c r="C112" s="4"/>
      <c r="D112" s="4"/>
      <c r="E112" s="2"/>
      <c r="F112" s="2"/>
      <c r="G112" s="3"/>
      <c r="H112" s="3"/>
      <c r="I112" s="3"/>
      <c r="J112" s="3"/>
      <c r="K112" s="3"/>
      <c r="L112" s="3"/>
      <c r="M112" s="3"/>
      <c r="N112" s="3"/>
      <c r="O112" s="2"/>
      <c r="P112" s="2"/>
      <c r="Q112" s="2"/>
      <c r="R112" s="2"/>
      <c r="S112" s="2"/>
      <c r="T112" s="2"/>
      <c r="U112" s="2"/>
    </row>
    <row r="113" spans="1:21" ht="15.75">
      <c r="A113" s="1"/>
      <c r="B113" s="4"/>
      <c r="C113" s="4"/>
      <c r="D113" s="4"/>
      <c r="E113" s="2"/>
      <c r="F113" s="2"/>
      <c r="G113" s="3"/>
      <c r="H113" s="3"/>
      <c r="I113" s="3"/>
      <c r="J113" s="3"/>
      <c r="K113" s="3"/>
      <c r="L113" s="3"/>
      <c r="M113" s="3"/>
      <c r="N113" s="3"/>
      <c r="O113" s="2"/>
      <c r="P113" s="2"/>
      <c r="Q113" s="2"/>
      <c r="R113" s="2"/>
      <c r="S113" s="2"/>
      <c r="T113" s="2"/>
      <c r="U113" s="2"/>
    </row>
    <row r="114" spans="1:21" ht="15.75">
      <c r="A114" s="1"/>
      <c r="B114" s="4"/>
      <c r="C114" s="4"/>
      <c r="D114" s="4"/>
      <c r="E114" s="2"/>
      <c r="F114" s="2"/>
      <c r="G114" s="3"/>
      <c r="H114" s="3"/>
      <c r="I114" s="3"/>
      <c r="J114" s="3"/>
      <c r="K114" s="3"/>
      <c r="L114" s="3"/>
      <c r="M114" s="3"/>
      <c r="N114" s="3"/>
      <c r="O114" s="2"/>
      <c r="P114" s="2"/>
      <c r="Q114" s="2"/>
      <c r="R114" s="2"/>
      <c r="S114" s="2"/>
      <c r="T114" s="2"/>
      <c r="U114" s="2"/>
    </row>
    <row r="115" spans="1:21" ht="15.7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</row>
    <row r="116" spans="1:21" ht="15.75">
      <c r="A116" s="1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</row>
    <row r="117" spans="1:21" ht="15.75">
      <c r="A117" s="1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2"/>
      <c r="P117" s="2"/>
      <c r="Q117" s="2"/>
      <c r="R117" s="2"/>
      <c r="S117" s="2"/>
      <c r="T117" s="2"/>
      <c r="U117" s="2"/>
    </row>
    <row r="118" spans="1:21" ht="15.75">
      <c r="A118" s="1"/>
      <c r="B118" s="4"/>
      <c r="C118" s="4"/>
      <c r="D118" s="4"/>
      <c r="E118" s="2"/>
      <c r="F118" s="2"/>
      <c r="G118" s="3"/>
      <c r="H118" s="3"/>
      <c r="I118" s="3"/>
      <c r="J118" s="3"/>
      <c r="K118" s="3"/>
      <c r="L118" s="3"/>
      <c r="M118" s="3"/>
      <c r="N118" s="3"/>
      <c r="O118" s="2"/>
      <c r="P118" s="2"/>
      <c r="Q118" s="2"/>
      <c r="R118" s="2"/>
      <c r="S118" s="2"/>
      <c r="T118" s="2"/>
      <c r="U118" s="2"/>
    </row>
    <row r="119" spans="1:21" ht="15.75">
      <c r="A119" s="1"/>
      <c r="B119" s="4"/>
      <c r="C119" s="4"/>
      <c r="D119" s="4"/>
      <c r="E119" s="2"/>
      <c r="F119" s="2"/>
      <c r="G119" s="3"/>
      <c r="H119" s="3"/>
      <c r="I119" s="3"/>
      <c r="J119" s="3"/>
      <c r="K119" s="3"/>
      <c r="L119" s="3"/>
      <c r="M119" s="3"/>
      <c r="N119" s="3"/>
      <c r="O119" s="2"/>
      <c r="P119" s="2"/>
      <c r="Q119" s="2"/>
      <c r="R119" s="2"/>
      <c r="S119" s="2"/>
      <c r="T119" s="2"/>
      <c r="U119" s="2"/>
    </row>
    <row r="120" spans="1:21" ht="15.75">
      <c r="A120" s="1"/>
      <c r="B120" s="4"/>
      <c r="C120" s="4"/>
      <c r="D120" s="4"/>
      <c r="E120" s="2"/>
      <c r="F120" s="2"/>
      <c r="G120" s="3"/>
      <c r="H120" s="3"/>
      <c r="I120" s="3"/>
      <c r="J120" s="3"/>
      <c r="K120" s="3"/>
      <c r="L120" s="3"/>
      <c r="M120" s="3"/>
      <c r="N120" s="3"/>
      <c r="O120" s="2"/>
      <c r="P120" s="2"/>
      <c r="Q120" s="2"/>
      <c r="R120" s="2"/>
      <c r="S120" s="2"/>
      <c r="T120" s="2"/>
      <c r="U120" s="2"/>
    </row>
    <row r="121" spans="1:21" ht="15.75">
      <c r="A121" s="1"/>
      <c r="B121" s="4"/>
      <c r="C121" s="4"/>
      <c r="D121" s="4"/>
      <c r="E121" s="2"/>
      <c r="F121" s="2"/>
      <c r="G121" s="3"/>
      <c r="H121" s="3"/>
      <c r="I121" s="3"/>
      <c r="J121" s="3"/>
      <c r="K121" s="3"/>
      <c r="L121" s="3"/>
      <c r="M121" s="3"/>
      <c r="N121" s="3"/>
      <c r="O121" s="2"/>
      <c r="P121" s="2"/>
      <c r="Q121" s="2"/>
      <c r="R121" s="2"/>
      <c r="S121" s="2"/>
      <c r="T121" s="2"/>
      <c r="U121" s="2"/>
    </row>
    <row r="122" spans="1:21" ht="15.7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</row>
    <row r="123" spans="1:21" ht="15.75">
      <c r="A123" s="1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</row>
    <row r="124" spans="1:21" ht="15.75">
      <c r="A124" s="1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2"/>
      <c r="P124" s="2"/>
      <c r="Q124" s="2"/>
      <c r="R124" s="2"/>
      <c r="S124" s="2"/>
      <c r="T124" s="2"/>
      <c r="U124" s="2"/>
    </row>
    <row r="125" spans="1:21" ht="15.7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</row>
    <row r="126" spans="1:21" ht="15.75">
      <c r="A126" s="1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</row>
    <row r="127" spans="1:21" ht="15.75">
      <c r="A127" s="1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2"/>
      <c r="P127" s="2"/>
      <c r="Q127" s="2"/>
      <c r="R127" s="2"/>
      <c r="S127" s="2"/>
      <c r="T127" s="2"/>
      <c r="U127" s="2"/>
    </row>
    <row r="128" spans="1:21" ht="15.7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</row>
    <row r="129" spans="1:21" ht="15.75">
      <c r="A129" s="1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</row>
    <row r="130" spans="1:21" ht="15.75">
      <c r="A130" s="1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2"/>
      <c r="P130" s="2"/>
      <c r="Q130" s="2"/>
      <c r="R130" s="2"/>
      <c r="S130" s="2"/>
      <c r="T130" s="2"/>
      <c r="U130" s="2"/>
    </row>
    <row r="131" spans="1:21" ht="15.7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</row>
    <row r="132" spans="1:21" ht="15.75">
      <c r="A132" s="1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</row>
    <row r="133" spans="1:21" ht="15.75">
      <c r="A133" s="1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2"/>
      <c r="O133" s="2"/>
      <c r="P133" s="2"/>
      <c r="Q133" s="2"/>
      <c r="R133" s="2"/>
      <c r="S133" s="2"/>
      <c r="T133" s="2"/>
      <c r="U133" s="2"/>
    </row>
    <row r="134" spans="1:21" ht="15.75">
      <c r="A134" s="1"/>
      <c r="B134" s="4"/>
      <c r="C134" s="4"/>
      <c r="D134" s="4"/>
      <c r="E134" s="2"/>
      <c r="F134" s="2"/>
      <c r="G134" s="3"/>
      <c r="H134" s="3"/>
      <c r="I134" s="3"/>
      <c r="J134" s="3"/>
      <c r="K134" s="3"/>
      <c r="L134" s="3"/>
      <c r="M134" s="3"/>
      <c r="N134" s="2"/>
      <c r="O134" s="2"/>
      <c r="P134" s="2"/>
      <c r="Q134" s="2"/>
      <c r="R134" s="2"/>
      <c r="S134" s="2"/>
      <c r="T134" s="2"/>
      <c r="U134" s="2"/>
    </row>
    <row r="135" spans="1:21" ht="15.75">
      <c r="A135" s="1"/>
      <c r="B135" s="4"/>
      <c r="C135" s="4"/>
      <c r="D135" s="4"/>
      <c r="E135" s="2"/>
      <c r="F135" s="2"/>
      <c r="G135" s="3"/>
      <c r="H135" s="3"/>
      <c r="I135" s="3"/>
      <c r="J135" s="3"/>
      <c r="K135" s="3"/>
      <c r="L135" s="3"/>
      <c r="M135" s="3"/>
      <c r="N135" s="2"/>
      <c r="O135" s="2"/>
      <c r="P135" s="2"/>
      <c r="Q135" s="2"/>
      <c r="R135" s="2"/>
      <c r="S135" s="2"/>
      <c r="T135" s="2"/>
      <c r="U135" s="2"/>
    </row>
    <row r="136" spans="1:21" ht="15.75">
      <c r="A136" s="1"/>
      <c r="B136" s="4"/>
      <c r="C136" s="4"/>
      <c r="D136" s="4"/>
      <c r="E136" s="2"/>
      <c r="F136" s="2"/>
      <c r="G136" s="3"/>
      <c r="H136" s="3"/>
      <c r="I136" s="3"/>
      <c r="J136" s="3"/>
      <c r="K136" s="3"/>
      <c r="L136" s="3"/>
      <c r="M136" s="3"/>
      <c r="N136" s="2"/>
      <c r="O136" s="2"/>
      <c r="P136" s="2"/>
      <c r="Q136" s="2"/>
      <c r="R136" s="2"/>
      <c r="S136" s="2"/>
      <c r="T136" s="2"/>
      <c r="U136" s="2"/>
    </row>
    <row r="137" spans="1:21" ht="15.75">
      <c r="A137" s="1"/>
      <c r="B137" s="4"/>
      <c r="C137" s="4"/>
      <c r="D137" s="4"/>
      <c r="E137" s="2"/>
      <c r="F137" s="2"/>
      <c r="G137" s="3"/>
      <c r="H137" s="3"/>
      <c r="I137" s="3"/>
      <c r="J137" s="3"/>
      <c r="K137" s="3"/>
      <c r="L137" s="3"/>
      <c r="M137" s="3"/>
      <c r="N137" s="2"/>
      <c r="O137" s="2"/>
      <c r="P137" s="2"/>
      <c r="Q137" s="2"/>
      <c r="R137" s="2"/>
      <c r="S137" s="2"/>
      <c r="T137" s="2"/>
      <c r="U137" s="2"/>
    </row>
    <row r="138" spans="1:21" ht="15.75">
      <c r="A138" s="1"/>
      <c r="B138" s="4"/>
      <c r="C138" s="4"/>
      <c r="D138" s="4"/>
      <c r="E138" s="2"/>
      <c r="F138" s="2"/>
      <c r="G138" s="3"/>
      <c r="H138" s="3"/>
      <c r="I138" s="3"/>
      <c r="J138" s="3"/>
      <c r="K138" s="3"/>
      <c r="L138" s="3"/>
      <c r="M138" s="3"/>
      <c r="N138" s="2"/>
      <c r="O138" s="2"/>
      <c r="P138" s="2"/>
      <c r="Q138" s="2"/>
      <c r="R138" s="2"/>
      <c r="S138" s="2"/>
      <c r="T138" s="2"/>
      <c r="U138" s="2"/>
    </row>
    <row r="139" spans="1:21" ht="15.75">
      <c r="A139" s="1"/>
      <c r="B139" s="4"/>
      <c r="C139" s="4"/>
      <c r="D139" s="4"/>
      <c r="E139" s="2"/>
      <c r="F139" s="2"/>
      <c r="G139" s="3"/>
      <c r="H139" s="3"/>
      <c r="I139" s="3"/>
      <c r="J139" s="3"/>
      <c r="K139" s="3"/>
      <c r="L139" s="3"/>
      <c r="M139" s="3"/>
      <c r="N139" s="2"/>
      <c r="O139" s="2"/>
      <c r="P139" s="2"/>
      <c r="Q139" s="2"/>
      <c r="R139" s="2"/>
      <c r="S139" s="2"/>
      <c r="T139" s="2"/>
      <c r="U139" s="2"/>
    </row>
    <row r="140" spans="1:21" ht="15.75">
      <c r="A140" s="1"/>
      <c r="B140" s="4"/>
      <c r="C140" s="4"/>
      <c r="D140" s="4"/>
      <c r="E140" s="2"/>
      <c r="F140" s="2"/>
      <c r="G140" s="3"/>
      <c r="H140" s="3"/>
      <c r="I140" s="3"/>
      <c r="J140" s="3"/>
      <c r="K140" s="3"/>
      <c r="L140" s="3"/>
      <c r="M140" s="3"/>
      <c r="N140" s="2"/>
      <c r="O140" s="2"/>
      <c r="P140" s="2"/>
      <c r="Q140" s="2"/>
      <c r="R140" s="2"/>
      <c r="S140" s="2"/>
      <c r="T140" s="2"/>
      <c r="U140" s="2"/>
    </row>
    <row r="141" spans="1:21" ht="15.75">
      <c r="A141" s="1"/>
      <c r="B141" s="4"/>
      <c r="C141" s="4"/>
      <c r="D141" s="4"/>
      <c r="E141" s="2"/>
      <c r="F141" s="2"/>
      <c r="G141" s="3"/>
      <c r="H141" s="3"/>
      <c r="I141" s="3"/>
      <c r="J141" s="3"/>
      <c r="K141" s="3"/>
      <c r="L141" s="3"/>
      <c r="M141" s="3"/>
      <c r="N141" s="2"/>
      <c r="O141" s="2"/>
      <c r="P141" s="2"/>
      <c r="Q141" s="2"/>
      <c r="R141" s="2"/>
      <c r="S141" s="2"/>
      <c r="T141" s="2"/>
      <c r="U141" s="2"/>
    </row>
    <row r="142" spans="1:21" ht="15.75">
      <c r="A142" s="1"/>
      <c r="B142" s="4"/>
      <c r="C142" s="4"/>
      <c r="D142" s="4"/>
      <c r="E142" s="2"/>
      <c r="F142" s="2"/>
      <c r="G142" s="3"/>
      <c r="H142" s="3"/>
      <c r="I142" s="3"/>
      <c r="J142" s="3"/>
      <c r="K142" s="3"/>
      <c r="L142" s="3"/>
      <c r="M142" s="3"/>
      <c r="N142" s="2"/>
      <c r="O142" s="2"/>
      <c r="P142" s="2"/>
      <c r="Q142" s="2"/>
      <c r="R142" s="2"/>
      <c r="S142" s="2"/>
      <c r="T142" s="2"/>
      <c r="U142" s="2"/>
    </row>
    <row r="143" spans="1:21" ht="15.75">
      <c r="A143" s="1"/>
      <c r="B143" s="4"/>
      <c r="C143" s="4"/>
      <c r="D143" s="4"/>
      <c r="E143" s="2"/>
      <c r="F143" s="2"/>
      <c r="G143" s="3"/>
      <c r="H143" s="3"/>
      <c r="I143" s="3"/>
      <c r="J143" s="3"/>
      <c r="K143" s="3"/>
      <c r="L143" s="3"/>
      <c r="M143" s="3"/>
      <c r="N143" s="2"/>
      <c r="O143" s="2"/>
      <c r="P143" s="2"/>
      <c r="Q143" s="2"/>
      <c r="R143" s="2"/>
      <c r="S143" s="2"/>
      <c r="T143" s="2"/>
      <c r="U143" s="2"/>
    </row>
    <row r="144" spans="1:21" ht="15.75">
      <c r="A144" s="1"/>
      <c r="B144" s="4"/>
      <c r="C144" s="4"/>
      <c r="D144" s="4"/>
      <c r="E144" s="2"/>
      <c r="F144" s="2"/>
      <c r="G144" s="3"/>
      <c r="H144" s="3"/>
      <c r="I144" s="3"/>
      <c r="J144" s="3"/>
      <c r="K144" s="3"/>
      <c r="L144" s="3"/>
      <c r="M144" s="3"/>
      <c r="N144" s="2"/>
      <c r="O144" s="2"/>
      <c r="P144" s="2"/>
      <c r="Q144" s="2"/>
      <c r="R144" s="2"/>
      <c r="S144" s="2"/>
      <c r="T144" s="2"/>
      <c r="U144" s="2"/>
    </row>
    <row r="145" spans="1:21" ht="15.75">
      <c r="A145" s="1"/>
      <c r="B145" s="4"/>
      <c r="C145" s="4"/>
      <c r="D145" s="4"/>
      <c r="E145" s="2"/>
      <c r="F145" s="2"/>
      <c r="G145" s="3"/>
      <c r="H145" s="3"/>
      <c r="I145" s="3"/>
      <c r="J145" s="3"/>
      <c r="K145" s="3"/>
      <c r="L145" s="3"/>
      <c r="M145" s="3"/>
      <c r="N145" s="2"/>
      <c r="O145" s="2"/>
      <c r="P145" s="2"/>
      <c r="Q145" s="2"/>
      <c r="R145" s="2"/>
      <c r="S145" s="2"/>
      <c r="T145" s="2"/>
      <c r="U145" s="2"/>
    </row>
    <row r="146" spans="1:21" ht="15.7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</row>
    <row r="147" spans="1:21" ht="15.75">
      <c r="A147" s="1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</row>
    <row r="148" spans="1:21" ht="15.75">
      <c r="A148" s="1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2"/>
      <c r="O148" s="2"/>
      <c r="P148" s="2"/>
      <c r="Q148" s="2"/>
      <c r="R148" s="2"/>
      <c r="S148" s="2"/>
      <c r="T148" s="2"/>
      <c r="U148" s="2"/>
    </row>
    <row r="149" spans="1:21" ht="15.75">
      <c r="A149" s="1"/>
      <c r="B149" s="4"/>
      <c r="C149" s="4"/>
      <c r="D149" s="4"/>
      <c r="E149" s="2"/>
      <c r="F149" s="2"/>
      <c r="G149" s="3"/>
      <c r="H149" s="3"/>
      <c r="I149" s="3"/>
      <c r="J149" s="3"/>
      <c r="K149" s="3"/>
      <c r="L149" s="3"/>
      <c r="M149" s="3"/>
      <c r="N149" s="2"/>
      <c r="O149" s="2"/>
      <c r="P149" s="2"/>
      <c r="Q149" s="2"/>
      <c r="R149" s="2"/>
      <c r="S149" s="2"/>
      <c r="T149" s="2"/>
      <c r="U149" s="2"/>
    </row>
    <row r="150" spans="1:21" ht="15.75">
      <c r="A150" s="1"/>
      <c r="B150" s="4"/>
      <c r="C150" s="4"/>
      <c r="D150" s="4"/>
      <c r="E150" s="2"/>
      <c r="F150" s="2"/>
      <c r="G150" s="3"/>
      <c r="H150" s="3"/>
      <c r="I150" s="3"/>
      <c r="J150" s="3"/>
      <c r="K150" s="3"/>
      <c r="L150" s="3"/>
      <c r="M150" s="3"/>
      <c r="N150" s="2"/>
      <c r="O150" s="2"/>
      <c r="P150" s="2"/>
      <c r="Q150" s="2"/>
      <c r="R150" s="2"/>
      <c r="S150" s="2"/>
      <c r="T150" s="2"/>
      <c r="U150" s="2"/>
    </row>
    <row r="151" spans="1:21" ht="15.75">
      <c r="A151" s="1"/>
      <c r="B151" s="4"/>
      <c r="C151" s="4"/>
      <c r="D151" s="4"/>
      <c r="E151" s="2"/>
      <c r="F151" s="2"/>
      <c r="G151" s="3"/>
      <c r="H151" s="3"/>
      <c r="I151" s="3"/>
      <c r="J151" s="3"/>
      <c r="K151" s="3"/>
      <c r="L151" s="3"/>
      <c r="M151" s="3"/>
      <c r="N151" s="2"/>
      <c r="O151" s="2"/>
      <c r="P151" s="2"/>
      <c r="Q151" s="2"/>
      <c r="R151" s="2"/>
      <c r="S151" s="2"/>
      <c r="T151" s="2"/>
      <c r="U151" s="2"/>
    </row>
    <row r="152" spans="1:21" ht="15.75">
      <c r="A152" s="1"/>
      <c r="B152" s="4"/>
      <c r="C152" s="4"/>
      <c r="D152" s="4"/>
      <c r="E152" s="2"/>
      <c r="F152" s="2"/>
      <c r="G152" s="3"/>
      <c r="H152" s="3"/>
      <c r="I152" s="3"/>
      <c r="J152" s="3"/>
      <c r="K152" s="3"/>
      <c r="L152" s="3"/>
      <c r="M152" s="3"/>
      <c r="N152" s="2"/>
      <c r="O152" s="2"/>
      <c r="P152" s="2"/>
      <c r="Q152" s="2"/>
      <c r="R152" s="2"/>
      <c r="S152" s="2"/>
      <c r="T152" s="2"/>
      <c r="U152" s="2"/>
    </row>
    <row r="153" spans="1:21" ht="15.75">
      <c r="A153" s="1"/>
      <c r="B153" s="4"/>
      <c r="C153" s="4"/>
      <c r="D153" s="4"/>
      <c r="E153" s="2"/>
      <c r="F153" s="2"/>
      <c r="G153" s="3"/>
      <c r="H153" s="3"/>
      <c r="I153" s="3"/>
      <c r="J153" s="3"/>
      <c r="K153" s="3"/>
      <c r="L153" s="3"/>
      <c r="M153" s="3"/>
      <c r="N153" s="2"/>
      <c r="O153" s="2"/>
      <c r="P153" s="2"/>
      <c r="Q153" s="2"/>
      <c r="R153" s="2"/>
      <c r="S153" s="2"/>
      <c r="T153" s="2"/>
      <c r="U153" s="2"/>
    </row>
    <row r="154" spans="1:21" ht="15.75">
      <c r="A154" s="1"/>
      <c r="B154" s="4"/>
      <c r="C154" s="4"/>
      <c r="D154" s="4"/>
      <c r="E154" s="2"/>
      <c r="F154" s="2"/>
      <c r="G154" s="3"/>
      <c r="H154" s="3"/>
      <c r="I154" s="3"/>
      <c r="J154" s="3"/>
      <c r="K154" s="3"/>
      <c r="L154" s="3"/>
      <c r="M154" s="3"/>
      <c r="N154" s="2"/>
      <c r="O154" s="2"/>
      <c r="P154" s="2"/>
      <c r="Q154" s="2"/>
      <c r="R154" s="2"/>
      <c r="S154" s="2"/>
      <c r="T154" s="2"/>
      <c r="U154" s="2"/>
    </row>
    <row r="155" spans="1:21" ht="15.75">
      <c r="A155" s="1"/>
      <c r="B155" s="4"/>
      <c r="C155" s="4"/>
      <c r="D155" s="4"/>
      <c r="E155" s="2"/>
      <c r="F155" s="2"/>
      <c r="G155" s="3"/>
      <c r="H155" s="3"/>
      <c r="I155" s="3"/>
      <c r="J155" s="3"/>
      <c r="K155" s="3"/>
      <c r="L155" s="3"/>
      <c r="M155" s="3"/>
      <c r="N155" s="2"/>
      <c r="O155" s="2"/>
      <c r="P155" s="2"/>
      <c r="Q155" s="2"/>
      <c r="R155" s="2"/>
      <c r="S155" s="2"/>
      <c r="T155" s="2"/>
      <c r="U155" s="2"/>
    </row>
    <row r="156" spans="1:21" ht="15.75">
      <c r="A156" s="1"/>
      <c r="B156" s="4"/>
      <c r="C156" s="4"/>
      <c r="D156" s="4"/>
      <c r="E156" s="2"/>
      <c r="F156" s="2"/>
      <c r="G156" s="3"/>
      <c r="H156" s="3"/>
      <c r="I156" s="3"/>
      <c r="J156" s="3"/>
      <c r="K156" s="3"/>
      <c r="L156" s="3"/>
      <c r="M156" s="3"/>
      <c r="N156" s="2"/>
      <c r="O156" s="2"/>
      <c r="P156" s="2"/>
      <c r="Q156" s="2"/>
      <c r="R156" s="2"/>
      <c r="S156" s="2"/>
      <c r="T156" s="2"/>
      <c r="U156" s="2"/>
    </row>
    <row r="157" spans="1:21" ht="15.7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</row>
    <row r="158" spans="1:21" ht="15.75">
      <c r="A158" s="1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</row>
    <row r="159" spans="1:21" ht="15.75">
      <c r="A159" s="1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2"/>
      <c r="O159" s="2"/>
      <c r="P159" s="2"/>
      <c r="Q159" s="2"/>
      <c r="R159" s="2"/>
      <c r="S159" s="2"/>
      <c r="T159" s="2"/>
      <c r="U159" s="2"/>
    </row>
    <row r="160" spans="1:21" ht="15.75">
      <c r="A160" s="1"/>
      <c r="B160" s="4"/>
      <c r="C160" s="4"/>
      <c r="D160" s="4"/>
      <c r="E160" s="2"/>
      <c r="F160" s="2"/>
      <c r="G160" s="3"/>
      <c r="H160" s="3"/>
      <c r="I160" s="3"/>
      <c r="J160" s="3"/>
      <c r="K160" s="3"/>
      <c r="L160" s="3"/>
      <c r="M160" s="3"/>
      <c r="N160" s="2"/>
      <c r="O160" s="2"/>
      <c r="P160" s="2"/>
      <c r="Q160" s="2"/>
      <c r="R160" s="2"/>
      <c r="S160" s="2"/>
      <c r="T160" s="2"/>
      <c r="U160" s="2"/>
    </row>
    <row r="161" spans="1:21" ht="15.7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</row>
    <row r="162" spans="1:21" ht="15.75">
      <c r="A162" s="1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</row>
    <row r="163" spans="1:21" ht="15.75">
      <c r="A163" s="1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2"/>
      <c r="O163" s="2"/>
      <c r="P163" s="2"/>
      <c r="Q163" s="2"/>
      <c r="R163" s="2"/>
      <c r="S163" s="2"/>
      <c r="T163" s="2"/>
      <c r="U163" s="2"/>
    </row>
    <row r="164" spans="1:21" ht="15.75">
      <c r="A164" s="1"/>
      <c r="B164" s="4"/>
      <c r="C164" s="4"/>
      <c r="D164" s="4"/>
      <c r="E164" s="2"/>
      <c r="F164" s="2"/>
      <c r="G164" s="3"/>
      <c r="H164" s="3"/>
      <c r="I164" s="3"/>
      <c r="J164" s="3"/>
      <c r="K164" s="3"/>
      <c r="L164" s="3"/>
      <c r="M164" s="3"/>
      <c r="N164" s="2"/>
      <c r="O164" s="2"/>
      <c r="P164" s="2"/>
      <c r="Q164" s="2"/>
      <c r="R164" s="2"/>
      <c r="S164" s="2"/>
      <c r="T164" s="2"/>
      <c r="U164" s="2"/>
    </row>
    <row r="165" spans="1:21" ht="15.75">
      <c r="A165" s="1"/>
      <c r="B165" s="4"/>
      <c r="C165" s="4"/>
      <c r="D165" s="4"/>
      <c r="E165" s="2"/>
      <c r="F165" s="2"/>
      <c r="G165" s="3"/>
      <c r="H165" s="3"/>
      <c r="I165" s="3"/>
      <c r="J165" s="3"/>
      <c r="K165" s="3"/>
      <c r="L165" s="3"/>
      <c r="M165" s="3"/>
      <c r="N165" s="2"/>
      <c r="O165" s="2"/>
      <c r="P165" s="2"/>
      <c r="Q165" s="2"/>
      <c r="R165" s="2"/>
      <c r="S165" s="2"/>
      <c r="T165" s="2"/>
      <c r="U165" s="2"/>
    </row>
    <row r="166" spans="1:21" ht="15.75">
      <c r="A166" s="1"/>
      <c r="B166" s="4"/>
      <c r="C166" s="4"/>
      <c r="D166" s="4"/>
      <c r="E166" s="2"/>
      <c r="F166" s="2"/>
      <c r="G166" s="3"/>
      <c r="H166" s="3"/>
      <c r="I166" s="3"/>
      <c r="J166" s="3"/>
      <c r="K166" s="3"/>
      <c r="L166" s="3"/>
      <c r="M166" s="3"/>
      <c r="N166" s="2"/>
      <c r="O166" s="2"/>
      <c r="P166" s="2"/>
      <c r="Q166" s="2"/>
      <c r="R166" s="2"/>
      <c r="S166" s="2"/>
      <c r="T166" s="2"/>
      <c r="U166" s="2"/>
    </row>
    <row r="167" spans="1:21" ht="15.75">
      <c r="A167" s="1"/>
      <c r="B167" s="4"/>
      <c r="C167" s="4"/>
      <c r="D167" s="4"/>
      <c r="E167" s="2"/>
      <c r="F167" s="2"/>
      <c r="G167" s="3"/>
      <c r="H167" s="3"/>
      <c r="I167" s="3"/>
      <c r="J167" s="3"/>
      <c r="K167" s="3"/>
      <c r="L167" s="3"/>
      <c r="M167" s="3"/>
      <c r="N167" s="2"/>
      <c r="O167" s="2"/>
      <c r="P167" s="2"/>
      <c r="Q167" s="2"/>
      <c r="R167" s="2"/>
      <c r="S167" s="2"/>
      <c r="T167" s="2"/>
      <c r="U167" s="2"/>
    </row>
    <row r="168" spans="1:21" ht="15.7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</row>
    <row r="169" spans="1:21" ht="15.75">
      <c r="A169" s="1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</row>
    <row r="170" spans="1:21" ht="15.75">
      <c r="A170" s="1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2"/>
      <c r="O170" s="2"/>
      <c r="P170" s="2"/>
      <c r="Q170" s="2"/>
      <c r="R170" s="2"/>
      <c r="S170" s="2"/>
      <c r="T170" s="2"/>
      <c r="U170" s="2"/>
    </row>
    <row r="171" spans="1:21" ht="15.7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</row>
    <row r="172" spans="1:21" ht="15.75">
      <c r="A172" s="1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</row>
    <row r="173" spans="1:21" ht="15.75">
      <c r="A173" s="1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2"/>
      <c r="O173" s="2"/>
      <c r="P173" s="2"/>
      <c r="Q173" s="2"/>
      <c r="R173" s="2"/>
      <c r="S173" s="2"/>
      <c r="T173" s="2"/>
      <c r="U173" s="2"/>
    </row>
    <row r="174" spans="1:21" ht="15.7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</row>
    <row r="175" spans="1:21" ht="15.75">
      <c r="A175" s="1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</row>
    <row r="176" spans="1:21" ht="15.75">
      <c r="A176" s="1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2"/>
      <c r="O176" s="2"/>
      <c r="P176" s="2"/>
      <c r="Q176" s="2"/>
      <c r="R176" s="2"/>
      <c r="S176" s="2"/>
      <c r="T176" s="2"/>
      <c r="U176" s="2"/>
    </row>
    <row r="177" spans="1:21" ht="15.75">
      <c r="A177" s="1"/>
      <c r="B177" s="4"/>
      <c r="C177" s="4"/>
      <c r="D177" s="4"/>
      <c r="E177" s="2"/>
      <c r="F177" s="2"/>
      <c r="G177" s="3"/>
      <c r="H177" s="3"/>
      <c r="I177" s="3"/>
      <c r="J177" s="3"/>
      <c r="K177" s="3"/>
      <c r="L177" s="3"/>
      <c r="M177" s="3"/>
      <c r="N177" s="2"/>
      <c r="O177" s="2"/>
      <c r="P177" s="2"/>
      <c r="Q177" s="2"/>
      <c r="R177" s="2"/>
      <c r="S177" s="2"/>
      <c r="T177" s="2"/>
      <c r="U177" s="2"/>
    </row>
    <row r="178" spans="1:21" ht="15.7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</row>
    <row r="179" spans="1:21" ht="15.75">
      <c r="A179" s="1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</row>
    <row r="180" spans="1:21" ht="15.75">
      <c r="A180" s="1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2"/>
      <c r="O180" s="2"/>
      <c r="P180" s="2"/>
      <c r="Q180" s="2"/>
      <c r="R180" s="2"/>
      <c r="S180" s="2"/>
      <c r="T180" s="2"/>
      <c r="U180" s="2"/>
    </row>
    <row r="181" spans="1:21" ht="15.75">
      <c r="A181" s="1"/>
      <c r="B181" s="4"/>
      <c r="C181" s="4"/>
      <c r="D181" s="4"/>
      <c r="E181" s="2"/>
      <c r="F181" s="2"/>
      <c r="G181" s="3"/>
      <c r="H181" s="3"/>
      <c r="I181" s="3"/>
      <c r="J181" s="3"/>
      <c r="K181" s="3"/>
      <c r="L181" s="3"/>
      <c r="M181" s="3"/>
      <c r="N181" s="2"/>
      <c r="O181" s="2"/>
      <c r="P181" s="2"/>
      <c r="Q181" s="2"/>
      <c r="R181" s="2"/>
      <c r="S181" s="2"/>
      <c r="T181" s="2"/>
      <c r="U181" s="2"/>
    </row>
    <row r="182" spans="1:21" ht="15.75">
      <c r="A182" s="1"/>
      <c r="B182" s="4"/>
      <c r="C182" s="4"/>
      <c r="D182" s="4"/>
      <c r="E182" s="2"/>
      <c r="F182" s="2"/>
      <c r="G182" s="3"/>
      <c r="H182" s="3"/>
      <c r="I182" s="3"/>
      <c r="J182" s="3"/>
      <c r="K182" s="3"/>
      <c r="L182" s="3"/>
      <c r="M182" s="3"/>
      <c r="N182" s="2"/>
      <c r="O182" s="2"/>
      <c r="P182" s="2"/>
      <c r="Q182" s="2"/>
      <c r="R182" s="2"/>
      <c r="S182" s="2"/>
      <c r="T182" s="2"/>
      <c r="U182" s="2"/>
    </row>
    <row r="183" spans="1:21" ht="15.75">
      <c r="A183" s="1"/>
      <c r="B183" s="4"/>
      <c r="C183" s="4"/>
      <c r="D183" s="4"/>
      <c r="E183" s="2"/>
      <c r="F183" s="2"/>
      <c r="G183" s="3"/>
      <c r="H183" s="3"/>
      <c r="I183" s="3"/>
      <c r="J183" s="3"/>
      <c r="K183" s="3"/>
      <c r="L183" s="3"/>
      <c r="M183" s="3"/>
      <c r="N183" s="2"/>
      <c r="O183" s="2"/>
      <c r="P183" s="2"/>
      <c r="Q183" s="2"/>
      <c r="R183" s="2"/>
      <c r="S183" s="2"/>
      <c r="T183" s="2"/>
      <c r="U183" s="2"/>
    </row>
    <row r="184" spans="1:21" ht="15.7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</row>
    <row r="185" spans="1:21" ht="15.75">
      <c r="A185" s="1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</row>
    <row r="186" spans="1:21" ht="15.75">
      <c r="A186" s="1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2"/>
      <c r="O186" s="2"/>
      <c r="P186" s="2"/>
      <c r="Q186" s="2"/>
      <c r="R186" s="2"/>
      <c r="S186" s="2"/>
      <c r="T186" s="2"/>
      <c r="U186" s="2"/>
    </row>
    <row r="187" spans="1:21" ht="15.75">
      <c r="A187" s="1"/>
      <c r="B187" s="4"/>
      <c r="C187" s="4"/>
      <c r="D187" s="4"/>
      <c r="E187" s="2"/>
      <c r="F187" s="2"/>
      <c r="G187" s="3"/>
      <c r="H187" s="3"/>
      <c r="I187" s="3"/>
      <c r="J187" s="3"/>
      <c r="K187" s="3"/>
      <c r="L187" s="3"/>
      <c r="M187" s="3"/>
      <c r="N187" s="2"/>
      <c r="O187" s="2"/>
      <c r="P187" s="2"/>
      <c r="Q187" s="2"/>
      <c r="R187" s="2"/>
      <c r="S187" s="2"/>
      <c r="T187" s="2"/>
      <c r="U187" s="2"/>
    </row>
    <row r="188" spans="1:21" ht="15.75">
      <c r="A188" s="1"/>
      <c r="B188" s="4"/>
      <c r="C188" s="4"/>
      <c r="D188" s="4"/>
      <c r="E188" s="2"/>
      <c r="F188" s="2"/>
      <c r="G188" s="3"/>
      <c r="H188" s="3"/>
      <c r="I188" s="3"/>
      <c r="J188" s="3"/>
      <c r="K188" s="3"/>
      <c r="L188" s="3"/>
      <c r="M188" s="3"/>
      <c r="N188" s="2"/>
      <c r="O188" s="2"/>
      <c r="P188" s="2"/>
      <c r="Q188" s="2"/>
      <c r="R188" s="2"/>
      <c r="S188" s="2"/>
      <c r="T188" s="2"/>
      <c r="U188" s="2"/>
    </row>
    <row r="189" spans="1:21" ht="15.7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3"/>
      <c r="P189" s="3"/>
      <c r="Q189" s="3"/>
      <c r="R189" s="3"/>
      <c r="S189" s="3"/>
      <c r="T189" s="3"/>
      <c r="U189" s="3"/>
    </row>
    <row r="190" spans="1:21" ht="15.75">
      <c r="A190" s="1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3"/>
      <c r="P190" s="3"/>
      <c r="Q190" s="3"/>
      <c r="R190" s="3"/>
      <c r="S190" s="3"/>
      <c r="T190" s="3"/>
      <c r="U190" s="3"/>
    </row>
    <row r="191" spans="1:21" ht="15.75">
      <c r="A191" s="1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2"/>
      <c r="O191" s="3"/>
      <c r="P191" s="3"/>
      <c r="Q191" s="3"/>
      <c r="R191" s="3"/>
      <c r="S191" s="3"/>
      <c r="T191" s="3"/>
      <c r="U191" s="3"/>
    </row>
    <row r="192" spans="1:21" ht="15.7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3"/>
      <c r="P192" s="3"/>
      <c r="Q192" s="3"/>
      <c r="R192" s="3"/>
      <c r="S192" s="3"/>
      <c r="T192" s="3"/>
      <c r="U192" s="3"/>
    </row>
    <row r="193" spans="1:21" ht="15.75">
      <c r="A193" s="1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3"/>
      <c r="P193" s="3"/>
      <c r="Q193" s="3"/>
      <c r="R193" s="3"/>
      <c r="S193" s="3"/>
      <c r="T193" s="3"/>
      <c r="U193" s="3"/>
    </row>
    <row r="194" spans="1:21" ht="15.75">
      <c r="A194" s="1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2"/>
      <c r="O194" s="3"/>
      <c r="P194" s="3"/>
      <c r="Q194" s="3"/>
      <c r="R194" s="3"/>
      <c r="S194" s="3"/>
      <c r="T194" s="3"/>
      <c r="U194" s="3"/>
    </row>
    <row r="195" spans="1:21" ht="15.7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</row>
    <row r="196" spans="1:21" ht="15.75">
      <c r="A196" s="1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</row>
    <row r="197" spans="1:21" ht="15.75">
      <c r="A197" s="1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2"/>
      <c r="O197" s="2"/>
      <c r="P197" s="2"/>
      <c r="Q197" s="2"/>
      <c r="R197" s="2"/>
      <c r="S197" s="2"/>
      <c r="T197" s="2"/>
      <c r="U197" s="2"/>
    </row>
    <row r="198" spans="1:21" ht="15.7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</row>
    <row r="199" spans="1:21" ht="15.75">
      <c r="A199" s="1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</row>
    <row r="200" spans="1:21" ht="15.75">
      <c r="A200" s="1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2"/>
    </row>
    <row r="201" spans="1:21" ht="15.75">
      <c r="A201" s="1"/>
      <c r="B201" s="4"/>
      <c r="C201" s="4"/>
      <c r="D201" s="4"/>
      <c r="E201" s="2"/>
      <c r="F201" s="2"/>
      <c r="G201" s="3"/>
      <c r="H201" s="3"/>
      <c r="I201" s="3"/>
      <c r="J201" s="3"/>
      <c r="K201" s="3"/>
      <c r="L201" s="3"/>
      <c r="M201" s="3"/>
      <c r="N201" s="2"/>
    </row>
    <row r="202" spans="1:21" ht="15.75">
      <c r="A202" s="1"/>
      <c r="B202" s="4"/>
      <c r="C202" s="4"/>
      <c r="D202" s="4"/>
      <c r="E202" s="2"/>
      <c r="F202" s="2"/>
      <c r="G202" s="3"/>
      <c r="H202" s="3"/>
      <c r="I202" s="3"/>
      <c r="J202" s="3"/>
      <c r="K202" s="3"/>
      <c r="L202" s="3"/>
      <c r="M202" s="3"/>
      <c r="N202" s="2"/>
    </row>
    <row r="203" spans="1:21" ht="15.75">
      <c r="A203" s="1"/>
      <c r="B203" s="4"/>
      <c r="C203" s="4"/>
      <c r="D203" s="4"/>
      <c r="E203" s="2"/>
      <c r="F203" s="2"/>
      <c r="G203" s="3"/>
      <c r="H203" s="3"/>
      <c r="I203" s="3"/>
      <c r="J203" s="3"/>
      <c r="K203" s="3"/>
      <c r="L203" s="3"/>
      <c r="M203" s="3"/>
      <c r="N203" s="2"/>
    </row>
    <row r="204" spans="1:21" ht="15.75">
      <c r="A204" s="1"/>
      <c r="B204" s="4"/>
      <c r="C204" s="4"/>
      <c r="D204" s="4"/>
      <c r="E204" s="2"/>
      <c r="F204" s="2"/>
      <c r="G204" s="3"/>
      <c r="H204" s="3"/>
      <c r="I204" s="3"/>
      <c r="J204" s="3"/>
      <c r="K204" s="3"/>
      <c r="L204" s="3"/>
      <c r="M204" s="3"/>
      <c r="N204" s="2"/>
    </row>
    <row r="205" spans="1:21" ht="15.75">
      <c r="A205" s="1"/>
      <c r="B205" s="4"/>
      <c r="C205" s="4"/>
      <c r="D205" s="4"/>
      <c r="E205" s="2"/>
      <c r="F205" s="2"/>
      <c r="G205" s="3"/>
      <c r="H205" s="3"/>
      <c r="I205" s="3"/>
      <c r="J205" s="3"/>
      <c r="K205" s="3"/>
      <c r="L205" s="3"/>
      <c r="M205" s="3"/>
      <c r="N205" s="2"/>
    </row>
    <row r="206" spans="1:21" ht="15.75">
      <c r="A206" s="1"/>
      <c r="B206" s="4"/>
      <c r="C206" s="4"/>
      <c r="D206" s="4"/>
      <c r="E206" s="2"/>
      <c r="F206" s="2"/>
      <c r="G206" s="3"/>
      <c r="H206" s="3"/>
      <c r="I206" s="3"/>
      <c r="J206" s="3"/>
      <c r="K206" s="3"/>
      <c r="L206" s="3"/>
      <c r="M206" s="3"/>
      <c r="N206" s="2"/>
    </row>
    <row r="207" spans="1:21" ht="15.7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</row>
    <row r="208" spans="1:21" ht="15.75">
      <c r="A208" s="1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</row>
    <row r="209" spans="1:14" ht="15.75">
      <c r="A209" s="1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2"/>
    </row>
    <row r="210" spans="1:14" ht="15.75">
      <c r="A210" s="1"/>
      <c r="B210" s="4"/>
      <c r="C210" s="4"/>
      <c r="D210" s="4"/>
      <c r="E210" s="2"/>
      <c r="F210" s="2"/>
      <c r="G210" s="3"/>
      <c r="H210" s="3"/>
      <c r="I210" s="3"/>
      <c r="J210" s="3"/>
      <c r="K210" s="3"/>
      <c r="L210" s="3"/>
      <c r="M210" s="3"/>
      <c r="N210" s="2"/>
    </row>
    <row r="211" spans="1:14" ht="15.75">
      <c r="A211" s="1"/>
      <c r="B211" s="4"/>
      <c r="C211" s="4"/>
      <c r="D211" s="4"/>
      <c r="E211" s="2"/>
      <c r="F211" s="2"/>
      <c r="G211" s="3"/>
      <c r="H211" s="3"/>
      <c r="I211" s="3"/>
      <c r="J211" s="3"/>
      <c r="K211" s="3"/>
      <c r="L211" s="3"/>
      <c r="M211" s="3"/>
      <c r="N211" s="2"/>
    </row>
    <row r="212" spans="1:14" ht="15.75">
      <c r="A212" s="1"/>
      <c r="B212" s="4"/>
      <c r="C212" s="4"/>
      <c r="D212" s="4"/>
      <c r="E212" s="2"/>
      <c r="F212" s="2"/>
      <c r="G212" s="3"/>
      <c r="H212" s="3"/>
      <c r="I212" s="3"/>
      <c r="J212" s="3"/>
      <c r="K212" s="3"/>
      <c r="L212" s="3"/>
      <c r="M212" s="3"/>
      <c r="N212" s="2"/>
    </row>
    <row r="213" spans="1:14" ht="15.75">
      <c r="A213" s="1"/>
      <c r="B213" s="4"/>
      <c r="C213" s="4"/>
      <c r="D213" s="4"/>
      <c r="E213" s="2"/>
      <c r="F213" s="2"/>
      <c r="G213" s="3"/>
      <c r="H213" s="3"/>
      <c r="I213" s="3"/>
      <c r="J213" s="3"/>
      <c r="K213" s="3"/>
      <c r="L213" s="3"/>
      <c r="M213" s="3"/>
      <c r="N213" s="2"/>
    </row>
    <row r="214" spans="1:14" ht="15.75">
      <c r="A214" s="1"/>
      <c r="B214" s="4"/>
      <c r="C214" s="4"/>
      <c r="D214" s="4"/>
      <c r="E214" s="2"/>
      <c r="F214" s="2"/>
      <c r="G214" s="3"/>
      <c r="H214" s="3"/>
      <c r="I214" s="3"/>
      <c r="J214" s="3"/>
      <c r="K214" s="3"/>
      <c r="L214" s="3"/>
      <c r="M214" s="3"/>
      <c r="N214" s="2"/>
    </row>
    <row r="215" spans="1:14" ht="15.75">
      <c r="A215" s="1"/>
      <c r="B215" s="4"/>
      <c r="C215" s="4"/>
      <c r="D215" s="4"/>
      <c r="E215" s="2"/>
      <c r="F215" s="2"/>
      <c r="G215" s="3"/>
      <c r="H215" s="3"/>
      <c r="I215" s="3"/>
      <c r="J215" s="3"/>
      <c r="K215" s="3"/>
      <c r="L215" s="3"/>
      <c r="M215" s="3"/>
      <c r="N215" s="2"/>
    </row>
    <row r="216" spans="1:14" ht="15.75">
      <c r="A216" s="1"/>
      <c r="B216" s="4"/>
      <c r="C216" s="4"/>
      <c r="D216" s="4"/>
      <c r="E216" s="2"/>
      <c r="F216" s="2"/>
      <c r="G216" s="3"/>
      <c r="H216" s="3"/>
      <c r="I216" s="3"/>
      <c r="J216" s="3"/>
      <c r="K216" s="3"/>
      <c r="L216" s="3"/>
      <c r="M216" s="3"/>
      <c r="N216" s="2"/>
    </row>
    <row r="217" spans="1:14" ht="15.7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</row>
    <row r="218" spans="1:14" ht="15.75">
      <c r="A218" s="1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</row>
    <row r="219" spans="1:14" ht="15.75">
      <c r="A219" s="1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2"/>
    </row>
    <row r="220" spans="1:14" ht="15.7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</row>
    <row r="221" spans="1:14" ht="15.75">
      <c r="A221" s="1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</row>
    <row r="222" spans="1:14" ht="15.75">
      <c r="A222" s="1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2"/>
    </row>
    <row r="223" spans="1:14" ht="15.75">
      <c r="A223" s="1"/>
      <c r="B223" s="4"/>
      <c r="C223" s="4"/>
      <c r="D223" s="4"/>
      <c r="E223" s="2"/>
      <c r="F223" s="2"/>
      <c r="G223" s="3"/>
      <c r="H223" s="3"/>
      <c r="I223" s="3"/>
      <c r="J223" s="3"/>
      <c r="K223" s="3"/>
      <c r="L223" s="3"/>
      <c r="M223" s="3"/>
      <c r="N223" s="2"/>
    </row>
    <row r="224" spans="1:14" ht="15.7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</row>
    <row r="225" spans="1:14" ht="15.75">
      <c r="A225" s="1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</row>
    <row r="226" spans="1:14" ht="15.75">
      <c r="A226" s="1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2"/>
    </row>
    <row r="227" spans="1:14" ht="15.7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</row>
    <row r="228" spans="1:14" ht="15.75">
      <c r="A228" s="1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</row>
    <row r="229" spans="1:14" ht="15.75">
      <c r="A229" s="1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2"/>
    </row>
    <row r="230" spans="1:14" ht="15.7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</row>
    <row r="231" spans="1:14" ht="15.75">
      <c r="A231" s="1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</row>
    <row r="232" spans="1:14" ht="15.75">
      <c r="A232" s="1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2"/>
    </row>
    <row r="233" spans="1:14" ht="15.75">
      <c r="A233" s="1"/>
      <c r="B233" s="4"/>
      <c r="C233" s="4"/>
      <c r="D233" s="4"/>
      <c r="E233" s="2"/>
      <c r="F233" s="2"/>
      <c r="G233" s="3"/>
      <c r="H233" s="3"/>
      <c r="I233" s="3"/>
      <c r="J233" s="3"/>
      <c r="K233" s="3"/>
      <c r="L233" s="3"/>
      <c r="M233" s="3"/>
      <c r="N233" s="2"/>
    </row>
    <row r="234" spans="1:14" ht="15.75">
      <c r="A234" s="1"/>
      <c r="B234" s="4"/>
      <c r="C234" s="4"/>
      <c r="D234" s="4"/>
      <c r="E234" s="2"/>
      <c r="F234" s="2"/>
      <c r="G234" s="3"/>
      <c r="H234" s="3"/>
      <c r="I234" s="3"/>
      <c r="J234" s="3"/>
      <c r="K234" s="3"/>
      <c r="L234" s="3"/>
      <c r="M234" s="3"/>
      <c r="N234" s="2"/>
    </row>
    <row r="235" spans="1:14" ht="15.75">
      <c r="A235" s="1"/>
      <c r="B235" s="4"/>
      <c r="C235" s="4"/>
      <c r="D235" s="4"/>
      <c r="E235" s="2"/>
      <c r="F235" s="2"/>
      <c r="G235" s="3"/>
      <c r="H235" s="3"/>
      <c r="I235" s="3"/>
      <c r="J235" s="3"/>
      <c r="K235" s="3"/>
      <c r="L235" s="3"/>
      <c r="M235" s="3"/>
      <c r="N235" s="2"/>
    </row>
    <row r="236" spans="1:14" ht="15.75">
      <c r="A236" s="1"/>
      <c r="B236" s="4"/>
      <c r="C236" s="4"/>
      <c r="D236" s="4"/>
      <c r="E236" s="2"/>
      <c r="F236" s="2"/>
      <c r="G236" s="3"/>
      <c r="H236" s="3"/>
      <c r="I236" s="3"/>
      <c r="J236" s="3"/>
      <c r="K236" s="3"/>
      <c r="L236" s="3"/>
      <c r="M236" s="3"/>
      <c r="N236" s="2"/>
    </row>
    <row r="237" spans="1:14" ht="15.75">
      <c r="A237" s="1"/>
      <c r="B237" s="4"/>
      <c r="C237" s="4"/>
      <c r="D237" s="4"/>
      <c r="E237" s="2"/>
      <c r="F237" s="2"/>
      <c r="G237" s="3"/>
      <c r="H237" s="3"/>
      <c r="I237" s="3"/>
      <c r="J237" s="3"/>
      <c r="K237" s="3"/>
      <c r="L237" s="3"/>
      <c r="M237" s="3"/>
      <c r="N237" s="2"/>
    </row>
    <row r="238" spans="1:14" ht="15.75">
      <c r="A238" s="1"/>
      <c r="B238" s="4"/>
      <c r="C238" s="4"/>
      <c r="D238" s="4"/>
      <c r="E238" s="2"/>
      <c r="F238" s="2"/>
      <c r="G238" s="3"/>
      <c r="H238" s="3"/>
      <c r="I238" s="3"/>
      <c r="J238" s="3"/>
      <c r="K238" s="3"/>
      <c r="L238" s="3"/>
      <c r="M238" s="3"/>
      <c r="N238" s="2"/>
    </row>
    <row r="239" spans="1:14" ht="15.75">
      <c r="A239" s="1"/>
      <c r="B239" s="4"/>
      <c r="C239" s="4"/>
      <c r="D239" s="4"/>
      <c r="E239" s="2"/>
      <c r="F239" s="2"/>
      <c r="G239" s="3"/>
      <c r="H239" s="3"/>
      <c r="I239" s="3"/>
      <c r="J239" s="3"/>
      <c r="K239" s="3"/>
      <c r="L239" s="3"/>
      <c r="M239" s="3"/>
      <c r="N239" s="2"/>
    </row>
    <row r="240" spans="1:14" ht="15.7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</row>
    <row r="241" spans="1:14" ht="15.75">
      <c r="A241" s="1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</row>
    <row r="242" spans="1:14" ht="15.75">
      <c r="A242" s="1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2"/>
    </row>
    <row r="243" spans="1:14" ht="15.75">
      <c r="A243" s="1"/>
      <c r="B243" s="4"/>
      <c r="C243" s="4"/>
      <c r="D243" s="4"/>
      <c r="E243" s="2"/>
      <c r="F243" s="2"/>
      <c r="G243" s="3"/>
      <c r="H243" s="3"/>
      <c r="I243" s="3"/>
      <c r="J243" s="3"/>
      <c r="K243" s="3"/>
      <c r="L243" s="3"/>
      <c r="M243" s="3"/>
      <c r="N243" s="2"/>
    </row>
    <row r="244" spans="1:14" ht="15.75">
      <c r="A244" s="1"/>
      <c r="B244" s="4"/>
      <c r="C244" s="4"/>
      <c r="D244" s="4"/>
      <c r="E244" s="2"/>
      <c r="F244" s="2"/>
      <c r="G244" s="3"/>
      <c r="H244" s="3"/>
      <c r="I244" s="3"/>
      <c r="J244" s="3"/>
      <c r="K244" s="3"/>
      <c r="L244" s="3"/>
      <c r="M244" s="3"/>
      <c r="N244" s="2"/>
    </row>
    <row r="245" spans="1:14" ht="15.75">
      <c r="A245" s="1"/>
      <c r="B245" s="4"/>
      <c r="C245" s="4"/>
      <c r="D245" s="4"/>
      <c r="E245" s="2"/>
      <c r="F245" s="2"/>
      <c r="G245" s="3"/>
      <c r="H245" s="3"/>
      <c r="I245" s="3"/>
      <c r="J245" s="3"/>
      <c r="K245" s="3"/>
      <c r="L245" s="3"/>
      <c r="M245" s="3"/>
      <c r="N245" s="2"/>
    </row>
    <row r="246" spans="1:14" ht="15.75">
      <c r="A246" s="1"/>
      <c r="B246" s="4"/>
      <c r="C246" s="4"/>
      <c r="D246" s="4"/>
      <c r="E246" s="2"/>
      <c r="F246" s="2"/>
      <c r="G246" s="3"/>
      <c r="H246" s="3"/>
      <c r="I246" s="3"/>
      <c r="J246" s="3"/>
      <c r="K246" s="3"/>
      <c r="L246" s="3"/>
      <c r="M246" s="3"/>
      <c r="N246" s="2"/>
    </row>
    <row r="247" spans="1:14" ht="15.75">
      <c r="A247" s="1"/>
      <c r="B247" s="4"/>
      <c r="C247" s="4"/>
      <c r="D247" s="4"/>
      <c r="E247" s="2"/>
      <c r="F247" s="2"/>
      <c r="G247" s="3"/>
      <c r="H247" s="3"/>
      <c r="I247" s="3"/>
      <c r="J247" s="3"/>
      <c r="K247" s="3"/>
      <c r="L247" s="3"/>
      <c r="M247" s="3"/>
      <c r="N247" s="2"/>
    </row>
    <row r="248" spans="1:14" ht="15.7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</row>
    <row r="249" spans="1:14" ht="15.75">
      <c r="A249" s="1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</row>
    <row r="250" spans="1:14" ht="15.75">
      <c r="A250" s="1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2"/>
    </row>
    <row r="251" spans="1:14" ht="15.75">
      <c r="A251" s="1"/>
      <c r="B251" s="4"/>
      <c r="C251" s="4"/>
      <c r="D251" s="4"/>
      <c r="E251" s="2"/>
      <c r="F251" s="2"/>
      <c r="G251" s="3"/>
      <c r="H251" s="3"/>
      <c r="I251" s="3"/>
      <c r="J251" s="3"/>
      <c r="K251" s="3"/>
      <c r="L251" s="3"/>
      <c r="M251" s="3"/>
      <c r="N251" s="2"/>
    </row>
    <row r="252" spans="1:14" ht="15.7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</row>
    <row r="253" spans="1:14" ht="15.75">
      <c r="A253" s="1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</row>
    <row r="254" spans="1:14" ht="15.75">
      <c r="A254" s="1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2"/>
    </row>
    <row r="255" spans="1:14" ht="15.75">
      <c r="A255" s="1"/>
      <c r="B255" s="4"/>
      <c r="C255" s="4"/>
      <c r="D255" s="4"/>
      <c r="E255" s="2"/>
      <c r="F255" s="2"/>
      <c r="G255" s="3"/>
      <c r="H255" s="3"/>
      <c r="I255" s="3"/>
      <c r="J255" s="3"/>
      <c r="K255" s="3"/>
      <c r="L255" s="3"/>
      <c r="M255" s="3"/>
      <c r="N255" s="2"/>
    </row>
    <row r="256" spans="1:14" ht="15.75">
      <c r="A256" s="1"/>
      <c r="B256" s="4"/>
      <c r="C256" s="4"/>
      <c r="D256" s="4"/>
      <c r="E256" s="2"/>
      <c r="F256" s="2"/>
      <c r="G256" s="3"/>
      <c r="H256" s="3"/>
      <c r="I256" s="3"/>
      <c r="J256" s="3"/>
      <c r="K256" s="3"/>
      <c r="L256" s="3"/>
      <c r="M256" s="3"/>
      <c r="N256" s="2"/>
    </row>
    <row r="257" spans="1:14" ht="15.75">
      <c r="A257" s="1"/>
      <c r="B257" s="4"/>
      <c r="C257" s="4"/>
      <c r="D257" s="4"/>
      <c r="E257" s="2"/>
      <c r="F257" s="2"/>
      <c r="G257" s="3"/>
      <c r="H257" s="3"/>
      <c r="I257" s="3"/>
      <c r="J257" s="3"/>
      <c r="K257" s="3"/>
      <c r="L257" s="3"/>
      <c r="M257" s="3"/>
      <c r="N257" s="2"/>
    </row>
    <row r="258" spans="1:14" ht="15.75">
      <c r="A258" s="1"/>
      <c r="B258" s="4"/>
      <c r="C258" s="4"/>
      <c r="D258" s="4"/>
      <c r="E258" s="2"/>
      <c r="F258" s="2"/>
      <c r="G258" s="3"/>
      <c r="H258" s="3"/>
      <c r="I258" s="3"/>
      <c r="J258" s="3"/>
      <c r="K258" s="3"/>
      <c r="L258" s="3"/>
      <c r="M258" s="3"/>
      <c r="N258" s="2"/>
    </row>
    <row r="259" spans="1:14" ht="15.75">
      <c r="A259" s="1"/>
      <c r="B259" s="4"/>
      <c r="C259" s="4"/>
      <c r="D259" s="4"/>
      <c r="E259" s="2"/>
      <c r="F259" s="2"/>
      <c r="G259" s="3"/>
      <c r="H259" s="3"/>
      <c r="I259" s="3"/>
      <c r="J259" s="3"/>
      <c r="K259" s="3"/>
      <c r="L259" s="3"/>
      <c r="M259" s="3"/>
      <c r="N259" s="2"/>
    </row>
    <row r="260" spans="1:14" ht="15.75">
      <c r="A260" s="1"/>
      <c r="B260" s="4"/>
      <c r="C260" s="4"/>
      <c r="D260" s="4"/>
      <c r="E260" s="2"/>
      <c r="F260" s="2"/>
      <c r="G260" s="3"/>
      <c r="H260" s="3"/>
      <c r="I260" s="3"/>
      <c r="J260" s="3"/>
      <c r="K260" s="3"/>
      <c r="L260" s="3"/>
      <c r="M260" s="3"/>
      <c r="N260" s="2"/>
    </row>
    <row r="261" spans="1:14" ht="15.75">
      <c r="A261" s="1"/>
      <c r="B261" s="4"/>
      <c r="C261" s="4"/>
      <c r="D261" s="4"/>
      <c r="E261" s="2"/>
      <c r="F261" s="2"/>
      <c r="G261" s="3"/>
      <c r="H261" s="3"/>
      <c r="I261" s="3"/>
      <c r="J261" s="3"/>
      <c r="K261" s="3"/>
      <c r="L261" s="3"/>
      <c r="M261" s="3"/>
      <c r="N261" s="2"/>
    </row>
    <row r="262" spans="1:14" ht="15.75">
      <c r="A262" s="1"/>
      <c r="B262" s="4"/>
      <c r="C262" s="4"/>
      <c r="D262" s="4"/>
      <c r="E262" s="2"/>
      <c r="F262" s="2"/>
      <c r="G262" s="3"/>
      <c r="H262" s="3"/>
      <c r="I262" s="3"/>
      <c r="J262" s="3"/>
      <c r="K262" s="3"/>
      <c r="L262" s="3"/>
      <c r="M262" s="3"/>
      <c r="N262" s="2"/>
    </row>
    <row r="263" spans="1:14" ht="15.75">
      <c r="A263" s="1"/>
      <c r="B263" s="4"/>
      <c r="C263" s="4"/>
      <c r="D263" s="4"/>
      <c r="E263" s="2"/>
      <c r="F263" s="2"/>
      <c r="G263" s="3"/>
      <c r="H263" s="3"/>
      <c r="I263" s="3"/>
      <c r="J263" s="3"/>
      <c r="K263" s="3"/>
      <c r="L263" s="3"/>
      <c r="M263" s="3"/>
      <c r="N263" s="2"/>
    </row>
    <row r="264" spans="1:14" ht="15.75">
      <c r="A264" s="1"/>
      <c r="B264" s="4"/>
      <c r="C264" s="4"/>
      <c r="D264" s="4"/>
      <c r="E264" s="2"/>
      <c r="F264" s="2"/>
      <c r="G264" s="3"/>
      <c r="H264" s="3"/>
      <c r="I264" s="3"/>
      <c r="J264" s="3"/>
      <c r="K264" s="3"/>
      <c r="L264" s="3"/>
      <c r="M264" s="3"/>
      <c r="N264" s="2"/>
    </row>
    <row r="265" spans="1:14" ht="15.75">
      <c r="A265" s="1"/>
      <c r="B265" s="4"/>
      <c r="C265" s="4"/>
      <c r="D265" s="4"/>
      <c r="E265" s="2"/>
      <c r="F265" s="2"/>
      <c r="G265" s="3"/>
      <c r="H265" s="3"/>
      <c r="I265" s="3"/>
      <c r="J265" s="3"/>
      <c r="K265" s="3"/>
      <c r="L265" s="3"/>
      <c r="M265" s="3"/>
      <c r="N265" s="2"/>
    </row>
    <row r="266" spans="1:14" ht="15.75">
      <c r="A266" s="1"/>
      <c r="B266" s="4"/>
      <c r="C266" s="4"/>
      <c r="D266" s="4"/>
      <c r="E266" s="2"/>
      <c r="F266" s="2"/>
      <c r="G266" s="3"/>
      <c r="H266" s="3"/>
      <c r="I266" s="3"/>
      <c r="J266" s="3"/>
      <c r="K266" s="3"/>
      <c r="L266" s="3"/>
      <c r="M266" s="3"/>
      <c r="N266" s="2"/>
    </row>
    <row r="267" spans="1:14" ht="15.7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</row>
    <row r="268" spans="1:14" ht="15.75">
      <c r="A268" s="1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</row>
    <row r="269" spans="1:14" ht="15.75">
      <c r="A269" s="1"/>
      <c r="B269" s="3"/>
      <c r="C269" s="3"/>
      <c r="D269" s="3"/>
      <c r="E269" s="3"/>
      <c r="F269" s="3"/>
      <c r="G269" s="2"/>
      <c r="H269" s="2"/>
      <c r="I269" s="2"/>
      <c r="J269" s="2"/>
      <c r="K269" s="2"/>
      <c r="L269" s="2"/>
      <c r="M269" s="2"/>
      <c r="N269" s="2"/>
    </row>
    <row r="270" spans="1:14" ht="15.75">
      <c r="A270" s="1"/>
      <c r="B270" s="4"/>
      <c r="C270" s="4"/>
      <c r="D270" s="4"/>
      <c r="E270" s="2"/>
      <c r="F270" s="2"/>
      <c r="G270" s="2"/>
      <c r="H270" s="2"/>
      <c r="I270" s="2"/>
      <c r="J270" s="2"/>
      <c r="K270" s="2"/>
      <c r="L270" s="2"/>
      <c r="M270" s="2"/>
      <c r="N270" s="2"/>
    </row>
  </sheetData>
  <mergeCells count="38">
    <mergeCell ref="Y10:Z10"/>
    <mergeCell ref="Y11:Z11"/>
    <mergeCell ref="Y12:Z12"/>
    <mergeCell ref="Y13:Z13"/>
    <mergeCell ref="X5:X9"/>
    <mergeCell ref="Y5:Z5"/>
    <mergeCell ref="Y6:Z6"/>
    <mergeCell ref="Y7:Z7"/>
    <mergeCell ref="Y8:Z8"/>
    <mergeCell ref="Y9:Z9"/>
    <mergeCell ref="Y14:Z14"/>
    <mergeCell ref="AA31:AE36"/>
    <mergeCell ref="AF33:AG33"/>
    <mergeCell ref="AH33:AI33"/>
    <mergeCell ref="AF34:AG36"/>
    <mergeCell ref="AH34:AI36"/>
    <mergeCell ref="Y20:Z20"/>
    <mergeCell ref="Y15:Z15"/>
    <mergeCell ref="Y16:Z16"/>
    <mergeCell ref="Y17:Z17"/>
    <mergeCell ref="Y18:Z18"/>
    <mergeCell ref="Y19:Z19"/>
    <mergeCell ref="X2:AM4"/>
    <mergeCell ref="AJ33:AM33"/>
    <mergeCell ref="AJ34:AL35"/>
    <mergeCell ref="AM34:AM35"/>
    <mergeCell ref="AJ36:AL36"/>
    <mergeCell ref="Y22:Z22"/>
    <mergeCell ref="Y23:Z23"/>
    <mergeCell ref="Y24:Z24"/>
    <mergeCell ref="X26:X30"/>
    <mergeCell ref="Y26:Z26"/>
    <mergeCell ref="Y27:Z27"/>
    <mergeCell ref="Y28:Z28"/>
    <mergeCell ref="Y29:Z29"/>
    <mergeCell ref="Y30:Z30"/>
    <mergeCell ref="Y25:Z25"/>
    <mergeCell ref="Y21:Z21"/>
  </mergeCells>
  <conditionalFormatting sqref="AB6:AB30">
    <cfRule type="dataBar" priority="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{F532ED92-4460-1245-ADC8-90BABA5AC8AF}</x14:id>
        </ext>
      </extLst>
    </cfRule>
  </conditionalFormatting>
  <conditionalFormatting sqref="AD6:AD30">
    <cfRule type="iconSet" priority="5">
      <iconSet iconSet="3Symbols">
        <cfvo type="percent" val="0"/>
        <cfvo type="num" val="0.8"/>
        <cfvo type="num" val="1.2"/>
      </iconSet>
    </cfRule>
  </conditionalFormatting>
  <conditionalFormatting sqref="AE6:AE30">
    <cfRule type="cellIs" dxfId="202" priority="2" operator="between">
      <formula>0.4</formula>
      <formula>0.5399</formula>
    </cfRule>
    <cfRule type="cellIs" dxfId="201" priority="3" operator="between">
      <formula>0.54</formula>
      <formula>0.6399</formula>
    </cfRule>
    <cfRule type="cellIs" dxfId="200" priority="4" operator="greaterThan">
      <formula>0.64</formula>
    </cfRule>
  </conditionalFormatting>
  <pageMargins left="0.25" right="0.25" top="0.75" bottom="0.75" header="0.3" footer="0.3"/>
  <pageSetup scale="20" orientation="portrait" horizontalDpi="0" verticalDpi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532ED92-4460-1245-ADC8-90BABA5AC8A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AB6:AB30</xm:sqref>
        </x14:conditionalFormatting>
        <x14:conditionalFormatting xmlns:xm="http://schemas.microsoft.com/office/excel/2006/main">
          <x14:cfRule type="containsText" priority="1" operator="containsText" id="{FFDE905C-1949-9749-9D5B-95C1C2DD844F}">
            <xm:f>NOT(ISERROR(SEARCH("-",AE6)))</xm:f>
            <xm:f>"-"</xm:f>
            <x14:dxf>
              <fill>
                <patternFill>
                  <bgColor theme="0"/>
                </patternFill>
              </fill>
            </x14:dxf>
          </x14:cfRule>
          <xm:sqref>AE6:AE30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2BF649-05CA-544F-8E53-BF0C14A97C52}">
  <dimension ref="B2:I30"/>
  <sheetViews>
    <sheetView workbookViewId="0">
      <selection activeCell="J20" sqref="J20"/>
    </sheetView>
  </sheetViews>
  <sheetFormatPr baseColWidth="10" defaultColWidth="10.85546875" defaultRowHeight="15.75"/>
  <cols>
    <col min="1" max="4" width="10.85546875" style="6"/>
    <col min="5" max="5" width="16.85546875" style="6" customWidth="1"/>
    <col min="6" max="16384" width="10.85546875" style="6"/>
  </cols>
  <sheetData>
    <row r="2" spans="2:9">
      <c r="C2" s="258" t="s">
        <v>53</v>
      </c>
      <c r="D2" s="258"/>
      <c r="E2" s="258"/>
      <c r="F2" s="258" t="s">
        <v>46</v>
      </c>
      <c r="G2" s="258"/>
      <c r="H2" s="258"/>
    </row>
    <row r="3" spans="2:9">
      <c r="B3" s="7" t="s">
        <v>54</v>
      </c>
      <c r="C3" s="7" t="s">
        <v>55</v>
      </c>
      <c r="D3" s="7" t="s">
        <v>45</v>
      </c>
      <c r="E3" s="7" t="s">
        <v>56</v>
      </c>
      <c r="F3" s="7" t="s">
        <v>55</v>
      </c>
      <c r="G3" s="7" t="s">
        <v>45</v>
      </c>
      <c r="H3" s="7" t="s">
        <v>56</v>
      </c>
      <c r="I3" s="7"/>
    </row>
    <row r="4" spans="2:9">
      <c r="B4" s="7">
        <v>1</v>
      </c>
      <c r="C4" s="7"/>
      <c r="D4" s="7"/>
      <c r="E4" s="7"/>
      <c r="F4" s="7"/>
      <c r="G4" s="7"/>
      <c r="H4" s="7"/>
      <c r="I4" s="7"/>
    </row>
    <row r="5" spans="2:9">
      <c r="B5" s="7">
        <v>2</v>
      </c>
      <c r="C5" s="7"/>
      <c r="D5" s="7"/>
      <c r="E5" s="7"/>
      <c r="F5" s="7"/>
      <c r="G5" s="7"/>
      <c r="H5" s="7"/>
      <c r="I5" s="7"/>
    </row>
    <row r="6" spans="2:9">
      <c r="B6" s="7">
        <v>3</v>
      </c>
      <c r="C6" s="7"/>
      <c r="D6" s="7"/>
      <c r="E6" s="7"/>
      <c r="F6" s="7"/>
      <c r="G6" s="7"/>
      <c r="H6" s="7"/>
      <c r="I6" s="7"/>
    </row>
    <row r="7" spans="2:9">
      <c r="B7" s="7">
        <v>4</v>
      </c>
      <c r="C7" s="7"/>
      <c r="D7" s="7"/>
      <c r="E7" s="7"/>
      <c r="F7" s="7"/>
      <c r="G7" s="7"/>
      <c r="H7" s="7"/>
      <c r="I7" s="7"/>
    </row>
    <row r="8" spans="2:9">
      <c r="B8" s="7">
        <v>5</v>
      </c>
      <c r="C8" s="7"/>
      <c r="D8" s="7"/>
      <c r="E8" s="7"/>
      <c r="F8" s="7"/>
      <c r="G8" s="7"/>
      <c r="H8" s="7"/>
      <c r="I8" s="7"/>
    </row>
    <row r="9" spans="2:9">
      <c r="B9" s="7">
        <v>6</v>
      </c>
      <c r="C9" s="7"/>
      <c r="D9" s="7"/>
      <c r="E9" s="7"/>
      <c r="F9" s="7"/>
      <c r="G9" s="7"/>
      <c r="H9" s="7"/>
      <c r="I9" s="7"/>
    </row>
    <row r="10" spans="2:9">
      <c r="B10" s="7">
        <v>7</v>
      </c>
      <c r="C10" s="7"/>
      <c r="D10" s="7"/>
      <c r="E10" s="7"/>
      <c r="F10" s="7"/>
      <c r="G10" s="7"/>
      <c r="H10" s="7"/>
      <c r="I10" s="7"/>
    </row>
    <row r="11" spans="2:9">
      <c r="B11" s="7">
        <v>8</v>
      </c>
      <c r="C11" s="7"/>
      <c r="D11" s="7"/>
      <c r="E11" s="7"/>
      <c r="F11" s="7"/>
      <c r="G11" s="7"/>
      <c r="H11" s="7"/>
      <c r="I11" s="7"/>
    </row>
    <row r="12" spans="2:9">
      <c r="B12" s="7">
        <v>9</v>
      </c>
      <c r="C12" s="7"/>
      <c r="D12" s="7"/>
      <c r="E12" s="7"/>
      <c r="F12" s="7"/>
      <c r="G12" s="7"/>
      <c r="H12" s="7"/>
      <c r="I12" s="7"/>
    </row>
    <row r="13" spans="2:9">
      <c r="B13" s="7">
        <v>10</v>
      </c>
      <c r="C13" s="7"/>
      <c r="D13" s="7"/>
      <c r="E13" s="7"/>
      <c r="F13" s="7"/>
      <c r="G13" s="7"/>
      <c r="H13" s="7"/>
      <c r="I13" s="7"/>
    </row>
    <row r="14" spans="2:9">
      <c r="B14" s="7">
        <v>11</v>
      </c>
      <c r="C14" s="7"/>
      <c r="D14" s="7"/>
      <c r="E14" s="7"/>
      <c r="F14" s="7"/>
      <c r="G14" s="7"/>
      <c r="H14" s="7"/>
      <c r="I14" s="7"/>
    </row>
    <row r="15" spans="2:9">
      <c r="B15" s="7">
        <v>12</v>
      </c>
      <c r="C15" s="7"/>
      <c r="D15" s="7"/>
      <c r="E15" s="7"/>
      <c r="F15" s="7"/>
      <c r="G15" s="7"/>
      <c r="H15" s="7"/>
      <c r="I15" s="7"/>
    </row>
    <row r="16" spans="2:9">
      <c r="B16" s="7">
        <v>13</v>
      </c>
      <c r="C16" s="7"/>
      <c r="D16" s="7"/>
      <c r="E16" s="7"/>
      <c r="F16" s="7"/>
      <c r="G16" s="7"/>
      <c r="H16" s="7"/>
      <c r="I16" s="7"/>
    </row>
    <row r="17" spans="2:9">
      <c r="B17" s="7" t="s">
        <v>57</v>
      </c>
      <c r="C17" s="8">
        <v>91</v>
      </c>
      <c r="D17" s="9">
        <v>0.5494505494505495</v>
      </c>
      <c r="E17" s="9">
        <v>0.48351648351648352</v>
      </c>
      <c r="F17" s="8">
        <v>6</v>
      </c>
      <c r="G17" s="9">
        <v>0.33333333333333331</v>
      </c>
      <c r="H17" s="9">
        <v>0.33333333333333331</v>
      </c>
      <c r="I17" s="7"/>
    </row>
    <row r="18" spans="2:9">
      <c r="B18" s="7" t="s">
        <v>58</v>
      </c>
      <c r="C18" s="8">
        <v>90</v>
      </c>
      <c r="D18" s="9">
        <v>0.67777777777777781</v>
      </c>
      <c r="E18" s="9">
        <v>0.67777777777777781</v>
      </c>
      <c r="G18" s="7"/>
      <c r="H18" s="7"/>
      <c r="I18" s="7"/>
    </row>
    <row r="19" spans="2:9">
      <c r="B19" s="7" t="s">
        <v>59</v>
      </c>
      <c r="C19" s="8">
        <v>82</v>
      </c>
      <c r="D19" s="9">
        <v>0.62195121951219512</v>
      </c>
      <c r="E19" s="9">
        <v>0.48780487804878048</v>
      </c>
      <c r="F19" s="8">
        <v>11</v>
      </c>
      <c r="G19" s="9">
        <v>0.45454545454545453</v>
      </c>
      <c r="H19" s="9">
        <v>0.18181818181818182</v>
      </c>
      <c r="I19" s="7"/>
    </row>
    <row r="20" spans="2:9">
      <c r="B20" s="7" t="s">
        <v>60</v>
      </c>
      <c r="C20" s="8">
        <v>89</v>
      </c>
      <c r="D20" s="9">
        <v>0.7640449438202247</v>
      </c>
      <c r="E20" s="9">
        <v>0.4943820224719101</v>
      </c>
      <c r="F20" s="8">
        <v>5</v>
      </c>
      <c r="G20" s="9">
        <v>0.6</v>
      </c>
      <c r="H20" s="9">
        <v>0.4</v>
      </c>
      <c r="I20" s="7"/>
    </row>
    <row r="21" spans="2:9">
      <c r="B21" s="7" t="s">
        <v>61</v>
      </c>
      <c r="C21" s="8">
        <v>85</v>
      </c>
      <c r="D21" s="9">
        <v>0.95294117647058818</v>
      </c>
      <c r="E21" s="9">
        <v>0.6</v>
      </c>
      <c r="F21" s="8">
        <v>8</v>
      </c>
      <c r="G21" s="9">
        <v>0.875</v>
      </c>
      <c r="H21" s="9">
        <v>0.75</v>
      </c>
      <c r="I21" s="7"/>
    </row>
    <row r="22" spans="2:9">
      <c r="B22" s="7"/>
      <c r="C22" s="7"/>
      <c r="D22" s="7"/>
      <c r="E22" s="7"/>
      <c r="F22" s="7"/>
      <c r="G22" s="7"/>
      <c r="H22" s="7"/>
      <c r="I22" s="7"/>
    </row>
    <row r="29" spans="2:9">
      <c r="B29" s="6" t="s">
        <v>62</v>
      </c>
    </row>
    <row r="30" spans="2:9">
      <c r="B30" s="6" t="s">
        <v>63</v>
      </c>
    </row>
  </sheetData>
  <mergeCells count="2">
    <mergeCell ref="C2:E2"/>
    <mergeCell ref="F2:H2"/>
  </mergeCells>
  <pageMargins left="0.7" right="0.7" top="0.75" bottom="0.75" header="0.3" footer="0.3"/>
  <pageSetup orientation="portrait" horizontalDpi="0" verticalDpi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F13C82-831C-644F-9ADC-CF85D3F64A0C}">
  <sheetPr>
    <pageSetUpPr fitToPage="1"/>
  </sheetPr>
  <dimension ref="A1:AQ261"/>
  <sheetViews>
    <sheetView topLeftCell="S1" zoomScale="90" zoomScaleNormal="90" workbookViewId="0">
      <selection activeCell="V30" sqref="V30"/>
    </sheetView>
  </sheetViews>
  <sheetFormatPr baseColWidth="10" defaultColWidth="10.85546875" defaultRowHeight="15"/>
  <cols>
    <col min="1" max="1" width="36.85546875" customWidth="1"/>
    <col min="23" max="23" width="10.85546875" customWidth="1"/>
    <col min="24" max="24" width="19.28515625" customWidth="1"/>
    <col min="25" max="25" width="6.85546875" customWidth="1"/>
    <col min="26" max="26" width="8.28515625" customWidth="1"/>
    <col min="27" max="27" width="8.42578125" customWidth="1"/>
    <col min="28" max="28" width="16" customWidth="1"/>
    <col min="29" max="29" width="10.85546875" customWidth="1"/>
    <col min="30" max="41" width="8.85546875" customWidth="1"/>
    <col min="42" max="73" width="6.85546875" customWidth="1"/>
  </cols>
  <sheetData>
    <row r="1" spans="1:41" ht="16.5" thickBot="1">
      <c r="A1" s="1" t="s">
        <v>21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1:41" ht="15" customHeight="1">
      <c r="A2" s="1" t="s">
        <v>22</v>
      </c>
      <c r="B2" s="3" t="s">
        <v>1</v>
      </c>
      <c r="C2" s="3" t="s">
        <v>2</v>
      </c>
      <c r="D2" s="3" t="s">
        <v>3</v>
      </c>
      <c r="E2" s="3" t="s">
        <v>23</v>
      </c>
      <c r="F2" s="3" t="s">
        <v>24</v>
      </c>
      <c r="G2" s="3" t="s">
        <v>42</v>
      </c>
      <c r="H2" s="3" t="s">
        <v>43</v>
      </c>
      <c r="I2" s="3" t="s">
        <v>44</v>
      </c>
      <c r="J2" s="3" t="s">
        <v>140</v>
      </c>
      <c r="K2" s="3" t="s">
        <v>101</v>
      </c>
      <c r="L2" s="3" t="s">
        <v>6</v>
      </c>
      <c r="M2" s="3"/>
      <c r="N2" s="3"/>
      <c r="O2" s="2"/>
      <c r="P2" s="2"/>
      <c r="Q2" s="2"/>
      <c r="R2" s="2"/>
      <c r="S2" s="2"/>
      <c r="T2" s="2"/>
      <c r="U2" s="2"/>
      <c r="X2" s="175" t="s">
        <v>100</v>
      </c>
      <c r="Y2" s="176"/>
      <c r="Z2" s="176"/>
      <c r="AA2" s="176"/>
      <c r="AB2" s="176"/>
      <c r="AC2" s="176"/>
      <c r="AD2" s="176"/>
      <c r="AE2" s="176"/>
      <c r="AF2" s="176"/>
      <c r="AG2" s="176"/>
      <c r="AH2" s="176"/>
      <c r="AI2" s="176"/>
      <c r="AJ2" s="176"/>
      <c r="AK2" s="176"/>
      <c r="AL2" s="176"/>
      <c r="AM2" s="259"/>
      <c r="AN2" s="41"/>
      <c r="AO2" s="41"/>
    </row>
    <row r="3" spans="1:41" ht="15.95" customHeight="1">
      <c r="A3" s="1" t="s">
        <v>72</v>
      </c>
      <c r="B3" s="4">
        <v>2.4339502314814816E-2</v>
      </c>
      <c r="C3" s="4">
        <v>2.4246909722222224E-2</v>
      </c>
      <c r="D3" s="4">
        <v>2.4362650462962963E-2</v>
      </c>
      <c r="E3" s="2"/>
      <c r="F3" s="2"/>
      <c r="G3" s="3">
        <v>0</v>
      </c>
      <c r="H3" s="3">
        <v>1</v>
      </c>
      <c r="I3" s="3">
        <v>0</v>
      </c>
      <c r="J3" s="3">
        <v>0</v>
      </c>
      <c r="K3" s="3">
        <v>0</v>
      </c>
      <c r="L3" s="3">
        <v>0</v>
      </c>
      <c r="M3" s="3"/>
      <c r="N3" s="3"/>
      <c r="O3" s="2"/>
      <c r="P3" s="2"/>
      <c r="Q3" s="2"/>
      <c r="R3" s="2"/>
      <c r="S3" s="2"/>
      <c r="T3" s="2"/>
      <c r="U3" s="2"/>
      <c r="X3" s="177"/>
      <c r="Y3" s="178"/>
      <c r="Z3" s="178"/>
      <c r="AA3" s="178"/>
      <c r="AB3" s="178"/>
      <c r="AC3" s="178"/>
      <c r="AD3" s="178"/>
      <c r="AE3" s="178"/>
      <c r="AF3" s="178"/>
      <c r="AG3" s="178"/>
      <c r="AH3" s="178"/>
      <c r="AI3" s="178"/>
      <c r="AJ3" s="178"/>
      <c r="AK3" s="178"/>
      <c r="AL3" s="178"/>
      <c r="AM3" s="260"/>
      <c r="AN3" s="41"/>
      <c r="AO3" s="41"/>
    </row>
    <row r="4" spans="1:41" ht="15.95" customHeight="1" thickBot="1">
      <c r="A4" s="1" t="s">
        <v>168</v>
      </c>
      <c r="B4" s="4">
        <v>2.4668206018518518E-2</v>
      </c>
      <c r="C4" s="4">
        <v>2.4575613425925926E-2</v>
      </c>
      <c r="D4" s="4">
        <v>2.4691354166666665E-2</v>
      </c>
      <c r="E4" s="2"/>
      <c r="F4" s="2"/>
      <c r="G4" s="3">
        <v>1</v>
      </c>
      <c r="H4" s="3">
        <v>0</v>
      </c>
      <c r="I4" s="3">
        <v>0</v>
      </c>
      <c r="J4" s="3">
        <v>1</v>
      </c>
      <c r="K4" s="3">
        <v>0</v>
      </c>
      <c r="L4" s="3">
        <v>0</v>
      </c>
      <c r="M4" s="3"/>
      <c r="N4" s="3"/>
      <c r="O4" s="2"/>
      <c r="P4" s="2"/>
      <c r="Q4" s="2"/>
      <c r="R4" s="2"/>
      <c r="S4" s="2"/>
      <c r="T4" s="2"/>
      <c r="U4" s="2"/>
      <c r="X4" s="179"/>
      <c r="Y4" s="180"/>
      <c r="Z4" s="180"/>
      <c r="AA4" s="180"/>
      <c r="AB4" s="180"/>
      <c r="AC4" s="180"/>
      <c r="AD4" s="180"/>
      <c r="AE4" s="180"/>
      <c r="AF4" s="180"/>
      <c r="AG4" s="180"/>
      <c r="AH4" s="180"/>
      <c r="AI4" s="180"/>
      <c r="AJ4" s="180"/>
      <c r="AK4" s="180"/>
      <c r="AL4" s="180"/>
      <c r="AM4" s="261"/>
      <c r="AN4" s="41"/>
      <c r="AO4" s="41"/>
    </row>
    <row r="5" spans="1:41" ht="23.25">
      <c r="A5" s="1" t="s">
        <v>73</v>
      </c>
      <c r="B5" s="4">
        <v>2.7228819444444444E-2</v>
      </c>
      <c r="C5" s="4">
        <v>2.7136226851851852E-2</v>
      </c>
      <c r="D5" s="4">
        <v>2.7251967592592588E-2</v>
      </c>
      <c r="E5" s="2"/>
      <c r="F5" s="2"/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/>
      <c r="N5" s="3"/>
      <c r="O5" s="2"/>
      <c r="P5" s="2"/>
      <c r="Q5" s="2"/>
      <c r="R5" s="2"/>
      <c r="S5" s="2"/>
      <c r="T5" s="2"/>
      <c r="U5" s="2"/>
      <c r="W5" s="5"/>
      <c r="X5" s="181" t="s">
        <v>92</v>
      </c>
      <c r="Y5" s="183" t="s">
        <v>94</v>
      </c>
      <c r="Z5" s="183"/>
      <c r="AA5" s="15" t="s">
        <v>128</v>
      </c>
      <c r="AB5" s="15" t="s">
        <v>95</v>
      </c>
      <c r="AC5" s="15" t="s">
        <v>97</v>
      </c>
      <c r="AD5" s="15" t="s">
        <v>130</v>
      </c>
      <c r="AE5" s="15" t="s">
        <v>98</v>
      </c>
      <c r="AF5" s="15" t="s">
        <v>64</v>
      </c>
      <c r="AG5" s="15" t="s">
        <v>99</v>
      </c>
      <c r="AH5" s="15" t="s">
        <v>96</v>
      </c>
      <c r="AI5" s="15" t="s">
        <v>99</v>
      </c>
      <c r="AJ5" s="15" t="s">
        <v>110</v>
      </c>
      <c r="AK5" s="15" t="s">
        <v>99</v>
      </c>
      <c r="AL5" s="15" t="s">
        <v>6</v>
      </c>
      <c r="AM5" s="16" t="s">
        <v>99</v>
      </c>
    </row>
    <row r="6" spans="1:41" ht="15.75">
      <c r="A6" s="1" t="s">
        <v>74</v>
      </c>
      <c r="B6" s="4">
        <v>3.2707291666666666E-2</v>
      </c>
      <c r="C6" s="4">
        <v>3.2614699074074077E-2</v>
      </c>
      <c r="D6" s="4">
        <v>3.2730439814814813E-2</v>
      </c>
      <c r="E6" s="2"/>
      <c r="F6" s="2"/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/>
      <c r="N6" s="3"/>
      <c r="O6" s="2"/>
      <c r="P6" s="2"/>
      <c r="Q6" s="2"/>
      <c r="R6" s="2"/>
      <c r="S6" s="2"/>
      <c r="T6" s="2"/>
      <c r="U6" s="2"/>
      <c r="W6" s="5"/>
      <c r="X6" s="182"/>
      <c r="Y6" s="164" t="s">
        <v>0</v>
      </c>
      <c r="Z6" s="164"/>
      <c r="AA6" s="12">
        <f>IF((COUNTIF($A$1:$A$871,"*CA *"))&lt;0,"0",(COUNTIF($A$1:$A$871,"*CA *")))</f>
        <v>8</v>
      </c>
      <c r="AB6" s="29">
        <f t="shared" ref="AB6:AB30" si="0">IF($AC$34=0,"",(AA6)/$AC$34)</f>
        <v>9.5238095238095233E-2</v>
      </c>
      <c r="AC6" s="10">
        <f>(SUMIFS($H$1:$H$871,$A$1:$A$871,"*CA *")*2)+(SUMIFS($I$1:$I$871,$A$1:$A$871,"*CA *")*3)+(SUMIFS($G$1:$G$871,$A$1:$A$871,"*CA *"))</f>
        <v>11</v>
      </c>
      <c r="AD6" s="36">
        <f>IFERROR(((SUMIFS($H$1:$H$871,$A$1:$A$871,"*CA *")*2)+(SUMIFS($I$1:$I$871,$A$1:$A$871,"*CA *")*3)+(SUMIFS($G$1:$G$871,$A$1:$A$871,"*CA *")))/(AA6),"-")</f>
        <v>1.375</v>
      </c>
      <c r="AE6" s="14">
        <f>IFERROR(SUM(AF6+AH6)/SUM(AF6+AH6+AJ6+AL6),"-")</f>
        <v>0.88888888888888884</v>
      </c>
      <c r="AF6" s="30">
        <f>(SUMIFS($H$1:$H$871,$A$1:$A$871,"*CA *"))+(SUMIFS($I$1:$I$871,$A$1:$A$871,"*CA *"))</f>
        <v>5</v>
      </c>
      <c r="AG6" s="28">
        <f>IFERROR(AF6/$AA$6,"-")</f>
        <v>0.625</v>
      </c>
      <c r="AH6" s="30">
        <f>SUMIFS($J$1:$J$871,$A$1:$A$871,"*CA *")</f>
        <v>3</v>
      </c>
      <c r="AI6" s="28">
        <f>IFERROR(AH6/$AA$6,"-")</f>
        <v>0.375</v>
      </c>
      <c r="AJ6" s="30">
        <f>SUMIFS($K$1:$K$871,$A$1:$A$871,"*CA *")</f>
        <v>1</v>
      </c>
      <c r="AK6" s="28">
        <f>IFERROR(AJ6/$AA$6,"-")</f>
        <v>0.125</v>
      </c>
      <c r="AL6" s="30">
        <f>SUMIFS($L$1:$L$871,$A$1:$A$871,"*CA *")</f>
        <v>0</v>
      </c>
      <c r="AM6" s="28">
        <f>IFERROR(AL6/$AA$6,"-")</f>
        <v>0</v>
      </c>
    </row>
    <row r="7" spans="1:41" ht="15.75">
      <c r="A7" s="1" t="s">
        <v>75</v>
      </c>
      <c r="B7" s="4">
        <v>3.4427893518518514E-2</v>
      </c>
      <c r="C7" s="4">
        <v>3.4335300925925925E-2</v>
      </c>
      <c r="D7" s="4">
        <v>3.4451041666666661E-2</v>
      </c>
      <c r="E7" s="2"/>
      <c r="F7" s="2"/>
      <c r="G7" s="3">
        <v>0</v>
      </c>
      <c r="H7" s="3">
        <v>0</v>
      </c>
      <c r="I7" s="3">
        <v>0</v>
      </c>
      <c r="J7" s="3">
        <v>0</v>
      </c>
      <c r="K7" s="3">
        <v>1</v>
      </c>
      <c r="L7" s="3">
        <v>0</v>
      </c>
      <c r="M7" s="2"/>
      <c r="N7" s="2"/>
      <c r="O7" s="2"/>
      <c r="P7" s="2"/>
      <c r="Q7" s="2"/>
      <c r="R7" s="2"/>
      <c r="S7" s="2"/>
      <c r="T7" s="2"/>
      <c r="U7" s="2"/>
      <c r="X7" s="182"/>
      <c r="Y7" s="164" t="s">
        <v>66</v>
      </c>
      <c r="Z7" s="164"/>
      <c r="AA7" s="12">
        <f>IF((COUNTIF($A$1:$A$871,"*TRANSI*")-1)&lt;0,"0",(COUNTIF($A$1:$A$871,"*TRANSI*")-1))</f>
        <v>7</v>
      </c>
      <c r="AB7" s="29">
        <f t="shared" si="0"/>
        <v>8.3333333333333329E-2</v>
      </c>
      <c r="AC7" s="10">
        <f>(SUMIFS($H$1:$H$871,$A$1:$A$871,"*TRANSI *")*2)+(SUMIFS($I$1:$I$871,$A$1:$A$871,"*TRANSI *")*3)+(SUMIFS($G$1:$G$871,$A$1:$A$871,"*TRANSI *"))</f>
        <v>11</v>
      </c>
      <c r="AD7" s="36">
        <f>IFERROR(((SUMIFS($H$1:$H$871,$A$1:$A$871,"*TRANSI *")*2)+(SUMIFS($I$1:$I$871,$A$1:$A$871,"*TRANSI *")*3)+(SUMIFS($G$1:$G$871,$A$1:$A$871,"*TRANSI *")))/(AA7),"-")</f>
        <v>1.5714285714285714</v>
      </c>
      <c r="AE7" s="14">
        <f t="shared" ref="AE7:AE30" si="1">IFERROR(SUM(AF7+AH7)/SUM(AF7+AH7+AJ7+AL7),"-")</f>
        <v>0.77777777777777779</v>
      </c>
      <c r="AF7" s="30">
        <f>(SUMIFS($H$1:$H$871,$A$1:$A$871,"*TRANSI *"))+(SUMIFS($I$1:$I$871,$A$1:$A$871,"*TRANSI *"))</f>
        <v>5</v>
      </c>
      <c r="AG7" s="28">
        <f>IFERROR(AF7/$AA$7,"-")</f>
        <v>0.7142857142857143</v>
      </c>
      <c r="AH7" s="30">
        <f>SUMIFS($J$1:$J$871,$A$1:$A$871,"*TRANSI*")</f>
        <v>2</v>
      </c>
      <c r="AI7" s="28">
        <f>IFERROR(AH7/$AA$7,"-")</f>
        <v>0.2857142857142857</v>
      </c>
      <c r="AJ7" s="30">
        <f>SUMIFS($K$1:$K$871,$A$1:$A$871,"*TRANSI*")</f>
        <v>1</v>
      </c>
      <c r="AK7" s="28">
        <f>IFERROR(AJ7/$AA$7,"-")</f>
        <v>0.14285714285714285</v>
      </c>
      <c r="AL7" s="30">
        <f>SUMIFS($L$1:$L$871,$A$1:$A$871,"*TRANSI*")</f>
        <v>1</v>
      </c>
      <c r="AM7" s="28">
        <f>IFERROR(AL7/$AA$7,"-")</f>
        <v>0.14285714285714285</v>
      </c>
    </row>
    <row r="8" spans="1:41" ht="15.75">
      <c r="A8" s="1" t="s">
        <v>125</v>
      </c>
      <c r="B8" s="4">
        <v>5.3672372685185182E-2</v>
      </c>
      <c r="C8" s="4">
        <v>5.3579780092592594E-2</v>
      </c>
      <c r="D8" s="4">
        <v>5.3695520833333336E-2</v>
      </c>
      <c r="E8" s="2"/>
      <c r="F8" s="2"/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2"/>
      <c r="N8" s="2"/>
      <c r="O8" s="2"/>
      <c r="P8" s="2"/>
      <c r="Q8" s="2"/>
      <c r="R8" s="2"/>
      <c r="S8" s="2"/>
      <c r="T8" s="2"/>
      <c r="U8" s="2"/>
      <c r="X8" s="182"/>
      <c r="Y8" s="164" t="s">
        <v>48</v>
      </c>
      <c r="Z8" s="164"/>
      <c r="AA8" s="12">
        <f>IF((COUNTIF($A$1:$A$871,"*JL*")-1)&lt;0,"0",(COUNTIF($A$1:$A$871,"*JL*")-1))</f>
        <v>4</v>
      </c>
      <c r="AB8" s="13">
        <f t="shared" si="0"/>
        <v>4.7619047619047616E-2</v>
      </c>
      <c r="AC8" s="10">
        <f>(SUMIFS($H$1:$H$871,$A$1:$A$871,"*JL *")*2)+(SUMIFS($I$1:$I$871,$A$1:$A$871,"*JL *")*3)+(SUMIFS($G$1:$G$871,$A$1:$A$871,"*JL *"))</f>
        <v>4</v>
      </c>
      <c r="AD8" s="36">
        <f>IFERROR(((SUMIFS($H$1:$H$871,$A$1:$A$871,"*JL *")*2)+(SUMIFS($I$1:$I$871,$A$1:$A$871,"*JL *")*3)+(SUMIFS($G$1:$G$871,$A$1:$A$871,"*JL *")))/(AA8),"-")</f>
        <v>1</v>
      </c>
      <c r="AE8" s="14">
        <f t="shared" si="1"/>
        <v>0.75</v>
      </c>
      <c r="AF8" s="31">
        <f>(SUMIFS($H$1:$H$871,$A$1:$A$871,"*JL *"))+(SUMIFS($I$1:$I$871,$A$1:$A$871,"*JL *"))</f>
        <v>2</v>
      </c>
      <c r="AG8" s="28">
        <f>IFERROR(AF8/$AA$8,"-")</f>
        <v>0.5</v>
      </c>
      <c r="AH8" s="31">
        <f>SUMIFS($J$1:$J$871,$A$1:$A$871,"*JL*")</f>
        <v>1</v>
      </c>
      <c r="AI8" s="28">
        <f>IFERROR(AH8/$AA$8,"-")</f>
        <v>0.25</v>
      </c>
      <c r="AJ8" s="31">
        <f>SUMIFS($K$1:$K$871,$A$1:$A$871,"*JL*")</f>
        <v>0</v>
      </c>
      <c r="AK8" s="28">
        <f>IFERROR(AJ8/$AA$8,"-")</f>
        <v>0</v>
      </c>
      <c r="AL8" s="31">
        <f>SUMIFS($L$1:$L$871,$A$1:$A$871,"*JL*")</f>
        <v>1</v>
      </c>
      <c r="AM8" s="28">
        <f>IFERROR(AL8/$AA$8,"-")</f>
        <v>0.25</v>
      </c>
    </row>
    <row r="9" spans="1:41" ht="15.75">
      <c r="A9" s="1" t="s">
        <v>141</v>
      </c>
      <c r="B9" s="4">
        <v>5.5404745370370372E-2</v>
      </c>
      <c r="C9" s="4">
        <v>5.5312152777777783E-2</v>
      </c>
      <c r="D9" s="4">
        <v>5.5427893518518519E-2</v>
      </c>
      <c r="E9" s="2"/>
      <c r="F9" s="2"/>
      <c r="G9" s="3">
        <v>0</v>
      </c>
      <c r="H9" s="3">
        <v>0</v>
      </c>
      <c r="I9" s="3">
        <v>0</v>
      </c>
      <c r="J9" s="3">
        <v>1</v>
      </c>
      <c r="K9" s="3">
        <v>0</v>
      </c>
      <c r="L9" s="3">
        <v>0</v>
      </c>
      <c r="M9" s="3"/>
      <c r="N9" s="3"/>
      <c r="O9" s="2"/>
      <c r="P9" s="2"/>
      <c r="Q9" s="2"/>
      <c r="R9" s="2"/>
      <c r="S9" s="2"/>
      <c r="T9" s="2"/>
      <c r="U9" s="2"/>
      <c r="X9" s="182"/>
      <c r="Y9" s="164" t="s">
        <v>67</v>
      </c>
      <c r="Z9" s="164"/>
      <c r="AA9" s="12">
        <f>IF((COUNTIF($A$1:$A$871,"*PS*")-1)&lt;0,"0",(COUNTIF($A$1:$A$871,"*PS*")-1))</f>
        <v>3</v>
      </c>
      <c r="AB9" s="13">
        <f t="shared" si="0"/>
        <v>3.5714285714285712E-2</v>
      </c>
      <c r="AC9" s="10">
        <f>(SUMIFS($H$1:$H$871,$A$1:$A$871,"*PS *")*2)+(SUMIFS($I$1:$I$871,$A$1:$A$871,"*PS *")*3)+(SUMIFS($G$1:$G$871,$A$1:$A$871,"*PS *"))</f>
        <v>1</v>
      </c>
      <c r="AD9" s="36">
        <f>IFERROR(((SUMIFS($H$1:$H$871,$A$1:$A$871,"*PS *")*2)+(SUMIFS($I$1:$I$871,$A$1:$A$871,"*PS *")*3)+(SUMIFS($G$1:$G$871,$A$1:$A$871,"*PS *")))/(AA9),"-")</f>
        <v>0.33333333333333331</v>
      </c>
      <c r="AE9" s="14">
        <f t="shared" si="1"/>
        <v>0.33333333333333331</v>
      </c>
      <c r="AF9" s="31">
        <f>(SUMIFS($H$1:$H$871,$A$1:$A$871,"*PS *"))+(SUMIFS($I$1:$I$871,$A$1:$A$871,"*PS *"))</f>
        <v>0</v>
      </c>
      <c r="AG9" s="28">
        <f>IFERROR(AF9/$AA$9,"-")</f>
        <v>0</v>
      </c>
      <c r="AH9" s="31">
        <f>SUMIFS($J$1:$J$871,$A$1:$A$871,"*PS*")</f>
        <v>1</v>
      </c>
      <c r="AI9" s="28">
        <f>IFERROR(AH9/$AA$9,"-")</f>
        <v>0.33333333333333331</v>
      </c>
      <c r="AJ9" s="31">
        <f>SUMIFS($K$1:$K$871,$A$1:$A$871,"*PS*")</f>
        <v>2</v>
      </c>
      <c r="AK9" s="28">
        <f>IFERROR(AJ9/$AA$9,"-")</f>
        <v>0.66666666666666663</v>
      </c>
      <c r="AL9" s="31">
        <f>SUMIFS($L$1:$L$871,$A$1:$A$871,"*PS*")</f>
        <v>0</v>
      </c>
      <c r="AM9" s="28">
        <f>IFERROR(AL9/$AA$9,"-")</f>
        <v>0</v>
      </c>
    </row>
    <row r="10" spans="1:41" ht="15.95" customHeight="1">
      <c r="A10" s="1" t="s">
        <v>183</v>
      </c>
      <c r="B10" s="4">
        <v>6.6638113425925918E-2</v>
      </c>
      <c r="C10" s="4">
        <v>6.654552083333333E-2</v>
      </c>
      <c r="D10" s="4">
        <v>6.6661261574074079E-2</v>
      </c>
      <c r="E10" s="2"/>
      <c r="F10" s="2"/>
      <c r="G10" s="3">
        <v>0</v>
      </c>
      <c r="H10" s="3">
        <v>1</v>
      </c>
      <c r="I10" s="3">
        <v>0</v>
      </c>
      <c r="J10" s="3">
        <v>1</v>
      </c>
      <c r="K10" s="3">
        <v>0</v>
      </c>
      <c r="L10" s="3">
        <v>0</v>
      </c>
      <c r="M10" s="3"/>
      <c r="N10" s="3"/>
      <c r="O10" s="2"/>
      <c r="P10" s="2"/>
      <c r="Q10" s="2"/>
      <c r="R10" s="2"/>
      <c r="S10" s="2"/>
      <c r="T10" s="2"/>
      <c r="U10" s="2"/>
      <c r="X10" s="23" t="s">
        <v>175</v>
      </c>
      <c r="Y10" s="241" t="s">
        <v>4</v>
      </c>
      <c r="Z10" s="241"/>
      <c r="AA10" s="12">
        <f>IF((COUNTIF($A$1:$A$871,"*P1 *"))&lt;0,"0",(COUNTIF($A$1:$A$871,"*P1 *")))</f>
        <v>9</v>
      </c>
      <c r="AB10" s="24">
        <f t="shared" si="0"/>
        <v>0.10714285714285714</v>
      </c>
      <c r="AC10" s="10">
        <f>(SUMIFS($H$1:$H$871,$A$1:$A$871,"*P1 *")*2)+(SUMIFS($I$1:$I$871,$A$1:$A$871,"*P1 *")*3)+(SUMIFS($G$1:$G$871,$A$1:$A$871,"*P1 *"))</f>
        <v>10</v>
      </c>
      <c r="AD10" s="36">
        <f>IFERROR(((SUMIFS($H$1:$H$871,$A$1:$A$871,"*P1 *")*2)+(SUMIFS($I$1:$I$871,$A$1:$A$871,"*P1 *")*3)+(SUMIFS($G$1:$G$871,$A$1:$A$871,"*P1 *")))/(AA10),"-")</f>
        <v>1.1111111111111112</v>
      </c>
      <c r="AE10" s="14">
        <f t="shared" si="1"/>
        <v>0.66666666666666663</v>
      </c>
      <c r="AF10" s="11">
        <f>(SUMIFS($H$1:$H$871,$A$1:$A$871,"*P1 *"))+(SUMIFS($I$1:$I$871,$A$1:$A$871,"*P1 *"))</f>
        <v>4</v>
      </c>
      <c r="AG10" s="28">
        <f>IFERROR(AF10/$AA$10,"-")</f>
        <v>0.44444444444444442</v>
      </c>
      <c r="AH10" s="11">
        <f>SUMIFS($J$1:$J$871,$A$1:$A$871,"*P1 *")</f>
        <v>2</v>
      </c>
      <c r="AI10" s="28">
        <f>IFERROR(AH10/$AA$10,"-")</f>
        <v>0.22222222222222221</v>
      </c>
      <c r="AJ10" s="11">
        <f>SUMIFS($K$1:$K$871,$A$1:$A$871,"*P1 *")</f>
        <v>2</v>
      </c>
      <c r="AK10" s="28">
        <f>IFERROR(AJ10/$AA$10,"-")</f>
        <v>0.22222222222222221</v>
      </c>
      <c r="AL10" s="11">
        <f>SUMIFS($L$1:$L$871,$A$1:$A$871,"*P1 *")</f>
        <v>1</v>
      </c>
      <c r="AM10" s="28">
        <f>IFERROR(AL10/$AA$10,"-")</f>
        <v>0.1111111111111111</v>
      </c>
    </row>
    <row r="11" spans="1:41" ht="15.9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3"/>
      <c r="N11" s="3"/>
      <c r="O11" s="2"/>
      <c r="P11" s="2"/>
      <c r="Q11" s="2"/>
      <c r="R11" s="2"/>
      <c r="S11" s="2"/>
      <c r="T11" s="2"/>
      <c r="U11" s="2"/>
      <c r="X11" s="25" t="s">
        <v>176</v>
      </c>
      <c r="Y11" s="242" t="s">
        <v>5</v>
      </c>
      <c r="Z11" s="242"/>
      <c r="AA11" s="12">
        <f>IF((COUNTIF($A$1:$A$871,"*P2*")-1)&lt;0,"0",(COUNTIF($A$1:$A$871,"*P2*")-1))</f>
        <v>3</v>
      </c>
      <c r="AB11" s="26">
        <f t="shared" si="0"/>
        <v>3.5714285714285712E-2</v>
      </c>
      <c r="AC11" s="10">
        <f>(SUMIFS($H$1:$H$871,$A$1:$A$871,"*P2 *")*2)+(SUMIFS($I$1:$I$871,$A$1:$A$871,"*P2 *")*3)+(SUMIFS($G$1:$G$871,$A$1:$A$871,"*P2 *"))</f>
        <v>2</v>
      </c>
      <c r="AD11" s="36">
        <f>IFERROR(((SUMIFS($H$1:$H$871,$A$1:$A$871,"*P2 *")*2)+(SUMIFS($I$1:$I$871,$A$1:$A$871,"*P2 *")*3)+(SUMIFS($G$1:$G$871,$A$1:$A$871,"*P2 *")))/(AA11),"-")</f>
        <v>0.66666666666666663</v>
      </c>
      <c r="AE11" s="14">
        <f t="shared" si="1"/>
        <v>0.66666666666666663</v>
      </c>
      <c r="AF11" s="27">
        <f>(SUMIFS($H$1:$H$871,$A$1:$A$871,"*P2 *"))+(SUMIFS($I$1:$I$871,$A$1:$A$871,"*P2 *"))</f>
        <v>1</v>
      </c>
      <c r="AG11" s="28">
        <f>IFERROR(AF11/$AA$11,"-")</f>
        <v>0.33333333333333331</v>
      </c>
      <c r="AH11" s="27">
        <f>SUMIFS($J$1:$J$871,$A$1:$A$871,"*P2*")</f>
        <v>1</v>
      </c>
      <c r="AI11" s="28">
        <f>IFERROR(AH11/$AA$11,"-")</f>
        <v>0.33333333333333331</v>
      </c>
      <c r="AJ11" s="27">
        <f>SUMIFS($K$1:$K$871,$A$1:$A$871,"*P2*")</f>
        <v>1</v>
      </c>
      <c r="AK11" s="28">
        <f>IFERROR(AJ11/$AA$11,"-")</f>
        <v>0.33333333333333331</v>
      </c>
      <c r="AL11" s="27">
        <f>SUMIFS($L$1:$L$871,$A$1:$A$871,"*P2*")</f>
        <v>0</v>
      </c>
      <c r="AM11" s="28">
        <f>IFERROR(AL11/$AA$11,"-")</f>
        <v>0</v>
      </c>
    </row>
    <row r="12" spans="1:41" ht="15.95" customHeight="1">
      <c r="A12" s="1" t="s">
        <v>25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3"/>
      <c r="N12" s="3"/>
      <c r="O12" s="2"/>
      <c r="P12" s="2"/>
      <c r="Q12" s="2"/>
      <c r="R12" s="2"/>
      <c r="S12" s="2"/>
      <c r="T12" s="2"/>
      <c r="U12" s="2"/>
      <c r="X12" s="23" t="s">
        <v>177</v>
      </c>
      <c r="Y12" s="241" t="s">
        <v>7</v>
      </c>
      <c r="Z12" s="241"/>
      <c r="AA12" s="12">
        <f>IF((COUNTIF($A$1:$A$871,"*P3*")-1)&lt;0,"0",(COUNTIF($A$1:$A$871,"*P3*")-1))</f>
        <v>2</v>
      </c>
      <c r="AB12" s="24">
        <f t="shared" si="0"/>
        <v>2.3809523809523808E-2</v>
      </c>
      <c r="AC12" s="10">
        <f>(SUMIFS($H$1:$H$871,$A$1:$A$871,"*P3 *")*2)+(SUMIFS($I$1:$I$871,$A$1:$A$871,"*P3 *")*3)+(SUMIFS($G$1:$G$871,$A$1:$A$871,"*P3 *"))</f>
        <v>2</v>
      </c>
      <c r="AD12" s="36">
        <f>IFERROR(((SUMIFS($H$1:$H$871,$A$1:$A$871,"*P3 *")*2)+(SUMIFS($I$1:$I$871,$A$1:$A$871,"*P3 *")*3)+(SUMIFS($G$1:$G$871,$A$1:$A$871,"*P3 *")))/(AA12),"-")</f>
        <v>1</v>
      </c>
      <c r="AE12" s="14">
        <f t="shared" si="1"/>
        <v>0.5</v>
      </c>
      <c r="AF12" s="11">
        <f>(SUMIFS($H$1:$H$871,$A$1:$A$871,"*P3 *"))+(SUMIFS($I$1:$I$871,$A$1:$A$871,"*P3 *"))</f>
        <v>1</v>
      </c>
      <c r="AG12" s="28">
        <f>IFERROR(AF12/$AA$12,"-")</f>
        <v>0.5</v>
      </c>
      <c r="AH12" s="11">
        <f>SUMIFS($J$1:$J$871,$A$1:$A$871,"*P3*")</f>
        <v>0</v>
      </c>
      <c r="AI12" s="28">
        <f>IFERROR(AH12/$AA$12,"-")</f>
        <v>0</v>
      </c>
      <c r="AJ12" s="11">
        <f>SUMIFS($K$1:$K$871,$A$1:$A$871,"*P3*")</f>
        <v>0</v>
      </c>
      <c r="AK12" s="28">
        <f>IFERROR(AJ12/$AA$12,"-")</f>
        <v>0</v>
      </c>
      <c r="AL12" s="11">
        <f>SUMIFS($L$1:$L$871,$A$1:$A$871,"*P3*")</f>
        <v>1</v>
      </c>
      <c r="AM12" s="28">
        <f>IFERROR(AL12/$AA$12,"-")</f>
        <v>0.5</v>
      </c>
    </row>
    <row r="13" spans="1:41" ht="15.95" customHeight="1">
      <c r="A13" s="1" t="s">
        <v>22</v>
      </c>
      <c r="B13" s="3" t="s">
        <v>1</v>
      </c>
      <c r="C13" s="3" t="s">
        <v>2</v>
      </c>
      <c r="D13" s="3" t="s">
        <v>3</v>
      </c>
      <c r="E13" s="3" t="s">
        <v>23</v>
      </c>
      <c r="F13" s="3" t="s">
        <v>24</v>
      </c>
      <c r="G13" s="3" t="s">
        <v>42</v>
      </c>
      <c r="H13" s="3" t="s">
        <v>43</v>
      </c>
      <c r="I13" s="3" t="s">
        <v>44</v>
      </c>
      <c r="J13" s="3" t="s">
        <v>140</v>
      </c>
      <c r="K13" s="3" t="s">
        <v>101</v>
      </c>
      <c r="L13" s="3" t="s">
        <v>6</v>
      </c>
      <c r="M13" s="3"/>
      <c r="N13" s="3"/>
      <c r="O13" s="2"/>
      <c r="P13" s="2"/>
      <c r="Q13" s="2"/>
      <c r="R13" s="2"/>
      <c r="S13" s="2"/>
      <c r="T13" s="2"/>
      <c r="U13" s="2"/>
      <c r="X13" s="25" t="s">
        <v>178</v>
      </c>
      <c r="Y13" s="242" t="s">
        <v>8</v>
      </c>
      <c r="Z13" s="242"/>
      <c r="AA13" s="12">
        <f>IF((COUNTIF($A$1:$A$871,"*P4*")-1)&lt;0,"0",(COUNTIF($A$1:$A$871,"*P4*")-1))</f>
        <v>3</v>
      </c>
      <c r="AB13" s="26">
        <f t="shared" si="0"/>
        <v>3.5714285714285712E-2</v>
      </c>
      <c r="AC13" s="10">
        <f>(SUMIFS($H$1:$H$871,$A$1:$A$871,"*P4 *")*2)+(SUMIFS($I$1:$I$871,$A$1:$A$871,"*P4 *")*3)+(SUMIFS($G$1:$G$871,$A$1:$A$871,"*P4 *"))</f>
        <v>2</v>
      </c>
      <c r="AD13" s="36">
        <f>IFERROR(((SUMIFS($H$1:$H$871,$A$1:$A$871,"*P4 *")*2)+(SUMIFS($I$1:$I$871,$A$1:$A$871,"*P4 *")*3)+(SUMIFS($G$1:$G$871,$A$1:$A$871,"*P4 *")))/(AA13),"-")</f>
        <v>0.66666666666666663</v>
      </c>
      <c r="AE13" s="14">
        <f t="shared" si="1"/>
        <v>0.33333333333333331</v>
      </c>
      <c r="AF13" s="27">
        <f>(SUMIFS($H$1:$H$871,$A$1:$A$871,"*P4 *"))+(SUMIFS($I$1:$I$871,$A$1:$A$871,"*P4 *"))</f>
        <v>1</v>
      </c>
      <c r="AG13" s="28">
        <f>IFERROR(AF13/$AA$13,"-")</f>
        <v>0.33333333333333331</v>
      </c>
      <c r="AH13" s="27">
        <f>SUMIFS($J$1:$J$871,$A$1:$A$871,"*P4*")</f>
        <v>0</v>
      </c>
      <c r="AI13" s="28">
        <f>IFERROR(AH13/$AA$13,"-")</f>
        <v>0</v>
      </c>
      <c r="AJ13" s="27">
        <f>SUMIFS($K$1:$K$871,$A$1:$A$871,"*P4*")</f>
        <v>2</v>
      </c>
      <c r="AK13" s="28">
        <f>IFERROR(AJ13/$AA$13,"-")</f>
        <v>0.66666666666666663</v>
      </c>
      <c r="AL13" s="27">
        <f>SUMIFS($L$1:$L$871,$A$1:$A$871,"*P4*")</f>
        <v>0</v>
      </c>
      <c r="AM13" s="28">
        <f>IFERROR(AL13/$AA$13,"-")</f>
        <v>0</v>
      </c>
    </row>
    <row r="14" spans="1:41" ht="15.95" customHeight="1">
      <c r="A14" s="1" t="s">
        <v>184</v>
      </c>
      <c r="B14" s="4">
        <v>6.3141550925925926E-3</v>
      </c>
      <c r="C14" s="4">
        <v>6.1521180555555556E-3</v>
      </c>
      <c r="D14" s="4">
        <v>6.3373032407407414E-3</v>
      </c>
      <c r="E14" s="2"/>
      <c r="F14" s="2"/>
      <c r="G14" s="3">
        <v>0</v>
      </c>
      <c r="H14" s="3">
        <v>0</v>
      </c>
      <c r="I14" s="3">
        <v>0</v>
      </c>
      <c r="J14" s="3">
        <v>0</v>
      </c>
      <c r="K14" s="3">
        <v>1</v>
      </c>
      <c r="L14" s="3">
        <v>0</v>
      </c>
      <c r="M14" s="3"/>
      <c r="N14" s="3"/>
      <c r="O14" s="2"/>
      <c r="P14" s="2"/>
      <c r="Q14" s="2"/>
      <c r="R14" s="2"/>
      <c r="S14" s="2"/>
      <c r="T14" s="2"/>
      <c r="U14" s="2"/>
      <c r="X14" s="23" t="s">
        <v>179</v>
      </c>
      <c r="Y14" s="241" t="s">
        <v>9</v>
      </c>
      <c r="Z14" s="241"/>
      <c r="AA14" s="12">
        <f>IF((COUNTIF($A$1:$A$871,"*P5*")-1)&lt;0,"0",(COUNTIF($A$1:$A$871,"*P5*")-1))</f>
        <v>8</v>
      </c>
      <c r="AB14" s="24">
        <f t="shared" si="0"/>
        <v>9.5238095238095233E-2</v>
      </c>
      <c r="AC14" s="10">
        <f>(SUMIFS($H$1:$H$871,$A$1:$A$871,"*P5 *")*2)+(SUMIFS($I$1:$I$871,$A$1:$A$871,"*P5 *")*3)+(SUMIFS($G$1:$G$871,$A$1:$A$871,"*P5 *"))</f>
        <v>3</v>
      </c>
      <c r="AD14" s="36">
        <f>IFERROR(((SUMIFS($H$1:$H$871,$A$1:$A$871,"*P5 *")*2)+(SUMIFS($I$1:$I$871,$A$1:$A$871,"*P5 *")*3)+(SUMIFS($G$1:$G$871,$A$1:$A$871,"*P5 *")))/(AA14),"-")</f>
        <v>0.375</v>
      </c>
      <c r="AE14" s="14">
        <f t="shared" si="1"/>
        <v>0.25</v>
      </c>
      <c r="AF14" s="11">
        <f>(SUMIFS($H$1:$H$871,$A$1:$A$871,"*P5 *"))+(SUMIFS($I$1:$I$871,$A$1:$A$871,"*P5 *"))</f>
        <v>1</v>
      </c>
      <c r="AG14" s="28">
        <f>IFERROR(AF14/$AA$14,"-")</f>
        <v>0.125</v>
      </c>
      <c r="AH14" s="11">
        <f>SUMIFS($J$1:$J$871,$A$1:$A$871,"*P5*")</f>
        <v>1</v>
      </c>
      <c r="AI14" s="28">
        <f>IFERROR(AH14/$AA$14,"-")</f>
        <v>0.125</v>
      </c>
      <c r="AJ14" s="11">
        <f>SUMIFS($K$1:$K$871,$A$1:$A$871,"*P5*")</f>
        <v>4</v>
      </c>
      <c r="AK14" s="28">
        <f>IFERROR(AJ14/$AA$14,"-")</f>
        <v>0.5</v>
      </c>
      <c r="AL14" s="11">
        <f>SUMIFS($L$1:$L$871,$A$1:$A$871,"*P5*")</f>
        <v>2</v>
      </c>
      <c r="AM14" s="28">
        <f>IFERROR(AL14/$AA$14,"-")</f>
        <v>0.25</v>
      </c>
    </row>
    <row r="15" spans="1:41" ht="15.75">
      <c r="A15" s="1" t="s">
        <v>185</v>
      </c>
      <c r="B15" s="4">
        <v>6.8555902777777782E-3</v>
      </c>
      <c r="C15" s="4">
        <v>6.6935532407407412E-3</v>
      </c>
      <c r="D15" s="4">
        <v>6.8787384259259253E-3</v>
      </c>
      <c r="E15" s="2"/>
      <c r="F15" s="2"/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/>
      <c r="N15" s="3"/>
      <c r="O15" s="2"/>
      <c r="P15" s="2"/>
      <c r="Q15" s="2"/>
      <c r="R15" s="2"/>
      <c r="S15" s="2"/>
      <c r="T15" s="2"/>
      <c r="U15" s="2"/>
      <c r="X15" s="25" t="s">
        <v>163</v>
      </c>
      <c r="Y15" s="242" t="s">
        <v>10</v>
      </c>
      <c r="Z15" s="242"/>
      <c r="AA15" s="12">
        <f>IF((COUNTIF($A$1:$A$871,"*P6*")-1)&lt;0,"0",(COUNTIF($A$1:$A$871,"*P6*")-1))</f>
        <v>8</v>
      </c>
      <c r="AB15" s="26">
        <f t="shared" si="0"/>
        <v>9.5238095238095233E-2</v>
      </c>
      <c r="AC15" s="10">
        <f>(SUMIFS($H$1:$H$871,$A$1:$A$871,"*P6 *")*2)+(SUMIFS($I$1:$I$871,$A$1:$A$871,"*P6 *")*3)+(SUMIFS($G$1:$G$871,$A$1:$A$871,"*P6 *"))</f>
        <v>5</v>
      </c>
      <c r="AD15" s="36">
        <f>IFERROR(((SUMIFS($H$1:$H$871,$A$1:$A$871,"*P6 *")*2)+(SUMIFS($I$1:$I$871,$A$1:$A$871,"*P6 *")*3)+(SUMIFS($G$1:$G$871,$A$1:$A$871,"*P6 *")))/(AA15),"-")</f>
        <v>0.625</v>
      </c>
      <c r="AE15" s="14">
        <f t="shared" si="1"/>
        <v>0.5</v>
      </c>
      <c r="AF15" s="27">
        <f>(SUMIFS($H$1:$H$871,$A$1:$A$871,"*P6 *"))+(SUMIFS($I$1:$I$871,$A$1:$A$871,"*P6 *"))</f>
        <v>2</v>
      </c>
      <c r="AG15" s="28">
        <f>IFERROR(AF15/$AA$15,"-")</f>
        <v>0.25</v>
      </c>
      <c r="AH15" s="27">
        <f>SUMIFS($J$1:$J$871,$A$1:$A$871,"*P6*")</f>
        <v>2</v>
      </c>
      <c r="AI15" s="28">
        <f>IFERROR(AH15/$AA$15,"-")</f>
        <v>0.25</v>
      </c>
      <c r="AJ15" s="27">
        <f>SUMIFS($K$1:$K$871,$A$1:$A$871,"*P6*")</f>
        <v>2</v>
      </c>
      <c r="AK15" s="28">
        <f>IFERROR(AJ15/$AA$15,"-")</f>
        <v>0.25</v>
      </c>
      <c r="AL15" s="27">
        <f>SUMIFS($L$1:$L$871,$A$1:$A$871,"*P6*")</f>
        <v>2</v>
      </c>
      <c r="AM15" s="28">
        <f>IFERROR(AL15/$AA$15,"-")</f>
        <v>0.25</v>
      </c>
    </row>
    <row r="16" spans="1:41" ht="15.95" customHeight="1">
      <c r="A16" s="1" t="s">
        <v>186</v>
      </c>
      <c r="B16" s="4">
        <v>1.2364155092592593E-2</v>
      </c>
      <c r="C16" s="4">
        <v>1.2202118055555556E-2</v>
      </c>
      <c r="D16" s="4">
        <v>1.238730324074074E-2</v>
      </c>
      <c r="E16" s="2"/>
      <c r="F16" s="2"/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/>
      <c r="N16" s="3"/>
      <c r="O16" s="2"/>
      <c r="P16" s="2"/>
      <c r="Q16" s="2"/>
      <c r="R16" s="2"/>
      <c r="S16" s="2"/>
      <c r="T16" s="2"/>
      <c r="U16" s="2"/>
      <c r="X16" s="23">
        <v>4</v>
      </c>
      <c r="Y16" s="241" t="s">
        <v>11</v>
      </c>
      <c r="Z16" s="241"/>
      <c r="AA16" s="12">
        <f>IF((COUNTIF($A$1:$A$871,"*P7*")-1)&lt;0,"0",(COUNTIF($A$1:$A$871,"*P7*")-1))</f>
        <v>2</v>
      </c>
      <c r="AB16" s="24">
        <f t="shared" si="0"/>
        <v>2.3809523809523808E-2</v>
      </c>
      <c r="AC16" s="10">
        <f>(SUMIFS($H$1:$H$871,$A$1:$A$871,"*P7 *")*2)+(SUMIFS($I$1:$I$871,$A$1:$A$871,"*P7 *")*3)+(SUMIFS($G$1:$G$871,$A$1:$A$871,"*P7 *"))</f>
        <v>0</v>
      </c>
      <c r="AD16" s="36">
        <f>IFERROR(((SUMIFS($H$1:$H$871,$A$1:$A$871,"*P7 *")*2)+(SUMIFS($I$1:$I$871,$A$1:$A$871,"*P7 *")*3)+(SUMIFS($G$1:$G$871,$A$1:$A$871,"*P7 *")))/(AA16),"-")</f>
        <v>0</v>
      </c>
      <c r="AE16" s="14">
        <f t="shared" si="1"/>
        <v>0</v>
      </c>
      <c r="AF16" s="11">
        <f>(SUMIFS($H$1:$H$871,$A$1:$A$871,"*P7 *"))+(SUMIFS($I$1:$I$871,$A$1:$A$871,"*P7 *"))</f>
        <v>0</v>
      </c>
      <c r="AG16" s="28">
        <f>IFERROR(AF16/$AA$16,"-")</f>
        <v>0</v>
      </c>
      <c r="AH16" s="11">
        <f>SUMIFS($J$1:$J$871,$A$1:$A$871,"*P7*")</f>
        <v>0</v>
      </c>
      <c r="AI16" s="28">
        <f>IFERROR(AH16/$AA$16,"-")</f>
        <v>0</v>
      </c>
      <c r="AJ16" s="11">
        <f>SUMIFS($K$1:$K$871,$A$1:$A$871,"*P7*")</f>
        <v>1</v>
      </c>
      <c r="AK16" s="28">
        <f>IFERROR(AJ16/$AA$16,"-")</f>
        <v>0.5</v>
      </c>
      <c r="AL16" s="11">
        <f>SUMIFS($L$1:$L$871,$A$1:$A$871,"*P7*")</f>
        <v>1</v>
      </c>
      <c r="AM16" s="28">
        <f>IFERROR(AL16/$AA$16,"-")</f>
        <v>0.5</v>
      </c>
    </row>
    <row r="17" spans="1:43" ht="15.75">
      <c r="A17" s="1" t="s">
        <v>170</v>
      </c>
      <c r="B17" s="4">
        <v>1.3164074074074076E-2</v>
      </c>
      <c r="C17" s="4">
        <v>1.3002037037037036E-2</v>
      </c>
      <c r="D17" s="4">
        <v>1.3187222222222223E-2</v>
      </c>
      <c r="E17" s="2"/>
      <c r="F17" s="2"/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/>
      <c r="N17" s="3"/>
      <c r="O17" s="2"/>
      <c r="P17" s="2"/>
      <c r="Q17" s="2"/>
      <c r="R17" s="2"/>
      <c r="S17" s="2"/>
      <c r="T17" s="2"/>
      <c r="U17" s="2"/>
      <c r="X17" s="25" t="s">
        <v>180</v>
      </c>
      <c r="Y17" s="242" t="s">
        <v>12</v>
      </c>
      <c r="Z17" s="242"/>
      <c r="AA17" s="12">
        <f>IF((COUNTIF($A$1:$A$871,"*P8*")-1)&lt;0,"0",(COUNTIF($A$1:$A$871,"*P8*")-1))</f>
        <v>3</v>
      </c>
      <c r="AB17" s="26">
        <f t="shared" si="0"/>
        <v>3.5714285714285712E-2</v>
      </c>
      <c r="AC17" s="10">
        <f>(SUMIFS($H$1:$H$871,$A$1:$A$871,"*P8 *")*2)+(SUMIFS($I$1:$I$871,$A$1:$A$871,"*P8 *")*3)+(SUMIFS($G$1:$G$871,$A$1:$A$871,"*P8 *"))</f>
        <v>2</v>
      </c>
      <c r="AD17" s="36">
        <f>IFERROR(((SUMIFS($H$1:$H$871,$A$1:$A$871,"*P8 *")*2)+(SUMIFS($I$1:$I$871,$A$1:$A$871,"*P8 *")*3)+(SUMIFS($G$1:$G$871,$A$1:$A$871,"*P8 *")))/(AA17),"-")</f>
        <v>0.66666666666666663</v>
      </c>
      <c r="AE17" s="14">
        <f t="shared" si="1"/>
        <v>0.33333333333333331</v>
      </c>
      <c r="AF17" s="27">
        <f>(SUMIFS($H$1:$H$871,$A$1:$A$871,"*P8 *"))+(SUMIFS($I$1:$I$871,$A$1:$A$871,"*P8 *"))</f>
        <v>1</v>
      </c>
      <c r="AG17" s="28">
        <f>IFERROR(AF17/$AA$17,"-")</f>
        <v>0.33333333333333331</v>
      </c>
      <c r="AH17" s="27">
        <f>SUMIFS($J$1:$J$871,$A$1:$A$871,"*P8*")</f>
        <v>0</v>
      </c>
      <c r="AI17" s="28">
        <f>IFERROR(AH17/$AA$17,"-")</f>
        <v>0</v>
      </c>
      <c r="AJ17" s="27">
        <f>SUMIFS($K$1:$K$871,$A$1:$A$871,"*P8*")</f>
        <v>2</v>
      </c>
      <c r="AK17" s="28">
        <f>IFERROR(AJ17/$AA$17,"-")</f>
        <v>0.66666666666666663</v>
      </c>
      <c r="AL17" s="27">
        <f>SUMIFS($L$1:$L$871,$A$1:$A$871,"*P8*")</f>
        <v>0</v>
      </c>
      <c r="AM17" s="28">
        <f>IFERROR(AL17/$AA$17,"-")</f>
        <v>0</v>
      </c>
    </row>
    <row r="18" spans="1:43" ht="15.75">
      <c r="A18" s="1" t="s">
        <v>187</v>
      </c>
      <c r="B18" s="4">
        <v>1.9985879629629631E-2</v>
      </c>
      <c r="C18" s="4">
        <v>1.9823842592592591E-2</v>
      </c>
      <c r="D18" s="4">
        <v>2.0009027777777775E-2</v>
      </c>
      <c r="E18" s="2"/>
      <c r="F18" s="2"/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/>
      <c r="N18" s="3"/>
      <c r="O18" s="2"/>
      <c r="P18" s="2"/>
      <c r="Q18" s="2"/>
      <c r="R18" s="2"/>
      <c r="S18" s="2"/>
      <c r="T18" s="2"/>
      <c r="U18" s="2"/>
      <c r="X18" s="23" t="s">
        <v>181</v>
      </c>
      <c r="Y18" s="241" t="s">
        <v>13</v>
      </c>
      <c r="Z18" s="241"/>
      <c r="AA18" s="12">
        <f>IF((COUNTIF($A$1:$A$871,"*P9*")-1)&lt;0,"0",(COUNTIF($A$1:$A$871,"*P9*")-1))</f>
        <v>5</v>
      </c>
      <c r="AB18" s="24">
        <f t="shared" si="0"/>
        <v>5.9523809523809521E-2</v>
      </c>
      <c r="AC18" s="10">
        <f>(SUMIFS($H$1:$H$871,$A$1:$A$871,"*P9 *")*2)+(SUMIFS($I$1:$I$871,$A$1:$A$871,"*P9 *")*3)+(SUMIFS($G$1:$G$871,$A$1:$A$871,"*P9 *"))</f>
        <v>6</v>
      </c>
      <c r="AD18" s="36">
        <f>IFERROR(((SUMIFS($H$1:$H$871,$A$1:$A$871,"*P9 *")*2)+(SUMIFS($I$1:$I$871,$A$1:$A$871,"*P9 *")*3)+(SUMIFS($G$1:$G$871,$A$1:$A$871,"*P9 *")))/(AA18),"-")</f>
        <v>1.2</v>
      </c>
      <c r="AE18" s="14">
        <f t="shared" si="1"/>
        <v>0.66666666666666663</v>
      </c>
      <c r="AF18" s="11">
        <f>(SUMIFS($H$1:$H$871,$A$1:$A$871,"*P9 *"))+(SUMIFS($I$1:$I$871,$A$1:$A$871,"*P9 *"))</f>
        <v>2</v>
      </c>
      <c r="AG18" s="28">
        <f>IFERROR(AF18/$AA$18,"-")</f>
        <v>0.4</v>
      </c>
      <c r="AH18" s="11">
        <f>SUMIFS($J$1:$J$871,$A$1:$A$871,"*P9*")</f>
        <v>2</v>
      </c>
      <c r="AI18" s="28">
        <f>IFERROR(AH18/$AA$18,"-")</f>
        <v>0.4</v>
      </c>
      <c r="AJ18" s="11">
        <f>SUMIFS($K$1:$K$871,$A$1:$A$871,"*P9*")</f>
        <v>1</v>
      </c>
      <c r="AK18" s="28">
        <f>IFERROR(AJ18/$AA$18,"-")</f>
        <v>0.2</v>
      </c>
      <c r="AL18" s="11">
        <f>SUMIFS($L$1:$L$871,$A$1:$A$871,"*P9*")</f>
        <v>1</v>
      </c>
      <c r="AM18" s="28">
        <f>IFERROR(AL18/$AA$18,"-")</f>
        <v>0.2</v>
      </c>
    </row>
    <row r="19" spans="1:43" ht="15.75">
      <c r="A19" s="1" t="s">
        <v>171</v>
      </c>
      <c r="B19" s="4">
        <v>2.0949074074074075E-2</v>
      </c>
      <c r="C19" s="4">
        <v>2.0787037037037038E-2</v>
      </c>
      <c r="D19" s="4">
        <v>2.0972222222222222E-2</v>
      </c>
      <c r="E19" s="2"/>
      <c r="F19" s="2"/>
      <c r="G19" s="3">
        <v>0</v>
      </c>
      <c r="H19" s="3">
        <v>0</v>
      </c>
      <c r="I19" s="3">
        <v>0</v>
      </c>
      <c r="J19" s="3">
        <v>1</v>
      </c>
      <c r="K19" s="3">
        <v>0</v>
      </c>
      <c r="L19" s="3">
        <v>0</v>
      </c>
      <c r="M19" s="3"/>
      <c r="N19" s="3"/>
      <c r="O19" s="2"/>
      <c r="P19" s="2"/>
      <c r="Q19" s="2"/>
      <c r="R19" s="2"/>
      <c r="S19" s="2"/>
      <c r="T19" s="2"/>
      <c r="U19" s="2"/>
      <c r="X19" s="25" t="s">
        <v>182</v>
      </c>
      <c r="Y19" s="242" t="s">
        <v>14</v>
      </c>
      <c r="Z19" s="242"/>
      <c r="AA19" s="12">
        <f>IF((COUNTIF($A$1:$A$871,"*P10*")-1)&lt;0,"0",(COUNTIF($A$1:$A$871,"*P10*")-1))</f>
        <v>5</v>
      </c>
      <c r="AB19" s="26">
        <f t="shared" si="0"/>
        <v>5.9523809523809521E-2</v>
      </c>
      <c r="AC19" s="10">
        <f>(SUMIFS($H$1:$H$871,$A$1:$A$871,"*P10 *")*2)+(SUMIFS($I$1:$I$871,$A$1:$A$871,"*P10 *")*3)+(SUMIFS($G$1:$G$871,$A$1:$A$871,"*P10 *"))</f>
        <v>2</v>
      </c>
      <c r="AD19" s="36">
        <f>IFERROR(((SUMIFS($H$1:$H$871,$A$1:$A$871,"*P10 *")*2)+(SUMIFS($I$1:$I$871,$A$1:$A$871,"*P10 *")*3)+(SUMIFS($G$1:$G$871,$A$1:$A$871,"*P10 *")))/(AA19),"-")</f>
        <v>0.4</v>
      </c>
      <c r="AE19" s="14">
        <f t="shared" si="1"/>
        <v>0.2</v>
      </c>
      <c r="AF19" s="27">
        <f>(SUMIFS($H$1:$H$871,$A$1:$A$871,"*P10 *"))+(SUMIFS($I$1:$I$871,$A$1:$A$871,"*P10 *"))</f>
        <v>1</v>
      </c>
      <c r="AG19" s="28">
        <f>IFERROR(AF19/$AA$19,"-")</f>
        <v>0.2</v>
      </c>
      <c r="AH19" s="27">
        <f>SUMIFS($J$1:$J$871,$A$1:$A$871,"*P10*")</f>
        <v>0</v>
      </c>
      <c r="AI19" s="28">
        <f>IFERROR(AH19/$AA$19,"-")</f>
        <v>0</v>
      </c>
      <c r="AJ19" s="27">
        <f>SUMIFS($K$1:$K$871,$A$1:$A$871,"*P10*")</f>
        <v>3</v>
      </c>
      <c r="AK19" s="28">
        <f>IFERROR(AJ19/$AA$19,"-")</f>
        <v>0.6</v>
      </c>
      <c r="AL19" s="27">
        <f>SUMIFS($L$1:$L$871,$A$1:$A$871,"*P10*")</f>
        <v>1</v>
      </c>
      <c r="AM19" s="28">
        <f>IFERROR(AL19/$AA$19,"-")</f>
        <v>0.2</v>
      </c>
    </row>
    <row r="20" spans="1:43" ht="15.75">
      <c r="A20" s="1" t="s">
        <v>188</v>
      </c>
      <c r="B20" s="4">
        <v>4.6569629629629627E-2</v>
      </c>
      <c r="C20" s="4">
        <v>4.6407592592592591E-2</v>
      </c>
      <c r="D20" s="4">
        <v>4.6592777777777782E-2</v>
      </c>
      <c r="E20" s="2"/>
      <c r="F20" s="2"/>
      <c r="G20" s="3">
        <v>0</v>
      </c>
      <c r="H20" s="3">
        <v>0</v>
      </c>
      <c r="I20" s="3">
        <v>0</v>
      </c>
      <c r="J20" s="3">
        <v>0</v>
      </c>
      <c r="K20" s="3">
        <v>1</v>
      </c>
      <c r="L20" s="3">
        <v>0</v>
      </c>
      <c r="M20" s="3"/>
      <c r="N20" s="3"/>
      <c r="O20" s="2"/>
      <c r="P20" s="2"/>
      <c r="Q20" s="2"/>
      <c r="R20" s="2"/>
      <c r="S20" s="2"/>
      <c r="T20" s="2"/>
      <c r="U20" s="2"/>
      <c r="X20" s="23"/>
      <c r="Y20" s="241" t="s">
        <v>15</v>
      </c>
      <c r="Z20" s="241"/>
      <c r="AA20" s="12">
        <f>IF((COUNTIF($A$1:$A$871,"*P11*")-1)&lt;0,"0",(COUNTIF($A$1:$A$871,"*P11*")-1))</f>
        <v>0</v>
      </c>
      <c r="AB20" s="24">
        <f t="shared" si="0"/>
        <v>0</v>
      </c>
      <c r="AC20" s="10">
        <f>(SUMIFS($H$1:$H$871,$A$1:$A$871,"*P11 *")*2)+(SUMIFS($I$1:$I$871,$A$1:$A$871,"*P11 *")*3)+(SUMIFS($G$1:$G$871,$A$1:$A$871,"*P11 *"))</f>
        <v>0</v>
      </c>
      <c r="AD20" s="36" t="str">
        <f>IFERROR(((SUMIFS($H$1:$H$871,$A$1:$A$871,"*P11 *")*2)+(SUMIFS($I$1:$I$871,$A$1:$A$871,"*P11 *")*3)+(SUMIFS($G$1:$G$871,$A$1:$A$871,"*P11 *")))/(AA20),"-")</f>
        <v>-</v>
      </c>
      <c r="AE20" s="14" t="str">
        <f t="shared" si="1"/>
        <v>-</v>
      </c>
      <c r="AF20" s="11">
        <f>(SUMIFS($H$1:$H$871,$A$1:$A$871,"*P11 *"))+(SUMIFS($I$1:$I$871,$A$1:$A$871,"*P11 *"))</f>
        <v>0</v>
      </c>
      <c r="AG20" s="28" t="str">
        <f>IFERROR(AF20/$AA$20,"-")</f>
        <v>-</v>
      </c>
      <c r="AH20" s="11">
        <f>SUMIFS($J$1:$J$871,$A$1:$A$871,"*P11*")</f>
        <v>0</v>
      </c>
      <c r="AI20" s="28" t="str">
        <f>IFERROR(AH20/$AA$20,"-")</f>
        <v>-</v>
      </c>
      <c r="AJ20" s="11">
        <f>SUMIFS($K$1:$K$871,$A$1:$A$871,"*P11*")</f>
        <v>0</v>
      </c>
      <c r="AK20" s="28" t="str">
        <f>IFERROR(AJ20/$AA$20,"-")</f>
        <v>-</v>
      </c>
      <c r="AL20" s="11">
        <f>SUMIFS($L$1:$L$871,$A$1:$A$871,"*P11*")</f>
        <v>0</v>
      </c>
      <c r="AM20" s="28" t="str">
        <f>IFERROR(AL20/$AA$20,"-")</f>
        <v>-</v>
      </c>
    </row>
    <row r="21" spans="1:43" ht="15.75">
      <c r="A21" s="1" t="s">
        <v>189</v>
      </c>
      <c r="B21" s="4">
        <v>5.6577731481481486E-2</v>
      </c>
      <c r="C21" s="4">
        <v>5.6415694444444442E-2</v>
      </c>
      <c r="D21" s="4">
        <v>5.6600879629629626E-2</v>
      </c>
      <c r="E21" s="2"/>
      <c r="F21" s="2"/>
      <c r="G21" s="3">
        <v>1</v>
      </c>
      <c r="H21" s="3">
        <v>0</v>
      </c>
      <c r="I21" s="3">
        <v>0</v>
      </c>
      <c r="J21" s="3">
        <v>1</v>
      </c>
      <c r="K21" s="3">
        <v>0</v>
      </c>
      <c r="L21" s="3">
        <v>0</v>
      </c>
      <c r="M21" s="3"/>
      <c r="N21" s="3"/>
      <c r="O21" s="2"/>
      <c r="P21" s="2"/>
      <c r="Q21" s="2"/>
      <c r="R21" s="2"/>
      <c r="S21" s="2"/>
      <c r="T21" s="2"/>
      <c r="U21" s="2"/>
      <c r="X21" s="25"/>
      <c r="Y21" s="242" t="s">
        <v>16</v>
      </c>
      <c r="Z21" s="242"/>
      <c r="AA21" s="12">
        <f>IF((COUNTIF($A$1:$A$871,"*P12*")-1)&lt;0,"0",(COUNTIF($A$1:$A$871,"*P12*")-1))</f>
        <v>0</v>
      </c>
      <c r="AB21" s="26">
        <f t="shared" si="0"/>
        <v>0</v>
      </c>
      <c r="AC21" s="10">
        <f>(SUMIFS($H$1:$H$871,$A$1:$A$871,"*P12 *")*2)+(SUMIFS($I$1:$I$871,$A$1:$A$871,"*P12 *")*3)+(SUMIFS($G$1:$G$871,$A$1:$A$871,"*P12 *"))</f>
        <v>0</v>
      </c>
      <c r="AD21" s="36" t="str">
        <f>IFERROR(((SUMIFS($H$1:$H$871,$A$1:$A$871,"*P12 *")*2)+(SUMIFS($I$1:$I$871,$A$1:$A$871,"*P12 *")*3)+(SUMIFS($G$1:$G$871,$A$1:$A$871,"*P12 *")))/(AA21),"-")</f>
        <v>-</v>
      </c>
      <c r="AE21" s="14" t="str">
        <f t="shared" si="1"/>
        <v>-</v>
      </c>
      <c r="AF21" s="27">
        <f>(SUMIFS($H$1:$H$871,$A$1:$A$871,"*P12 *"))+(SUMIFS($I$1:$I$871,$A$1:$A$871,"*P12 *"))</f>
        <v>0</v>
      </c>
      <c r="AG21" s="28" t="str">
        <f>IFERROR(AF21/$AA$21,"-")</f>
        <v>-</v>
      </c>
      <c r="AH21" s="27">
        <f>SUMIFS($J$1:$J$871,$A$1:$A$871,"*P12*")</f>
        <v>0</v>
      </c>
      <c r="AI21" s="28" t="str">
        <f>IFERROR(AH21/$AA$21,"-")</f>
        <v>-</v>
      </c>
      <c r="AJ21" s="27">
        <f>SUMIFS($K$1:$K$871,$A$1:$A$871,"*P12*")</f>
        <v>0</v>
      </c>
      <c r="AK21" s="28" t="str">
        <f>IFERROR(AJ21/$AA$21,"-")</f>
        <v>-</v>
      </c>
      <c r="AL21" s="27">
        <f>SUMIFS($L$1:$L$871,$A$1:$A$871,"*P12*")</f>
        <v>0</v>
      </c>
      <c r="AM21" s="28" t="str">
        <f>IFERROR(AL21/$AA$21,"-")</f>
        <v>-</v>
      </c>
    </row>
    <row r="22" spans="1:43" ht="15.75">
      <c r="A22" s="1" t="s">
        <v>190</v>
      </c>
      <c r="B22" s="4">
        <v>7.3506249999999995E-2</v>
      </c>
      <c r="C22" s="4">
        <v>7.3344212962962965E-2</v>
      </c>
      <c r="D22" s="4">
        <v>7.3529398148148142E-2</v>
      </c>
      <c r="E22" s="2"/>
      <c r="F22" s="2"/>
      <c r="G22" s="3">
        <v>0</v>
      </c>
      <c r="H22" s="3">
        <v>0</v>
      </c>
      <c r="I22" s="3">
        <v>1</v>
      </c>
      <c r="J22" s="3">
        <v>0</v>
      </c>
      <c r="K22" s="3">
        <v>0</v>
      </c>
      <c r="L22" s="3">
        <v>0</v>
      </c>
      <c r="M22" s="3"/>
      <c r="N22" s="3"/>
      <c r="O22" s="2"/>
      <c r="P22" s="2"/>
      <c r="Q22" s="2"/>
      <c r="R22" s="2"/>
      <c r="S22" s="2"/>
      <c r="T22" s="2"/>
      <c r="U22" s="2"/>
      <c r="X22" s="23"/>
      <c r="Y22" s="241" t="s">
        <v>17</v>
      </c>
      <c r="Z22" s="241"/>
      <c r="AA22" s="12">
        <f>IF((COUNTIF($A$1:$A$871,"*P13*")-1)&lt;0,"0",(COUNTIF($A$1:$A$871,"*P13*")-1))</f>
        <v>0</v>
      </c>
      <c r="AB22" s="24">
        <f t="shared" si="0"/>
        <v>0</v>
      </c>
      <c r="AC22" s="10">
        <f>(SUMIFS($H$1:$H$871,$A$1:$A$871,"*P13 *")*2)+(SUMIFS($I$1:$I$871,$A$1:$A$871,"*P13 *")*3)+(SUMIFS($G$1:$G$871,$A$1:$A$871,"*P13 *"))</f>
        <v>0</v>
      </c>
      <c r="AD22" s="36" t="str">
        <f>IFERROR(((SUMIFS($H$1:$H$871,$A$1:$A$871,"*P13 *")*2)+(SUMIFS($I$1:$I$871,$A$1:$A$871,"*P13 *")*3)+(SUMIFS($G$1:$G$871,$A$1:$A$871,"*P13 *")))/(AA22),"-")</f>
        <v>-</v>
      </c>
      <c r="AE22" s="14" t="str">
        <f t="shared" si="1"/>
        <v>-</v>
      </c>
      <c r="AF22" s="11">
        <f>(SUMIFS($H$1:$H$871,$A$1:$A$871,"*P13 *"))+(SUMIFS($I$1:$I$871,$A$1:$A$871,"*P13 *"))</f>
        <v>0</v>
      </c>
      <c r="AG22" s="28" t="str">
        <f>IFERROR(AF22/$AA$22,"-")</f>
        <v>-</v>
      </c>
      <c r="AH22" s="11">
        <f>SUMIFS($J$1:$J$871,$A$1:$A$871,"*P13*")</f>
        <v>0</v>
      </c>
      <c r="AI22" s="28" t="str">
        <f>IFERROR(AH22/$AA$22,"-")</f>
        <v>-</v>
      </c>
      <c r="AJ22" s="11">
        <f>SUMIFS($K$1:$K$871,$A$1:$A$871,"*P13*")</f>
        <v>0</v>
      </c>
      <c r="AK22" s="28" t="str">
        <f>IFERROR(AJ22/$AA$22,"-")</f>
        <v>-</v>
      </c>
      <c r="AL22" s="11">
        <f>SUMIFS($L$1:$L$871,$A$1:$A$871,"*P13*")</f>
        <v>0</v>
      </c>
      <c r="AM22" s="28" t="str">
        <f>IFERROR(AL22/$AA$22,"-")</f>
        <v>-</v>
      </c>
    </row>
    <row r="23" spans="1:43" ht="15.7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3"/>
      <c r="N23" s="3"/>
      <c r="O23" s="2"/>
      <c r="P23" s="2"/>
      <c r="Q23" s="2"/>
      <c r="R23" s="2"/>
      <c r="S23" s="2"/>
      <c r="T23" s="2"/>
      <c r="U23" s="2"/>
      <c r="X23" s="25"/>
      <c r="Y23" s="242" t="s">
        <v>68</v>
      </c>
      <c r="Z23" s="242"/>
      <c r="AA23" s="12">
        <f>IF((COUNTIF($A$1:$A$871,"*P14*")-1)&lt;0,"0",(COUNTIF($A$1:$A$871,"*P14*")-1))</f>
        <v>0</v>
      </c>
      <c r="AB23" s="26">
        <f t="shared" si="0"/>
        <v>0</v>
      </c>
      <c r="AC23" s="10">
        <f>(SUMIFS($H$1:$H$871,$A$1:$A$871,"*P14 *")*2)+(SUMIFS($I$1:$I$871,$A$1:$A$871,"*P14 *")*3)+(SUMIFS($G$1:$G$871,$A$1:$A$871,"*P14 *"))</f>
        <v>0</v>
      </c>
      <c r="AD23" s="36" t="str">
        <f>IFERROR(((SUMIFS($H$1:$H$871,$A$1:$A$871,"*P14 *")*2)+(SUMIFS($I$1:$I$871,$A$1:$A$871,"*P14 *")*3)+(SUMIFS($G$1:$G$871,$A$1:$A$871,"*P14 *")))/(AA23),"-")</f>
        <v>-</v>
      </c>
      <c r="AE23" s="14" t="str">
        <f t="shared" si="1"/>
        <v>-</v>
      </c>
      <c r="AF23" s="27">
        <f>(SUMIFS($H$1:$H$871,$A$1:$A$871,"*P14 *"))+(SUMIFS($I$1:$I$871,$A$1:$A$871,"*P14 *"))</f>
        <v>0</v>
      </c>
      <c r="AG23" s="28" t="str">
        <f>IFERROR(AF23/$AA$23,"-")</f>
        <v>-</v>
      </c>
      <c r="AH23" s="27">
        <f>SUMIFS($J$1:$J$871,$A$1:$A$871,"*P14*")</f>
        <v>0</v>
      </c>
      <c r="AI23" s="28" t="str">
        <f>IFERROR(AH23/$AA$23,"-")</f>
        <v>-</v>
      </c>
      <c r="AJ23" s="27">
        <f>SUMIFS($K$1:$K$871,$A$1:$A$871,"*P14*")</f>
        <v>0</v>
      </c>
      <c r="AK23" s="28" t="str">
        <f>IFERROR(AJ23/$AA$23,"-")</f>
        <v>-</v>
      </c>
      <c r="AL23" s="27">
        <f>SUMIFS($L$1:$L$871,$A$1:$A$871,"*P14*")</f>
        <v>0</v>
      </c>
      <c r="AM23" s="28" t="str">
        <f>IFERROR(AL23/$AA$23,"-")</f>
        <v>-</v>
      </c>
    </row>
    <row r="24" spans="1:43" ht="15.75">
      <c r="A24" s="1" t="s">
        <v>26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3"/>
      <c r="N24" s="3"/>
      <c r="O24" s="2"/>
      <c r="P24" s="2"/>
      <c r="Q24" s="2"/>
      <c r="R24" s="2"/>
      <c r="S24" s="2"/>
      <c r="T24" s="2"/>
      <c r="U24" s="2"/>
      <c r="X24" s="23"/>
      <c r="Y24" s="241" t="s">
        <v>69</v>
      </c>
      <c r="Z24" s="241"/>
      <c r="AA24" s="12">
        <f>IF((COUNTIF($A$1:$A$871,"*P15*")-1)&lt;0,"0",(COUNTIF($A$1:$A$871,"*P15*")-1))</f>
        <v>0</v>
      </c>
      <c r="AB24" s="24">
        <f t="shared" si="0"/>
        <v>0</v>
      </c>
      <c r="AC24" s="10">
        <f>(SUMIFS($H$1:$H$871,$A$1:$A$871,"*P15 *")*2)+(SUMIFS($I$1:$I$871,$A$1:$A$871,"*P15 *")*3)+(SUMIFS($G$1:$G$871,$A$1:$A$871,"*P15 *"))</f>
        <v>0</v>
      </c>
      <c r="AD24" s="36" t="str">
        <f>IFERROR(((SUMIFS($H$1:$H$871,$A$1:$A$871,"*P15 *")*2)+(SUMIFS($I$1:$I$871,$A$1:$A$871,"*P15 *")*3)+(SUMIFS($G$1:$G$871,$A$1:$A$871,"*P15 *")))/(AA24),"-")</f>
        <v>-</v>
      </c>
      <c r="AE24" s="14" t="str">
        <f t="shared" si="1"/>
        <v>-</v>
      </c>
      <c r="AF24" s="11">
        <f>(SUMIFS($H$1:$H$871,$A$1:$A$871,"*P15 *"))+(SUMIFS($I$1:$I$871,$A$1:$A$871,"*P15 *"))</f>
        <v>0</v>
      </c>
      <c r="AG24" s="28" t="str">
        <f>IFERROR(AF24/$AA$24,"-")</f>
        <v>-</v>
      </c>
      <c r="AH24" s="11">
        <f>SUMIFS($J$1:$J$871,$A$1:$A$871,"*P15*")</f>
        <v>0</v>
      </c>
      <c r="AI24" s="28" t="str">
        <f>IFERROR(AH24/$AA$24,"-")</f>
        <v>-</v>
      </c>
      <c r="AJ24" s="11">
        <f>SUMIFS($K$1:$K$871,$A$1:$A$871,"*P15*")</f>
        <v>0</v>
      </c>
      <c r="AK24" s="28" t="str">
        <f>IFERROR(AJ24/$AA$24,"-")</f>
        <v>-</v>
      </c>
      <c r="AL24" s="11">
        <f>SUMIFS($L$1:$L$871,$A$1:$A$871,"*P15*")</f>
        <v>0</v>
      </c>
      <c r="AM24" s="28" t="str">
        <f>IFERROR(AL24/$AA$24,"-")</f>
        <v>-</v>
      </c>
    </row>
    <row r="25" spans="1:43" ht="15.75">
      <c r="A25" s="1" t="s">
        <v>22</v>
      </c>
      <c r="B25" s="3" t="s">
        <v>1</v>
      </c>
      <c r="C25" s="3" t="s">
        <v>2</v>
      </c>
      <c r="D25" s="3" t="s">
        <v>3</v>
      </c>
      <c r="E25" s="3" t="s">
        <v>23</v>
      </c>
      <c r="F25" s="3" t="s">
        <v>24</v>
      </c>
      <c r="G25" s="3" t="s">
        <v>42</v>
      </c>
      <c r="H25" s="3" t="s">
        <v>43</v>
      </c>
      <c r="I25" s="3" t="s">
        <v>44</v>
      </c>
      <c r="J25" s="3" t="s">
        <v>140</v>
      </c>
      <c r="K25" s="3" t="s">
        <v>101</v>
      </c>
      <c r="L25" s="3" t="s">
        <v>6</v>
      </c>
      <c r="M25" s="3"/>
      <c r="N25" s="3"/>
      <c r="O25" s="2"/>
      <c r="P25" s="2"/>
      <c r="Q25" s="2"/>
      <c r="R25" s="2"/>
      <c r="S25" s="2"/>
      <c r="T25" s="2"/>
      <c r="U25" s="2"/>
      <c r="X25" s="38"/>
      <c r="Y25" s="262" t="s">
        <v>131</v>
      </c>
      <c r="Z25" s="263"/>
      <c r="AA25" s="12">
        <f>IF((COUNTIF($A$1:$A$871,"*P16*")-1)&lt;0,"0",(COUNTIF($A$1:$A$871,"*P16*")-1))</f>
        <v>0</v>
      </c>
      <c r="AB25" s="26">
        <f t="shared" si="0"/>
        <v>0</v>
      </c>
      <c r="AC25" s="10">
        <f>(SUMIFS($H$1:$H$871,$A$1:$A$871,"*P16 *")*2)+(SUMIFS($I$1:$I$871,$A$1:$A$871,"*P16 *")*3)+(SUMIFS($G$1:$G$871,$A$1:$A$871,"*P16 *"))</f>
        <v>0</v>
      </c>
      <c r="AD25" s="36" t="str">
        <f>IFERROR(((SUMIFS($H$1:$H$871,$A$1:$A$871,"*P16 *")*2)+(SUMIFS($I$1:$I$871,$A$1:$A$871,"*P16 *")*3)+(SUMIFS($G$1:$G$871,$A$1:$A$871,"*P16 *")))/(AA25),"-")</f>
        <v>-</v>
      </c>
      <c r="AE25" s="14" t="str">
        <f t="shared" si="1"/>
        <v>-</v>
      </c>
      <c r="AF25" s="27">
        <f>(SUMIFS($H$1:$H$871,$A$1:$A$871,"*P16 *"))+(SUMIFS($I$1:$I$871,$A$1:$A$871,"*P16 *"))</f>
        <v>0</v>
      </c>
      <c r="AG25" s="28" t="str">
        <f>IFERROR(AF25/$AA$25,"-")</f>
        <v>-</v>
      </c>
      <c r="AH25" s="27">
        <f>SUMIFS($J$1:$J$871,$A$1:$A$871,"*P16*")</f>
        <v>0</v>
      </c>
      <c r="AI25" s="28" t="str">
        <f>IFERROR(AH25/$AA$25,"-")</f>
        <v>-</v>
      </c>
      <c r="AJ25" s="27">
        <f>SUMIFS($K$1:$K$871,$A$1:$A$871,"*P16*")</f>
        <v>0</v>
      </c>
      <c r="AK25" s="28" t="str">
        <f>IFERROR(AJ25/$AA$25,"-")</f>
        <v>-</v>
      </c>
      <c r="AL25" s="27">
        <f>SUMIFS($L$1:$L$871,$A$1:$A$871,"*P16*")</f>
        <v>0</v>
      </c>
      <c r="AM25" s="28" t="str">
        <f>IFERROR(AL25/$AA$25,"-")</f>
        <v>-</v>
      </c>
    </row>
    <row r="26" spans="1:43" ht="15.75">
      <c r="A26" s="1" t="s">
        <v>165</v>
      </c>
      <c r="B26" s="4">
        <v>1.4345289351851852E-2</v>
      </c>
      <c r="C26" s="4">
        <v>1.4183252314814813E-2</v>
      </c>
      <c r="D26" s="4">
        <v>1.4368437500000003E-2</v>
      </c>
      <c r="E26" s="2"/>
      <c r="F26" s="2"/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/>
      <c r="N26" s="3"/>
      <c r="O26" s="2"/>
      <c r="P26" s="2"/>
      <c r="Q26" s="2"/>
      <c r="R26" s="2"/>
      <c r="S26" s="2"/>
      <c r="T26" s="2"/>
      <c r="U26" s="2"/>
      <c r="X26" s="161"/>
      <c r="Y26" s="163" t="s">
        <v>41</v>
      </c>
      <c r="Z26" s="163"/>
      <c r="AA26" s="12">
        <f>IF((COUNTIF($A$1:$A$871,"*DIVERS*")-1)&lt;0,"0",(COUNTIF($A$1:$A$871,"*DIVERS*")-1))</f>
        <v>5</v>
      </c>
      <c r="AB26" s="39">
        <f t="shared" si="0"/>
        <v>5.9523809523809521E-2</v>
      </c>
      <c r="AC26" s="10">
        <f>(SUMIFS($H$1:$H$871,$A$1:$A$871,"*DIVERS *")*2)+(SUMIFS($I$1:$I$871,$A$1:$A$871,"*DIVERS *")*3)+(SUMIFS($G$1:$G$871,$A$1:$A$871,"*DIVERS *"))</f>
        <v>4</v>
      </c>
      <c r="AD26" s="36">
        <f>IFERROR(((SUMIFS($H$1:$H$871,$A$1:$A$871,"*DIVERS *")*2)+(SUMIFS($I$1:$I$871,$A$1:$A$871,"*DIVERS *")*3)+(SUMIFS($G$1:$G$871,$A$1:$A$871,"*DIVERS *")))/(AA26),"-")</f>
        <v>0.8</v>
      </c>
      <c r="AE26" s="14">
        <f t="shared" si="1"/>
        <v>1</v>
      </c>
      <c r="AF26" s="40">
        <f>(SUMIFS($H$1:$H$871,$A$1:$A$871,"*DIVERS *"))+(SUMIFS($I$1:$I$871,$A$1:$A$871,"*DIVERS *"))</f>
        <v>2</v>
      </c>
      <c r="AG26" s="28">
        <f>IFERROR(AF26/$AA$26,"-")</f>
        <v>0.4</v>
      </c>
      <c r="AH26" s="40">
        <f>SUMIFS($J$1:$J$871,$A$1:$A$871,"*DIVERS*")</f>
        <v>3</v>
      </c>
      <c r="AI26" s="28">
        <f>IFERROR(AH26/$AA$26,"-")</f>
        <v>0.6</v>
      </c>
      <c r="AJ26" s="40">
        <f>SUMIFS($K$1:$K$871,$A$1:$A$871,"*DIVERS*")</f>
        <v>0</v>
      </c>
      <c r="AK26" s="28">
        <f>IFERROR(AJ26/$AA$26,"-")</f>
        <v>0</v>
      </c>
      <c r="AL26" s="40">
        <f>SUMIFS($L$1:$L$871,$A$1:$A$871,"*DIVERS*")</f>
        <v>0</v>
      </c>
      <c r="AM26" s="28">
        <f>IFERROR(AL26/$AA$26,"-")</f>
        <v>0</v>
      </c>
    </row>
    <row r="27" spans="1:43" ht="15.75">
      <c r="A27" s="1" t="s">
        <v>191</v>
      </c>
      <c r="B27" s="4">
        <v>4.5763113425925928E-2</v>
      </c>
      <c r="C27" s="4">
        <v>4.5601076388888891E-2</v>
      </c>
      <c r="D27" s="4">
        <v>4.5786261574074068E-2</v>
      </c>
      <c r="E27" s="2"/>
      <c r="F27" s="2"/>
      <c r="G27" s="3">
        <v>0</v>
      </c>
      <c r="H27" s="3">
        <v>0</v>
      </c>
      <c r="I27" s="3">
        <v>0</v>
      </c>
      <c r="J27" s="3">
        <v>0</v>
      </c>
      <c r="K27" s="3">
        <v>1</v>
      </c>
      <c r="L27" s="3">
        <v>0</v>
      </c>
      <c r="M27" s="3"/>
      <c r="N27" s="3"/>
      <c r="O27" s="2"/>
      <c r="P27" s="2"/>
      <c r="Q27" s="2"/>
      <c r="R27" s="2"/>
      <c r="S27" s="2"/>
      <c r="T27" s="2"/>
      <c r="U27" s="2"/>
      <c r="X27" s="161"/>
      <c r="Y27" s="164" t="s">
        <v>18</v>
      </c>
      <c r="Z27" s="164"/>
      <c r="AA27" s="12">
        <f>IF((COUNTIF($A$1:$A$871,"*BLOBS*")-1)&lt;0,"0",(COUNTIF($A$1:$A$871,"*BLOBS*")-1))</f>
        <v>5</v>
      </c>
      <c r="AB27" s="29">
        <f t="shared" si="0"/>
        <v>5.9523809523809521E-2</v>
      </c>
      <c r="AC27" s="10">
        <f>(SUMIFS($H$1:$H$871,$A$1:$A$871,"*BLOBS *")*2)+(SUMIFS($I$1:$I$871,$A$1:$A$871,"*BLOBS *")*3)+(SUMIFS($G$1:$G$871,$A$1:$A$871,"*BLOBS *"))</f>
        <v>0</v>
      </c>
      <c r="AD27" s="36">
        <f>IFERROR(((SUMIFS($H$1:$H$871,$A$1:$A$871,"*BLOBS *")*2)+(SUMIFS($I$1:$I$871,$A$1:$A$871,"*BLOBS *")*3)+(SUMIFS($G$1:$G$871,$A$1:$A$871,"*BLOBS *")))/(AA27),"-")</f>
        <v>0</v>
      </c>
      <c r="AE27" s="14">
        <f t="shared" si="1"/>
        <v>0</v>
      </c>
      <c r="AF27" s="30">
        <f>(SUMIFS($H$1:$H$871,$A$1:$A$871,"*BLOBS *"))+(SUMIFS($I$1:$I$871,$A$1:$A$871,"*BLOBS *"))</f>
        <v>0</v>
      </c>
      <c r="AG27" s="28">
        <f>IFERROR(AF27/$AA$27,"-")</f>
        <v>0</v>
      </c>
      <c r="AH27" s="30">
        <f>SUMIFS($J$1:$J$871,$A$1:$A$871,"*BLOBS*")</f>
        <v>0</v>
      </c>
      <c r="AI27" s="28">
        <f>IFERROR(AH27/$AA$27,"-")</f>
        <v>0</v>
      </c>
      <c r="AJ27" s="30">
        <f>SUMIFS($K$1:$K$871,$A$1:$A$871,"*BLOBS*")</f>
        <v>2</v>
      </c>
      <c r="AK27" s="28">
        <f>IFERROR(AJ27/$AA$27,"-")</f>
        <v>0.4</v>
      </c>
      <c r="AL27" s="30">
        <f>SUMIFS($L$1:$L$871,$A$1:$A$871,"*BLOBS*")</f>
        <v>3</v>
      </c>
      <c r="AM27" s="28">
        <f>IFERROR(AL27/$AA$27,"-")</f>
        <v>0.6</v>
      </c>
    </row>
    <row r="28" spans="1:43" ht="15.75">
      <c r="A28" s="1" t="s">
        <v>121</v>
      </c>
      <c r="B28" s="4">
        <v>6.2469942129629634E-2</v>
      </c>
      <c r="C28" s="4">
        <v>6.2307905092592597E-2</v>
      </c>
      <c r="D28" s="4">
        <v>6.2493090277777774E-2</v>
      </c>
      <c r="E28" s="2"/>
      <c r="F28" s="2"/>
      <c r="G28" s="3">
        <v>0</v>
      </c>
      <c r="H28" s="3">
        <v>0</v>
      </c>
      <c r="I28" s="3">
        <v>0</v>
      </c>
      <c r="J28" s="3">
        <v>1</v>
      </c>
      <c r="K28" s="3">
        <v>0</v>
      </c>
      <c r="L28" s="3">
        <v>0</v>
      </c>
      <c r="M28" s="3"/>
      <c r="N28" s="3"/>
      <c r="O28" s="2"/>
      <c r="P28" s="2"/>
      <c r="Q28" s="2"/>
      <c r="R28" s="2"/>
      <c r="S28" s="2"/>
      <c r="T28" s="2"/>
      <c r="U28" s="2"/>
      <c r="X28" s="161"/>
      <c r="Y28" s="164" t="s">
        <v>19</v>
      </c>
      <c r="Z28" s="164"/>
      <c r="AA28" s="12">
        <f>IF((COUNTIF($A$1:$A$871,"*SLOBS*")-1)&lt;0,"0",(COUNTIF($A$1:$A$871,"*SLOBS*")-1))</f>
        <v>4</v>
      </c>
      <c r="AB28" s="29">
        <f t="shared" si="0"/>
        <v>4.7619047619047616E-2</v>
      </c>
      <c r="AC28" s="10">
        <f>(SUMIFS($H$1:$H$871,$A$1:$A$871,"*SLOBS *")*2)+(SUMIFS($I$1:$I$871,$A$1:$A$871,"*SLOBS *")*3)+(SUMIFS($G$1:$G$871,$A$1:$A$871,"*SLOBS *"))</f>
        <v>4</v>
      </c>
      <c r="AD28" s="36">
        <f>IFERROR(((SUMIFS($H$1:$H$871,$A$1:$A$871,"*SLOBS *")*2)+(SUMIFS($I$1:$I$871,$A$1:$A$871,"*SLOBS *")*3)+(SUMIFS($G$1:$G$871,$A$1:$A$871,"*SLOBS *")))/(AA28),"-")</f>
        <v>1</v>
      </c>
      <c r="AE28" s="14">
        <f t="shared" si="1"/>
        <v>0.8</v>
      </c>
      <c r="AF28" s="30">
        <f>(SUMIFS($H$1:$H$871,$A$1:$A$871,"*SLOBS *"))+(SUMIFS($I$1:$I$871,$A$1:$A$871,"*SLOBS *"))</f>
        <v>2</v>
      </c>
      <c r="AG28" s="28">
        <f>IFERROR(AF28/$AA$28,"-")</f>
        <v>0.5</v>
      </c>
      <c r="AH28" s="30">
        <f>SUMIFS($J$1:$J$871,$A$1:$A$871,"*SLOBS*")</f>
        <v>2</v>
      </c>
      <c r="AI28" s="28">
        <f>IFERROR(AH28/$AA$28,"-")</f>
        <v>0.5</v>
      </c>
      <c r="AJ28" s="30">
        <f>SUMIFS($K$1:$K$871,$A$1:$A$871,"*SLOBS*")</f>
        <v>1</v>
      </c>
      <c r="AK28" s="28">
        <f>IFERROR(AJ28/$AA$28,"-")</f>
        <v>0.25</v>
      </c>
      <c r="AL28" s="30">
        <f>SUMIFS($L$1:$L$871,$A$1:$A$871,"*SLOBS*")</f>
        <v>0</v>
      </c>
      <c r="AM28" s="28">
        <f>IFERROR(AL28/$AA$28,"-")</f>
        <v>0</v>
      </c>
    </row>
    <row r="29" spans="1:43" ht="15.7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3"/>
      <c r="N29" s="3"/>
      <c r="O29" s="2"/>
      <c r="P29" s="2"/>
      <c r="Q29" s="2"/>
      <c r="R29" s="2"/>
      <c r="S29" s="2"/>
      <c r="T29" s="2"/>
      <c r="U29" s="2"/>
      <c r="X29" s="161"/>
      <c r="Y29" s="165" t="s">
        <v>139</v>
      </c>
      <c r="Z29" s="165"/>
      <c r="AA29" s="12">
        <f>IF((COUNTIF($A$1:$A$871,"*Z OFF 1*")-1)&lt;0,"0",(COUNTIF($A$1:$A$871,"*Z OFF 1*")-1))</f>
        <v>0</v>
      </c>
      <c r="AB29" s="32">
        <f t="shared" si="0"/>
        <v>0</v>
      </c>
      <c r="AC29" s="10">
        <f>(SUMIFS($H$1:$H$871,$A$1:$A$871,"*Z OFF 1 *")*2)+(SUMIFS($I$1:$I$871,$A$1:$A$871,"*Z OFF 1 *")*3)+(SUMIFS($G$1:$G$871,$A$1:$A$871,"*Z OFF 1 *"))</f>
        <v>0</v>
      </c>
      <c r="AD29" s="36" t="str">
        <f>IFERROR(((SUMIFS($H$1:$H$871,$A$1:$A$871,"*ZONE OFF 1 *")*2)+(SUMIFS($I$1:$I$871,$A$1:$A$871,"*ZONE OFF 1 *")*3)+(SUMIFS($G$1:$G$871,$A$1:$A$871,"*ZONE OFF 1 *")))/(AA29),"-")</f>
        <v>-</v>
      </c>
      <c r="AE29" s="14" t="str">
        <f t="shared" si="1"/>
        <v>-</v>
      </c>
      <c r="AF29" s="42">
        <f>(SUMIFS($H$1:$H$871,$A$1:$A$871,"*Z OFF 1 *"))+(SUMIFS($I$1:$I$871,$A$1:$A$871,"*Z OFF 1 *"))</f>
        <v>0</v>
      </c>
      <c r="AG29" s="28" t="str">
        <f>IFERROR(AF29/$AA$29,"-")</f>
        <v>-</v>
      </c>
      <c r="AH29" s="34">
        <f>SUMIFS($J$1:$J$871,$A$1:$A$871,"*Z OFF 1*")</f>
        <v>0</v>
      </c>
      <c r="AI29" s="28" t="str">
        <f>IFERROR(AH29/$AA$29,"-")</f>
        <v>-</v>
      </c>
      <c r="AJ29" s="34">
        <f>SUMIFS($K$1:$K$871,$A$1:$A$871,"*Z OFF 1*")</f>
        <v>0</v>
      </c>
      <c r="AK29" s="28" t="str">
        <f>IFERROR(AJ29/$AA$29,"-")</f>
        <v>-</v>
      </c>
      <c r="AL29" s="34">
        <f>SUMIFS($L$1:$L$871,$A$1:$A$871,"*Z OFF 1*")</f>
        <v>0</v>
      </c>
      <c r="AM29" s="28" t="str">
        <f>IFERROR(AL29/$AA$29,"-")</f>
        <v>-</v>
      </c>
    </row>
    <row r="30" spans="1:43" ht="16.5" thickBot="1">
      <c r="A30" s="1" t="s">
        <v>27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3"/>
      <c r="N30" s="3"/>
      <c r="O30" s="2"/>
      <c r="P30" s="2"/>
      <c r="Q30" s="2"/>
      <c r="R30" s="2"/>
      <c r="S30" s="2"/>
      <c r="T30" s="2"/>
      <c r="U30" s="2"/>
      <c r="X30" s="162"/>
      <c r="Y30" s="166" t="s">
        <v>71</v>
      </c>
      <c r="Z30" s="166"/>
      <c r="AA30" s="12">
        <f>IF((COUNTIF($A$1:$A$871,"*Z OFF 2*")-1)&lt;0,"0",(COUNTIF($A$1:$A$871,"*Z OFF 2*")-1))</f>
        <v>0</v>
      </c>
      <c r="AB30" s="33">
        <f t="shared" si="0"/>
        <v>0</v>
      </c>
      <c r="AC30" s="10">
        <f>(SUMIFS($H$1:$H$871,$A$1:$A$871,"*Z OFF 2 *")*2)+(SUMIFS($I$1:$I$871,$A$1:$A$871,"*Z OFF 2 *")*3)+(SUMIFS($G$1:$G$871,$A$1:$A$871,"*Z OFF 2 *"))</f>
        <v>0</v>
      </c>
      <c r="AD30" s="36" t="str">
        <f>IFERROR(((SUMIFS($H$1:$H$871,$A$1:$A$871,"*ZONE OFF 2 *")*2)+(SUMIFS($I$1:$I$871,$A$1:$A$871,"*_ZONE OFF 2 *")*3)+(SUMIFS($G$1:$G$871,$A$1:$A$871,"*ZONE OFF 2 *")))/(AA30),"-")</f>
        <v>-</v>
      </c>
      <c r="AE30" s="14" t="str">
        <f t="shared" si="1"/>
        <v>-</v>
      </c>
      <c r="AF30" s="42">
        <f>(SUMIFS($H$1:$H$871,$A$1:$A$871,"*Z OFF 2 *"))+(SUMIFS($I$1:$I$871,$A$1:$A$871,"*Z OFF 2 *"))</f>
        <v>0</v>
      </c>
      <c r="AG30" s="28" t="str">
        <f>IFERROR(AF30/$AA$30,"-")</f>
        <v>-</v>
      </c>
      <c r="AH30" s="35">
        <f>SUMIFS($J$1:$J$871,$A$1:$A$871,"*Z OFF 2*")</f>
        <v>0</v>
      </c>
      <c r="AI30" s="28" t="str">
        <f>IFERROR(AH30/$AA$30,"-")</f>
        <v>-</v>
      </c>
      <c r="AJ30" s="35">
        <f>SUMIFS($K$1:$K$871,$A$1:$A$871,"*Z OFF 2*")</f>
        <v>0</v>
      </c>
      <c r="AK30" s="28" t="str">
        <f>IFERROR(AJ30/$AA$30,"-")</f>
        <v>-</v>
      </c>
      <c r="AL30" s="35">
        <f>SUMIFS($L$1:$L$871,$A$1:$A$871,"*Z OFF 2*")</f>
        <v>0</v>
      </c>
      <c r="AM30" s="28" t="str">
        <f>IFERROR(AL30/$AA$30,"-")</f>
        <v>-</v>
      </c>
    </row>
    <row r="31" spans="1:43" ht="15.95" customHeight="1">
      <c r="A31" s="1" t="s">
        <v>22</v>
      </c>
      <c r="B31" s="3" t="s">
        <v>1</v>
      </c>
      <c r="C31" s="3" t="s">
        <v>2</v>
      </c>
      <c r="D31" s="3" t="s">
        <v>3</v>
      </c>
      <c r="E31" s="3" t="s">
        <v>23</v>
      </c>
      <c r="F31" s="3" t="s">
        <v>24</v>
      </c>
      <c r="G31" s="3" t="s">
        <v>42</v>
      </c>
      <c r="H31" s="3" t="s">
        <v>43</v>
      </c>
      <c r="I31" s="3" t="s">
        <v>44</v>
      </c>
      <c r="J31" s="3" t="s">
        <v>140</v>
      </c>
      <c r="K31" s="3" t="s">
        <v>101</v>
      </c>
      <c r="L31" s="3" t="s">
        <v>6</v>
      </c>
      <c r="M31" s="2"/>
      <c r="N31" s="2"/>
      <c r="O31" s="2"/>
      <c r="P31" s="2"/>
      <c r="Q31" s="2"/>
      <c r="R31" s="2"/>
      <c r="S31" s="2"/>
      <c r="T31" s="2"/>
      <c r="U31" s="2"/>
      <c r="X31" s="243" t="s">
        <v>50</v>
      </c>
      <c r="Y31" s="244"/>
      <c r="Z31" s="244"/>
      <c r="AA31" s="244"/>
      <c r="AB31" s="264"/>
      <c r="AC31" s="18" t="s">
        <v>64</v>
      </c>
      <c r="AD31" s="18" t="s">
        <v>65</v>
      </c>
      <c r="AE31" s="18" t="s">
        <v>96</v>
      </c>
      <c r="AF31" s="18" t="s">
        <v>65</v>
      </c>
      <c r="AG31" s="18" t="s">
        <v>110</v>
      </c>
      <c r="AH31" s="18" t="s">
        <v>65</v>
      </c>
      <c r="AI31" s="18" t="s">
        <v>6</v>
      </c>
      <c r="AJ31" s="19" t="s">
        <v>65</v>
      </c>
    </row>
    <row r="32" spans="1:43" ht="15.95" customHeight="1">
      <c r="A32" s="1" t="s">
        <v>192</v>
      </c>
      <c r="B32" s="4">
        <v>7.7305555555555556E-3</v>
      </c>
      <c r="C32" s="4">
        <v>7.5685185185185187E-3</v>
      </c>
      <c r="D32" s="4">
        <v>7.7537037037037036E-3</v>
      </c>
      <c r="E32" s="2"/>
      <c r="F32" s="2"/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2"/>
      <c r="N32" s="2"/>
      <c r="O32" s="2"/>
      <c r="P32" s="2"/>
      <c r="Q32" s="2"/>
      <c r="R32" s="2"/>
      <c r="S32" s="2"/>
      <c r="T32" s="2"/>
      <c r="U32" s="2"/>
      <c r="X32" s="245"/>
      <c r="Y32" s="246"/>
      <c r="Z32" s="246"/>
      <c r="AA32" s="246"/>
      <c r="AB32" s="265"/>
      <c r="AC32" s="20">
        <f>SUM(AF6:AF30)</f>
        <v>30</v>
      </c>
      <c r="AD32" s="21">
        <f>AC32/AC34</f>
        <v>0.35714285714285715</v>
      </c>
      <c r="AE32" s="20">
        <f>SUM(AH6:AH30)</f>
        <v>20</v>
      </c>
      <c r="AF32" s="21">
        <f>AE32/AC34</f>
        <v>0.23809523809523808</v>
      </c>
      <c r="AG32" s="20">
        <f>SUM(AJ6:AJ30)</f>
        <v>25</v>
      </c>
      <c r="AH32" s="21">
        <f>AG32/AC34</f>
        <v>0.29761904761904762</v>
      </c>
      <c r="AI32" s="20">
        <f>SUM(AL6:AL30)</f>
        <v>14</v>
      </c>
      <c r="AJ32" s="22">
        <f>AI32/AC34</f>
        <v>0.16666666666666666</v>
      </c>
      <c r="AP32" s="5"/>
      <c r="AQ32" s="5"/>
    </row>
    <row r="33" spans="1:38" ht="21" customHeight="1">
      <c r="A33" s="1" t="s">
        <v>77</v>
      </c>
      <c r="B33" s="4">
        <v>5.9265543981481483E-2</v>
      </c>
      <c r="C33" s="4">
        <v>5.9103506944444439E-2</v>
      </c>
      <c r="D33" s="4">
        <v>5.9288692129629623E-2</v>
      </c>
      <c r="E33" s="2"/>
      <c r="F33" s="2"/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1</v>
      </c>
      <c r="M33" s="3"/>
      <c r="N33" s="3"/>
      <c r="O33" s="2"/>
      <c r="P33" s="2"/>
      <c r="Q33" s="2"/>
      <c r="R33" s="2"/>
      <c r="S33" s="2"/>
      <c r="T33" s="2"/>
      <c r="U33" s="2"/>
      <c r="X33" s="245"/>
      <c r="Y33" s="246"/>
      <c r="Z33" s="246"/>
      <c r="AA33" s="246"/>
      <c r="AB33" s="265"/>
      <c r="AC33" s="267" t="s">
        <v>129</v>
      </c>
      <c r="AD33" s="268"/>
      <c r="AE33" s="250" t="s">
        <v>47</v>
      </c>
      <c r="AF33" s="251"/>
      <c r="AG33" s="227" t="s">
        <v>51</v>
      </c>
      <c r="AH33" s="228"/>
      <c r="AI33" s="228"/>
      <c r="AJ33" s="229"/>
    </row>
    <row r="34" spans="1:38" ht="18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3"/>
      <c r="N34" s="3"/>
      <c r="O34" s="2"/>
      <c r="P34" s="2"/>
      <c r="Q34" s="2"/>
      <c r="R34" s="2"/>
      <c r="S34" s="2"/>
      <c r="T34" s="2"/>
      <c r="U34" s="2"/>
      <c r="X34" s="245"/>
      <c r="Y34" s="246"/>
      <c r="Z34" s="246"/>
      <c r="AA34" s="246"/>
      <c r="AB34" s="265"/>
      <c r="AC34" s="269">
        <f>SUM(AA6:AA30)</f>
        <v>84</v>
      </c>
      <c r="AD34" s="270"/>
      <c r="AE34" s="252">
        <f>SUM(AC6:AC30)</f>
        <v>69</v>
      </c>
      <c r="AF34" s="253"/>
      <c r="AG34" s="230" t="s">
        <v>130</v>
      </c>
      <c r="AH34" s="231"/>
      <c r="AI34" s="232"/>
      <c r="AJ34" s="236">
        <f>AE34/AC34</f>
        <v>0.8214285714285714</v>
      </c>
    </row>
    <row r="35" spans="1:38" ht="18" customHeight="1">
      <c r="A35" s="1" t="s">
        <v>28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3"/>
      <c r="N35" s="3"/>
      <c r="O35" s="2"/>
      <c r="P35" s="2"/>
      <c r="Q35" s="2"/>
      <c r="R35" s="2"/>
      <c r="S35" s="2"/>
      <c r="T35" s="2"/>
      <c r="U35" s="2"/>
      <c r="X35" s="245"/>
      <c r="Y35" s="246"/>
      <c r="Z35" s="246"/>
      <c r="AA35" s="246"/>
      <c r="AB35" s="265"/>
      <c r="AC35" s="271"/>
      <c r="AD35" s="272"/>
      <c r="AE35" s="254"/>
      <c r="AF35" s="255"/>
      <c r="AG35" s="233"/>
      <c r="AH35" s="234"/>
      <c r="AI35" s="235"/>
      <c r="AJ35" s="237"/>
    </row>
    <row r="36" spans="1:38" ht="18.95" customHeight="1" thickBot="1">
      <c r="A36" s="1" t="s">
        <v>22</v>
      </c>
      <c r="B36" s="3" t="s">
        <v>1</v>
      </c>
      <c r="C36" s="3" t="s">
        <v>2</v>
      </c>
      <c r="D36" s="3" t="s">
        <v>3</v>
      </c>
      <c r="E36" s="3" t="s">
        <v>23</v>
      </c>
      <c r="F36" s="3" t="s">
        <v>24</v>
      </c>
      <c r="G36" s="3" t="s">
        <v>42</v>
      </c>
      <c r="H36" s="3" t="s">
        <v>43</v>
      </c>
      <c r="I36" s="3" t="s">
        <v>44</v>
      </c>
      <c r="J36" s="3" t="s">
        <v>140</v>
      </c>
      <c r="K36" s="3" t="s">
        <v>101</v>
      </c>
      <c r="L36" s="3" t="s">
        <v>6</v>
      </c>
      <c r="M36" s="3"/>
      <c r="N36" s="3"/>
      <c r="O36" s="2"/>
      <c r="P36" s="2"/>
      <c r="Q36" s="2"/>
      <c r="R36" s="2"/>
      <c r="S36" s="2"/>
      <c r="T36" s="2"/>
      <c r="U36" s="2"/>
      <c r="X36" s="247"/>
      <c r="Y36" s="248"/>
      <c r="Z36" s="248"/>
      <c r="AA36" s="248"/>
      <c r="AB36" s="266"/>
      <c r="AC36" s="273"/>
      <c r="AD36" s="274"/>
      <c r="AE36" s="256"/>
      <c r="AF36" s="257"/>
      <c r="AG36" s="238" t="s">
        <v>52</v>
      </c>
      <c r="AH36" s="239"/>
      <c r="AI36" s="240"/>
      <c r="AJ36" s="17">
        <f>(AC32+AE32)/(AC32+AE32+AG32+AI32)</f>
        <v>0.5617977528089888</v>
      </c>
    </row>
    <row r="37" spans="1:38" ht="15.75">
      <c r="A37" s="1" t="s">
        <v>193</v>
      </c>
      <c r="B37" s="4">
        <v>1.7361493055555555E-2</v>
      </c>
      <c r="C37" s="4">
        <v>1.7199456018518518E-2</v>
      </c>
      <c r="D37" s="4">
        <v>1.7384641203703703E-2</v>
      </c>
      <c r="E37" s="2"/>
      <c r="F37" s="2"/>
      <c r="G37" s="3">
        <v>0</v>
      </c>
      <c r="H37" s="3">
        <v>0</v>
      </c>
      <c r="I37" s="3">
        <v>0</v>
      </c>
      <c r="J37" s="3">
        <v>0</v>
      </c>
      <c r="K37" s="3">
        <v>1</v>
      </c>
      <c r="L37" s="3">
        <v>0</v>
      </c>
      <c r="M37" s="3"/>
      <c r="N37" s="3"/>
      <c r="O37" s="2"/>
      <c r="P37" s="2"/>
      <c r="Q37" s="2"/>
      <c r="R37" s="2"/>
      <c r="S37" s="2"/>
      <c r="T37" s="2"/>
      <c r="U37" s="2"/>
    </row>
    <row r="38" spans="1:38" ht="15.75">
      <c r="A38" s="1" t="s">
        <v>194</v>
      </c>
      <c r="B38" s="4">
        <v>4.8238113425925926E-2</v>
      </c>
      <c r="C38" s="4">
        <v>4.8076076388888889E-2</v>
      </c>
      <c r="D38" s="4">
        <v>4.8261261574074073E-2</v>
      </c>
      <c r="E38" s="2"/>
      <c r="F38" s="2"/>
      <c r="G38" s="3">
        <v>0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/>
      <c r="N38" s="3"/>
      <c r="O38" s="2"/>
      <c r="P38" s="2"/>
      <c r="Q38" s="2"/>
      <c r="R38" s="2"/>
      <c r="S38" s="2"/>
      <c r="T38" s="2"/>
      <c r="U38" s="2"/>
    </row>
    <row r="39" spans="1:38" ht="15.75">
      <c r="A39" s="1" t="s">
        <v>142</v>
      </c>
      <c r="B39" s="4">
        <v>5.5992662037037039E-2</v>
      </c>
      <c r="C39" s="4">
        <v>5.5830625000000002E-2</v>
      </c>
      <c r="D39" s="4">
        <v>5.6015810185185179E-2</v>
      </c>
      <c r="E39" s="2"/>
      <c r="F39" s="2"/>
      <c r="G39" s="3">
        <v>0</v>
      </c>
      <c r="H39" s="3">
        <v>0</v>
      </c>
      <c r="I39" s="3">
        <v>0</v>
      </c>
      <c r="J39" s="3">
        <v>0</v>
      </c>
      <c r="K39" s="3">
        <v>1</v>
      </c>
      <c r="L39" s="3">
        <v>0</v>
      </c>
      <c r="M39" s="2"/>
      <c r="N39" s="2"/>
      <c r="O39" s="2"/>
      <c r="P39" s="2"/>
      <c r="Q39" s="2"/>
      <c r="R39" s="2"/>
      <c r="S39" s="2"/>
      <c r="T39" s="2"/>
      <c r="U39" s="2"/>
      <c r="AF39" s="5"/>
    </row>
    <row r="40" spans="1:38" ht="15.7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X40" s="5" t="s">
        <v>132</v>
      </c>
    </row>
    <row r="41" spans="1:38" ht="15.75">
      <c r="A41" s="1" t="s">
        <v>29</v>
      </c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3"/>
      <c r="N41" s="3"/>
      <c r="O41" s="2"/>
      <c r="P41" s="2"/>
      <c r="Q41" s="2"/>
      <c r="R41" s="2"/>
      <c r="S41" s="2"/>
      <c r="T41" s="2"/>
      <c r="U41" s="2"/>
    </row>
    <row r="42" spans="1:38" ht="15.75">
      <c r="A42" s="1" t="s">
        <v>22</v>
      </c>
      <c r="B42" s="3" t="s">
        <v>1</v>
      </c>
      <c r="C42" s="3" t="s">
        <v>2</v>
      </c>
      <c r="D42" s="3" t="s">
        <v>3</v>
      </c>
      <c r="E42" s="3" t="s">
        <v>23</v>
      </c>
      <c r="F42" s="3" t="s">
        <v>24</v>
      </c>
      <c r="G42" s="3" t="s">
        <v>42</v>
      </c>
      <c r="H42" s="3" t="s">
        <v>43</v>
      </c>
      <c r="I42" s="3" t="s">
        <v>44</v>
      </c>
      <c r="J42" s="3" t="s">
        <v>140</v>
      </c>
      <c r="K42" s="3" t="s">
        <v>101</v>
      </c>
      <c r="L42" s="3" t="s">
        <v>6</v>
      </c>
      <c r="M42" s="3"/>
      <c r="N42" s="3"/>
      <c r="O42" s="2"/>
      <c r="P42" s="2"/>
      <c r="Q42" s="2"/>
      <c r="R42" s="2"/>
      <c r="S42" s="2"/>
      <c r="T42" s="2"/>
      <c r="U42" s="2"/>
    </row>
    <row r="43" spans="1:38" ht="15.75">
      <c r="A43" s="1" t="s">
        <v>172</v>
      </c>
      <c r="B43" s="4">
        <v>9.030092592592593E-3</v>
      </c>
      <c r="C43" s="4">
        <v>8.8680555555555544E-3</v>
      </c>
      <c r="D43" s="4">
        <v>9.0532407407407419E-3</v>
      </c>
      <c r="E43" s="2"/>
      <c r="F43" s="2"/>
      <c r="G43" s="3">
        <v>0</v>
      </c>
      <c r="H43" s="3">
        <v>0</v>
      </c>
      <c r="I43" s="3">
        <v>0</v>
      </c>
      <c r="J43" s="3">
        <v>0</v>
      </c>
      <c r="K43" s="3">
        <v>1</v>
      </c>
      <c r="L43" s="3">
        <v>0</v>
      </c>
      <c r="M43" s="3"/>
      <c r="N43" s="3"/>
      <c r="O43" s="2"/>
      <c r="P43" s="2"/>
      <c r="Q43" s="2"/>
      <c r="R43" s="2"/>
      <c r="S43" s="2"/>
      <c r="T43" s="2"/>
      <c r="U43" s="2"/>
      <c r="AA43" s="5" t="s">
        <v>50</v>
      </c>
      <c r="AE43" s="5" t="s">
        <v>137</v>
      </c>
      <c r="AI43" s="5" t="s">
        <v>138</v>
      </c>
    </row>
    <row r="44" spans="1:38" ht="15.75">
      <c r="A44" s="1" t="s">
        <v>78</v>
      </c>
      <c r="B44" s="4">
        <v>1.464988425925926E-2</v>
      </c>
      <c r="C44" s="4">
        <v>1.4487847222222223E-2</v>
      </c>
      <c r="D44" s="4">
        <v>1.4673032407407407E-2</v>
      </c>
      <c r="E44" s="2"/>
      <c r="F44" s="2"/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1</v>
      </c>
      <c r="M44" s="2"/>
      <c r="N44" s="2"/>
      <c r="O44" s="2"/>
      <c r="P44" s="2"/>
      <c r="Q44" s="2"/>
      <c r="R44" s="2"/>
      <c r="S44" s="2"/>
      <c r="T44" s="2"/>
      <c r="U44" s="2"/>
      <c r="AA44" s="5" t="s">
        <v>134</v>
      </c>
      <c r="AB44" s="5" t="s">
        <v>115</v>
      </c>
      <c r="AC44" s="5" t="s">
        <v>135</v>
      </c>
      <c r="AD44" s="5" t="s">
        <v>136</v>
      </c>
      <c r="AE44" s="5" t="s">
        <v>134</v>
      </c>
      <c r="AF44" s="5" t="s">
        <v>115</v>
      </c>
      <c r="AG44" s="5" t="s">
        <v>135</v>
      </c>
      <c r="AH44" s="5" t="s">
        <v>136</v>
      </c>
      <c r="AI44" s="5" t="s">
        <v>134</v>
      </c>
      <c r="AJ44" s="5" t="s">
        <v>115</v>
      </c>
      <c r="AK44" s="5" t="s">
        <v>135</v>
      </c>
      <c r="AL44" s="5" t="s">
        <v>136</v>
      </c>
    </row>
    <row r="45" spans="1:38" ht="15.75">
      <c r="A45" s="1" t="s">
        <v>195</v>
      </c>
      <c r="B45" s="4">
        <v>1.5477662037037036E-2</v>
      </c>
      <c r="C45" s="4">
        <v>1.5315625000000001E-2</v>
      </c>
      <c r="D45" s="4">
        <v>1.5500810185185185E-2</v>
      </c>
      <c r="E45" s="2"/>
      <c r="F45" s="2"/>
      <c r="G45" s="3">
        <v>0</v>
      </c>
      <c r="H45" s="3">
        <v>0</v>
      </c>
      <c r="I45" s="3">
        <v>0</v>
      </c>
      <c r="J45" s="3">
        <v>1</v>
      </c>
      <c r="K45" s="3">
        <v>0</v>
      </c>
      <c r="L45" s="3">
        <v>0</v>
      </c>
      <c r="M45" s="2"/>
      <c r="N45" s="2"/>
      <c r="O45" s="2"/>
      <c r="P45" s="2"/>
      <c r="Q45" s="2"/>
      <c r="R45" s="2"/>
      <c r="S45" s="2"/>
      <c r="T45" s="2"/>
      <c r="U45" s="2"/>
      <c r="X45" s="5" t="s">
        <v>133</v>
      </c>
    </row>
    <row r="46" spans="1:38" ht="15.75">
      <c r="A46" s="1" t="s">
        <v>79</v>
      </c>
      <c r="B46" s="4">
        <v>3.1273842592592596E-2</v>
      </c>
      <c r="C46" s="4">
        <v>3.1111805555555556E-2</v>
      </c>
      <c r="D46" s="4">
        <v>3.1296990740740743E-2</v>
      </c>
      <c r="E46" s="2"/>
      <c r="F46" s="2"/>
      <c r="G46" s="3">
        <v>0</v>
      </c>
      <c r="H46" s="3">
        <v>0</v>
      </c>
      <c r="I46" s="3">
        <v>0</v>
      </c>
      <c r="J46" s="3">
        <v>0</v>
      </c>
      <c r="K46" s="3">
        <v>1</v>
      </c>
      <c r="L46" s="3">
        <v>0</v>
      </c>
      <c r="M46" s="3"/>
      <c r="N46" s="3"/>
      <c r="O46" s="2"/>
      <c r="P46" s="2"/>
      <c r="Q46" s="2"/>
      <c r="R46" s="2"/>
      <c r="S46" s="2"/>
      <c r="T46" s="2"/>
      <c r="U46" s="2"/>
    </row>
    <row r="47" spans="1:38" ht="15.75">
      <c r="A47" s="1" t="s">
        <v>196</v>
      </c>
      <c r="B47" s="4">
        <v>4.9739583333333337E-2</v>
      </c>
      <c r="C47" s="4">
        <v>4.9577546296296293E-2</v>
      </c>
      <c r="D47" s="4">
        <v>4.9762731481481477E-2</v>
      </c>
      <c r="E47" s="2"/>
      <c r="F47" s="2"/>
      <c r="G47" s="3">
        <v>0</v>
      </c>
      <c r="H47" s="3">
        <v>0</v>
      </c>
      <c r="I47" s="3">
        <v>0</v>
      </c>
      <c r="J47" s="3">
        <v>0</v>
      </c>
      <c r="K47" s="3">
        <v>1</v>
      </c>
      <c r="L47" s="3">
        <v>0</v>
      </c>
      <c r="M47" s="3"/>
      <c r="N47" s="3"/>
      <c r="O47" s="2"/>
      <c r="P47" s="2"/>
      <c r="Q47" s="2"/>
      <c r="R47" s="2"/>
      <c r="S47" s="2"/>
      <c r="T47" s="2"/>
      <c r="U47" s="2"/>
    </row>
    <row r="48" spans="1:38" ht="15.75">
      <c r="A48" s="1" t="s">
        <v>126</v>
      </c>
      <c r="B48" s="4">
        <v>5.1946793981481477E-2</v>
      </c>
      <c r="C48" s="4">
        <v>5.1784756944444447E-2</v>
      </c>
      <c r="D48" s="4">
        <v>5.1969942129629632E-2</v>
      </c>
      <c r="E48" s="2"/>
      <c r="F48" s="2"/>
      <c r="G48" s="3">
        <v>0</v>
      </c>
      <c r="H48" s="3">
        <v>0</v>
      </c>
      <c r="I48" s="3">
        <v>0</v>
      </c>
      <c r="J48" s="3">
        <v>0</v>
      </c>
      <c r="K48" s="3">
        <v>1</v>
      </c>
      <c r="L48" s="3">
        <v>0</v>
      </c>
      <c r="M48" s="3"/>
      <c r="N48" s="3"/>
      <c r="O48" s="2"/>
      <c r="P48" s="2"/>
      <c r="Q48" s="2"/>
      <c r="R48" s="2"/>
      <c r="S48" s="2"/>
      <c r="T48" s="2"/>
      <c r="U48" s="2"/>
    </row>
    <row r="49" spans="1:21" ht="15.75">
      <c r="A49" s="1" t="s">
        <v>197</v>
      </c>
      <c r="B49" s="4">
        <v>5.5167592592592594E-2</v>
      </c>
      <c r="C49" s="4">
        <v>5.5005555555555558E-2</v>
      </c>
      <c r="D49" s="4">
        <v>5.5190740740740742E-2</v>
      </c>
      <c r="E49" s="2"/>
      <c r="F49" s="2"/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1</v>
      </c>
      <c r="M49" s="3"/>
      <c r="N49" s="3"/>
      <c r="O49" s="2"/>
      <c r="P49" s="2"/>
      <c r="Q49" s="2"/>
      <c r="R49" s="2"/>
      <c r="S49" s="2"/>
      <c r="T49" s="2"/>
      <c r="U49" s="2"/>
    </row>
    <row r="50" spans="1:21" ht="15.75">
      <c r="A50" s="1" t="s">
        <v>198</v>
      </c>
      <c r="B50" s="4">
        <v>6.6292430555555559E-2</v>
      </c>
      <c r="C50" s="4">
        <v>6.6130393518518515E-2</v>
      </c>
      <c r="D50" s="4">
        <v>6.6315578703703706E-2</v>
      </c>
      <c r="E50" s="2"/>
      <c r="F50" s="2"/>
      <c r="G50" s="3">
        <v>0</v>
      </c>
      <c r="H50" s="3">
        <v>0</v>
      </c>
      <c r="I50" s="3">
        <v>1</v>
      </c>
      <c r="J50" s="3">
        <v>0</v>
      </c>
      <c r="K50" s="3">
        <v>0</v>
      </c>
      <c r="L50" s="3">
        <v>0</v>
      </c>
      <c r="M50" s="3"/>
      <c r="N50" s="3"/>
      <c r="O50" s="2"/>
      <c r="P50" s="2"/>
      <c r="Q50" s="2"/>
      <c r="R50" s="2"/>
      <c r="S50" s="2"/>
      <c r="T50" s="2"/>
      <c r="U50" s="2"/>
    </row>
    <row r="51" spans="1:21" ht="15.7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3"/>
      <c r="N51" s="3"/>
      <c r="O51" s="2"/>
      <c r="P51" s="2"/>
      <c r="Q51" s="2"/>
      <c r="R51" s="2"/>
      <c r="S51" s="2"/>
      <c r="T51" s="2"/>
      <c r="U51" s="2"/>
    </row>
    <row r="52" spans="1:21" ht="15.75">
      <c r="A52" s="1" t="s">
        <v>30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3"/>
      <c r="N52" s="3"/>
      <c r="O52" s="2"/>
      <c r="P52" s="2"/>
      <c r="Q52" s="2"/>
      <c r="R52" s="2"/>
      <c r="S52" s="2"/>
      <c r="T52" s="2"/>
      <c r="U52" s="2"/>
    </row>
    <row r="53" spans="1:21" ht="15.75">
      <c r="A53" s="1" t="s">
        <v>22</v>
      </c>
      <c r="B53" s="3" t="s">
        <v>1</v>
      </c>
      <c r="C53" s="3" t="s">
        <v>2</v>
      </c>
      <c r="D53" s="3" t="s">
        <v>3</v>
      </c>
      <c r="E53" s="3" t="s">
        <v>23</v>
      </c>
      <c r="F53" s="3" t="s">
        <v>24</v>
      </c>
      <c r="G53" s="3" t="s">
        <v>42</v>
      </c>
      <c r="H53" s="3" t="s">
        <v>43</v>
      </c>
      <c r="I53" s="3" t="s">
        <v>44</v>
      </c>
      <c r="J53" s="3" t="s">
        <v>140</v>
      </c>
      <c r="K53" s="3" t="s">
        <v>101</v>
      </c>
      <c r="L53" s="3" t="s">
        <v>6</v>
      </c>
      <c r="M53" s="2"/>
      <c r="N53" s="2"/>
      <c r="O53" s="2"/>
      <c r="P53" s="2"/>
      <c r="Q53" s="2"/>
      <c r="R53" s="2"/>
      <c r="S53" s="2"/>
      <c r="T53" s="2"/>
      <c r="U53" s="2"/>
    </row>
    <row r="54" spans="1:21" ht="15.75">
      <c r="A54" s="1" t="s">
        <v>166</v>
      </c>
      <c r="B54" s="4">
        <v>9.9684722222222223E-3</v>
      </c>
      <c r="C54" s="4">
        <v>9.8064351851851854E-3</v>
      </c>
      <c r="D54" s="4">
        <v>9.9916203703703695E-3</v>
      </c>
      <c r="E54" s="2"/>
      <c r="F54" s="2"/>
      <c r="G54" s="3">
        <v>1</v>
      </c>
      <c r="H54" s="3">
        <v>0</v>
      </c>
      <c r="I54" s="3">
        <v>0</v>
      </c>
      <c r="J54" s="3">
        <v>1</v>
      </c>
      <c r="K54" s="3">
        <v>0</v>
      </c>
      <c r="L54" s="3">
        <v>0</v>
      </c>
      <c r="M54" s="2"/>
      <c r="N54" s="2"/>
      <c r="O54" s="2"/>
      <c r="P54" s="2"/>
      <c r="Q54" s="2"/>
      <c r="R54" s="2"/>
      <c r="S54" s="2"/>
      <c r="T54" s="2"/>
      <c r="U54" s="2"/>
    </row>
    <row r="55" spans="1:21" ht="15.75">
      <c r="A55" s="1" t="s">
        <v>80</v>
      </c>
      <c r="B55" s="4">
        <v>2.3521990740740743E-2</v>
      </c>
      <c r="C55" s="4">
        <v>2.3359953703703706E-2</v>
      </c>
      <c r="D55" s="4">
        <v>2.354513888888889E-2</v>
      </c>
      <c r="E55" s="2"/>
      <c r="F55" s="2"/>
      <c r="G55" s="3">
        <v>0</v>
      </c>
      <c r="H55" s="3">
        <v>1</v>
      </c>
      <c r="I55" s="3">
        <v>0</v>
      </c>
      <c r="J55" s="3">
        <v>0</v>
      </c>
      <c r="K55" s="3">
        <v>0</v>
      </c>
      <c r="L55" s="3">
        <v>0</v>
      </c>
      <c r="M55" s="3"/>
      <c r="N55" s="3"/>
      <c r="O55" s="2"/>
      <c r="P55" s="2"/>
      <c r="Q55" s="2"/>
      <c r="R55" s="2"/>
      <c r="S55" s="2"/>
      <c r="T55" s="2"/>
      <c r="U55" s="2"/>
    </row>
    <row r="56" spans="1:21" ht="15.75">
      <c r="A56" s="1" t="s">
        <v>199</v>
      </c>
      <c r="B56" s="4">
        <v>2.6382442129629629E-2</v>
      </c>
      <c r="C56" s="4">
        <v>2.6220405092592592E-2</v>
      </c>
      <c r="D56" s="4">
        <v>2.640559027777778E-2</v>
      </c>
      <c r="E56" s="2"/>
      <c r="F56" s="2"/>
      <c r="G56" s="3">
        <v>0</v>
      </c>
      <c r="H56" s="3">
        <v>1</v>
      </c>
      <c r="I56" s="3">
        <v>0</v>
      </c>
      <c r="J56" s="3">
        <v>0</v>
      </c>
      <c r="K56" s="3">
        <v>0</v>
      </c>
      <c r="L56" s="3">
        <v>0</v>
      </c>
      <c r="M56" s="3"/>
      <c r="N56" s="3"/>
      <c r="O56" s="2"/>
      <c r="P56" s="2"/>
      <c r="Q56" s="2"/>
      <c r="R56" s="2"/>
      <c r="S56" s="2"/>
      <c r="T56" s="2"/>
      <c r="U56" s="2"/>
    </row>
    <row r="57" spans="1:21" ht="15.75">
      <c r="A57" s="1" t="s">
        <v>127</v>
      </c>
      <c r="B57" s="4">
        <v>2.6855706018518517E-2</v>
      </c>
      <c r="C57" s="4">
        <v>2.6693668981481483E-2</v>
      </c>
      <c r="D57" s="4">
        <v>2.6878854166666671E-2</v>
      </c>
      <c r="E57" s="2"/>
      <c r="F57" s="2"/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1</v>
      </c>
      <c r="M57" s="3"/>
      <c r="N57" s="3"/>
      <c r="O57" s="2"/>
      <c r="P57" s="2"/>
      <c r="Q57" s="2"/>
      <c r="R57" s="2"/>
      <c r="S57" s="2"/>
      <c r="T57" s="2"/>
      <c r="U57" s="2"/>
    </row>
    <row r="58" spans="1:21" ht="15.75">
      <c r="A58" s="1" t="s">
        <v>200</v>
      </c>
      <c r="B58" s="4">
        <v>4.9410648148148141E-2</v>
      </c>
      <c r="C58" s="4">
        <v>4.9248611111111111E-2</v>
      </c>
      <c r="D58" s="4">
        <v>4.9433796296296295E-2</v>
      </c>
      <c r="E58" s="2"/>
      <c r="F58" s="2"/>
      <c r="G58" s="3">
        <v>0</v>
      </c>
      <c r="H58" s="3">
        <v>0</v>
      </c>
      <c r="I58" s="3">
        <v>0</v>
      </c>
      <c r="J58" s="3">
        <v>0</v>
      </c>
      <c r="K58" s="3">
        <v>1</v>
      </c>
      <c r="L58" s="3">
        <v>0</v>
      </c>
      <c r="M58" s="3"/>
      <c r="N58" s="3"/>
      <c r="O58" s="2"/>
      <c r="P58" s="2"/>
      <c r="Q58" s="2"/>
      <c r="R58" s="2"/>
      <c r="S58" s="2"/>
      <c r="T58" s="2"/>
      <c r="U58" s="2"/>
    </row>
    <row r="59" spans="1:21" ht="15.75">
      <c r="A59" s="1" t="s">
        <v>201</v>
      </c>
      <c r="B59" s="4">
        <v>5.9703310185185182E-2</v>
      </c>
      <c r="C59" s="4">
        <v>5.9541273148148145E-2</v>
      </c>
      <c r="D59" s="4">
        <v>5.9726458333333336E-2</v>
      </c>
      <c r="E59" s="2"/>
      <c r="F59" s="2"/>
      <c r="G59" s="3">
        <v>0</v>
      </c>
      <c r="H59" s="3">
        <v>0</v>
      </c>
      <c r="I59" s="3">
        <v>0</v>
      </c>
      <c r="J59" s="3">
        <v>0</v>
      </c>
      <c r="K59" s="3">
        <v>1</v>
      </c>
      <c r="L59" s="3">
        <v>0</v>
      </c>
      <c r="M59" s="3"/>
      <c r="N59" s="3"/>
      <c r="O59" s="2"/>
      <c r="P59" s="2"/>
      <c r="Q59" s="2"/>
      <c r="R59" s="2"/>
      <c r="S59" s="2"/>
      <c r="T59" s="2"/>
      <c r="U59" s="2"/>
    </row>
    <row r="60" spans="1:21" ht="15.75">
      <c r="A60" s="1" t="s">
        <v>202</v>
      </c>
      <c r="B60" s="4">
        <v>6.0440740740740739E-2</v>
      </c>
      <c r="C60" s="4">
        <v>6.0278703703703702E-2</v>
      </c>
      <c r="D60" s="4">
        <v>6.0463888888888893E-2</v>
      </c>
      <c r="E60" s="2"/>
      <c r="F60" s="2"/>
      <c r="G60" s="3">
        <v>0</v>
      </c>
      <c r="H60" s="3">
        <v>0</v>
      </c>
      <c r="I60" s="3">
        <v>0</v>
      </c>
      <c r="J60" s="3">
        <v>1</v>
      </c>
      <c r="K60" s="3">
        <v>0</v>
      </c>
      <c r="L60" s="3">
        <v>0</v>
      </c>
      <c r="M60" s="3"/>
      <c r="N60" s="3"/>
      <c r="O60" s="2"/>
      <c r="P60" s="2"/>
      <c r="Q60" s="2"/>
      <c r="R60" s="2"/>
      <c r="S60" s="2"/>
      <c r="T60" s="2"/>
      <c r="U60" s="2"/>
    </row>
    <row r="61" spans="1:21" ht="15.75">
      <c r="A61" s="1" t="s">
        <v>203</v>
      </c>
      <c r="B61" s="4">
        <v>6.114606481481482E-2</v>
      </c>
      <c r="C61" s="4">
        <v>6.0984027777777783E-2</v>
      </c>
      <c r="D61" s="4">
        <v>6.116921296296296E-2</v>
      </c>
      <c r="E61" s="2"/>
      <c r="F61" s="2"/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1</v>
      </c>
      <c r="M61" s="3"/>
      <c r="N61" s="3"/>
      <c r="O61" s="2"/>
      <c r="P61" s="2"/>
      <c r="Q61" s="2"/>
      <c r="R61" s="2"/>
      <c r="S61" s="2"/>
      <c r="T61" s="2"/>
      <c r="U61" s="2"/>
    </row>
    <row r="62" spans="1:21" ht="15.7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</row>
    <row r="63" spans="1:21" ht="15.75">
      <c r="A63" s="1" t="s">
        <v>31</v>
      </c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</row>
    <row r="64" spans="1:21" ht="15.75">
      <c r="A64" s="1" t="s">
        <v>22</v>
      </c>
      <c r="B64" s="3" t="s">
        <v>1</v>
      </c>
      <c r="C64" s="3" t="s">
        <v>2</v>
      </c>
      <c r="D64" s="3" t="s">
        <v>3</v>
      </c>
      <c r="E64" s="3" t="s">
        <v>23</v>
      </c>
      <c r="F64" s="3" t="s">
        <v>24</v>
      </c>
      <c r="G64" s="3" t="s">
        <v>42</v>
      </c>
      <c r="H64" s="3" t="s">
        <v>43</v>
      </c>
      <c r="I64" s="3" t="s">
        <v>44</v>
      </c>
      <c r="J64" s="3" t="s">
        <v>140</v>
      </c>
      <c r="K64" s="3" t="s">
        <v>101</v>
      </c>
      <c r="L64" s="3" t="s">
        <v>6</v>
      </c>
      <c r="M64" s="3"/>
      <c r="N64" s="3"/>
      <c r="O64" s="2"/>
      <c r="P64" s="2"/>
      <c r="Q64" s="2"/>
      <c r="R64" s="2"/>
      <c r="S64" s="2"/>
      <c r="T64" s="2"/>
      <c r="U64" s="2"/>
    </row>
    <row r="65" spans="1:21" ht="15.75">
      <c r="A65" s="1" t="s">
        <v>81</v>
      </c>
      <c r="B65" s="4">
        <v>1.6172337962962961E-2</v>
      </c>
      <c r="C65" s="4">
        <v>1.6010300925925928E-2</v>
      </c>
      <c r="D65" s="4">
        <v>1.6195486111111112E-2</v>
      </c>
      <c r="E65" s="2"/>
      <c r="F65" s="2"/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1</v>
      </c>
      <c r="M65" s="3"/>
      <c r="N65" s="3"/>
      <c r="O65" s="2"/>
      <c r="P65" s="2"/>
      <c r="Q65" s="2"/>
      <c r="R65" s="2"/>
      <c r="S65" s="2"/>
      <c r="T65" s="2"/>
      <c r="U65" s="2"/>
    </row>
    <row r="66" spans="1:21" ht="15.75">
      <c r="A66" s="1" t="s">
        <v>82</v>
      </c>
      <c r="B66" s="4">
        <v>1.9100810185185186E-2</v>
      </c>
      <c r="C66" s="4">
        <v>1.8938773148148149E-2</v>
      </c>
      <c r="D66" s="4">
        <v>1.9123958333333333E-2</v>
      </c>
      <c r="E66" s="2"/>
      <c r="F66" s="2"/>
      <c r="G66" s="3">
        <v>0</v>
      </c>
      <c r="H66" s="3">
        <v>0</v>
      </c>
      <c r="I66" s="3">
        <v>0</v>
      </c>
      <c r="J66" s="3">
        <v>0</v>
      </c>
      <c r="K66" s="3">
        <v>1</v>
      </c>
      <c r="L66" s="3">
        <v>0</v>
      </c>
      <c r="M66" s="3"/>
      <c r="N66" s="3"/>
      <c r="O66" s="3"/>
      <c r="P66" s="3"/>
      <c r="Q66" s="3"/>
      <c r="R66" s="3"/>
      <c r="S66" s="3"/>
      <c r="T66" s="3"/>
      <c r="U66" s="2"/>
    </row>
    <row r="67" spans="1:21" ht="15.7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3"/>
      <c r="P67" s="3"/>
      <c r="Q67" s="3"/>
      <c r="R67" s="3"/>
      <c r="S67" s="3"/>
      <c r="T67" s="3"/>
      <c r="U67" s="2"/>
    </row>
    <row r="68" spans="1:21" ht="15.75">
      <c r="A68" s="1" t="s">
        <v>32</v>
      </c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3"/>
      <c r="P68" s="3"/>
      <c r="Q68" s="3"/>
      <c r="R68" s="3"/>
      <c r="S68" s="3"/>
      <c r="T68" s="3"/>
      <c r="U68" s="2"/>
    </row>
    <row r="69" spans="1:21" ht="15.75">
      <c r="A69" s="1" t="s">
        <v>22</v>
      </c>
      <c r="B69" s="3" t="s">
        <v>1</v>
      </c>
      <c r="C69" s="3" t="s">
        <v>2</v>
      </c>
      <c r="D69" s="3" t="s">
        <v>3</v>
      </c>
      <c r="E69" s="3" t="s">
        <v>23</v>
      </c>
      <c r="F69" s="3" t="s">
        <v>24</v>
      </c>
      <c r="G69" s="3" t="s">
        <v>42</v>
      </c>
      <c r="H69" s="3" t="s">
        <v>43</v>
      </c>
      <c r="I69" s="3" t="s">
        <v>44</v>
      </c>
      <c r="J69" s="3" t="s">
        <v>140</v>
      </c>
      <c r="K69" s="3" t="s">
        <v>101</v>
      </c>
      <c r="L69" s="3" t="s">
        <v>6</v>
      </c>
      <c r="M69" s="3"/>
      <c r="N69" s="3"/>
      <c r="O69" s="3"/>
      <c r="P69" s="3"/>
      <c r="Q69" s="3"/>
      <c r="R69" s="3"/>
      <c r="S69" s="3"/>
      <c r="T69" s="3"/>
      <c r="U69" s="2"/>
    </row>
    <row r="70" spans="1:21" ht="15.75">
      <c r="A70" s="1" t="s">
        <v>204</v>
      </c>
      <c r="B70" s="4">
        <v>4.731164351851852E-2</v>
      </c>
      <c r="C70" s="4">
        <v>4.7149606481481476E-2</v>
      </c>
      <c r="D70" s="4">
        <v>4.7334791666666674E-2</v>
      </c>
      <c r="E70" s="2"/>
      <c r="F70" s="2"/>
      <c r="G70" s="3">
        <v>0</v>
      </c>
      <c r="H70" s="3">
        <v>1</v>
      </c>
      <c r="I70" s="3">
        <v>0</v>
      </c>
      <c r="J70" s="3">
        <v>0</v>
      </c>
      <c r="K70" s="3">
        <v>0</v>
      </c>
      <c r="L70" s="3">
        <v>0</v>
      </c>
      <c r="M70" s="3"/>
      <c r="N70" s="3"/>
      <c r="O70" s="3"/>
      <c r="P70" s="3"/>
      <c r="Q70" s="3"/>
      <c r="R70" s="3"/>
      <c r="S70" s="3"/>
      <c r="T70" s="3"/>
      <c r="U70" s="2"/>
    </row>
    <row r="71" spans="1:21" ht="15.75">
      <c r="A71" s="1" t="s">
        <v>205</v>
      </c>
      <c r="B71" s="4">
        <v>4.8631828703703701E-2</v>
      </c>
      <c r="C71" s="4">
        <v>4.8469791666666671E-2</v>
      </c>
      <c r="D71" s="4">
        <v>4.8654976851851856E-2</v>
      </c>
      <c r="E71" s="2"/>
      <c r="F71" s="2"/>
      <c r="G71" s="3">
        <v>0</v>
      </c>
      <c r="H71" s="3">
        <v>0</v>
      </c>
      <c r="I71" s="3">
        <v>0</v>
      </c>
      <c r="J71" s="3">
        <v>0</v>
      </c>
      <c r="K71" s="3">
        <v>1</v>
      </c>
      <c r="L71" s="3">
        <v>0</v>
      </c>
      <c r="M71" s="2"/>
      <c r="N71" s="2"/>
      <c r="O71" s="3"/>
      <c r="P71" s="3"/>
      <c r="Q71" s="3"/>
      <c r="R71" s="3"/>
      <c r="S71" s="3"/>
      <c r="T71" s="3"/>
      <c r="U71" s="2"/>
    </row>
    <row r="72" spans="1:21" ht="15.75">
      <c r="A72" s="1" t="s">
        <v>164</v>
      </c>
      <c r="B72" s="4">
        <v>5.4557442129629631E-2</v>
      </c>
      <c r="C72" s="4">
        <v>5.4395405092592587E-2</v>
      </c>
      <c r="D72" s="4">
        <v>5.4580590277777778E-2</v>
      </c>
      <c r="E72" s="2"/>
      <c r="F72" s="2"/>
      <c r="G72" s="3">
        <v>0</v>
      </c>
      <c r="H72" s="3">
        <v>0</v>
      </c>
      <c r="I72" s="3">
        <v>0</v>
      </c>
      <c r="J72" s="3">
        <v>0</v>
      </c>
      <c r="K72" s="3">
        <v>1</v>
      </c>
      <c r="L72" s="3">
        <v>0</v>
      </c>
      <c r="M72" s="2"/>
      <c r="N72" s="2"/>
      <c r="O72" s="3"/>
      <c r="Q72" s="3"/>
      <c r="R72" s="3"/>
      <c r="S72" s="3"/>
      <c r="T72" s="3"/>
      <c r="U72" s="2"/>
    </row>
    <row r="73" spans="1:21" ht="15.7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3"/>
      <c r="N73" s="3"/>
      <c r="O73" s="3"/>
      <c r="P73" s="3"/>
      <c r="Q73" s="3"/>
      <c r="R73" s="3"/>
      <c r="S73" s="3"/>
      <c r="T73" s="3"/>
      <c r="U73" s="2"/>
    </row>
    <row r="74" spans="1:21" ht="15.75">
      <c r="A74" s="1" t="s">
        <v>33</v>
      </c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3"/>
      <c r="N74" s="3"/>
      <c r="O74" s="3"/>
      <c r="P74" s="3"/>
      <c r="Q74" s="3"/>
      <c r="R74" s="3"/>
      <c r="S74" s="3"/>
      <c r="T74" s="3"/>
      <c r="U74" s="2"/>
    </row>
    <row r="75" spans="1:21" ht="15.75">
      <c r="A75" s="1" t="s">
        <v>22</v>
      </c>
      <c r="B75" s="3" t="s">
        <v>1</v>
      </c>
      <c r="C75" s="3" t="s">
        <v>2</v>
      </c>
      <c r="D75" s="3" t="s">
        <v>3</v>
      </c>
      <c r="E75" s="3" t="s">
        <v>23</v>
      </c>
      <c r="F75" s="3" t="s">
        <v>24</v>
      </c>
      <c r="G75" s="3" t="s">
        <v>42</v>
      </c>
      <c r="H75" s="3" t="s">
        <v>43</v>
      </c>
      <c r="I75" s="3" t="s">
        <v>44</v>
      </c>
      <c r="J75" s="3" t="s">
        <v>140</v>
      </c>
      <c r="K75" s="3" t="s">
        <v>101</v>
      </c>
      <c r="L75" s="3" t="s">
        <v>6</v>
      </c>
      <c r="M75" s="3"/>
      <c r="N75" s="3"/>
      <c r="O75" s="2"/>
      <c r="Q75" s="2"/>
      <c r="R75" s="2"/>
      <c r="S75" s="2"/>
      <c r="T75" s="2"/>
      <c r="U75" s="2"/>
    </row>
    <row r="76" spans="1:21" ht="15.75">
      <c r="A76" s="1" t="s">
        <v>206</v>
      </c>
      <c r="B76" s="4">
        <v>2.9136921296296293E-2</v>
      </c>
      <c r="C76" s="4">
        <v>2.8974884259259259E-2</v>
      </c>
      <c r="D76" s="4">
        <v>2.916006944444444E-2</v>
      </c>
      <c r="E76" s="2"/>
      <c r="F76" s="2"/>
      <c r="G76" s="3">
        <v>0</v>
      </c>
      <c r="H76" s="3">
        <v>1</v>
      </c>
      <c r="I76" s="3">
        <v>0</v>
      </c>
      <c r="J76" s="3">
        <v>0</v>
      </c>
      <c r="K76" s="3">
        <v>0</v>
      </c>
      <c r="L76" s="3">
        <v>0</v>
      </c>
      <c r="M76" s="3"/>
      <c r="N76" s="3"/>
      <c r="O76" s="2"/>
      <c r="P76" s="2"/>
      <c r="Q76" s="2"/>
      <c r="R76" s="2"/>
      <c r="S76" s="2"/>
      <c r="T76" s="2"/>
      <c r="U76" s="2"/>
    </row>
    <row r="77" spans="1:21" ht="15.75">
      <c r="A77" s="1" t="s">
        <v>207</v>
      </c>
      <c r="B77" s="4">
        <v>2.9693518518518522E-2</v>
      </c>
      <c r="C77" s="4">
        <v>2.9531481481481481E-2</v>
      </c>
      <c r="D77" s="4">
        <v>2.9716666666666669E-2</v>
      </c>
      <c r="E77" s="2"/>
      <c r="F77" s="2"/>
      <c r="G77" s="3">
        <v>0</v>
      </c>
      <c r="H77" s="3">
        <v>0</v>
      </c>
      <c r="I77" s="3">
        <v>1</v>
      </c>
      <c r="J77" s="3">
        <v>1</v>
      </c>
      <c r="K77" s="3">
        <v>0</v>
      </c>
      <c r="L77" s="3">
        <v>0</v>
      </c>
      <c r="M77" s="3"/>
      <c r="N77" s="3"/>
      <c r="O77" s="2"/>
      <c r="P77" s="2"/>
      <c r="Q77" s="2"/>
      <c r="R77" s="2"/>
      <c r="S77" s="2"/>
      <c r="T77" s="2"/>
      <c r="U77" s="2"/>
    </row>
    <row r="78" spans="1:21" ht="15.75">
      <c r="A78" s="1" t="s">
        <v>208</v>
      </c>
      <c r="B78" s="4">
        <v>3.1830555555555556E-2</v>
      </c>
      <c r="C78" s="4">
        <v>3.1668518518518519E-2</v>
      </c>
      <c r="D78" s="4">
        <v>3.1853703703703704E-2</v>
      </c>
      <c r="E78" s="2"/>
      <c r="F78" s="2"/>
      <c r="G78" s="3">
        <v>1</v>
      </c>
      <c r="H78" s="3">
        <v>0</v>
      </c>
      <c r="I78" s="3">
        <v>0</v>
      </c>
      <c r="J78" s="3">
        <v>1</v>
      </c>
      <c r="K78" s="3">
        <v>0</v>
      </c>
      <c r="L78" s="3">
        <v>0</v>
      </c>
      <c r="M78" s="3"/>
      <c r="N78" s="3"/>
      <c r="O78" s="2"/>
      <c r="P78" s="2"/>
      <c r="Q78" s="2"/>
      <c r="R78" s="2"/>
      <c r="S78" s="2"/>
      <c r="T78" s="2"/>
      <c r="U78" s="2"/>
    </row>
    <row r="79" spans="1:21" ht="15.75">
      <c r="A79" s="1" t="s">
        <v>209</v>
      </c>
      <c r="B79" s="4">
        <v>6.8504861111111107E-2</v>
      </c>
      <c r="C79" s="4">
        <v>6.8317175925925927E-2</v>
      </c>
      <c r="D79" s="4">
        <v>6.8528009259259268E-2</v>
      </c>
      <c r="E79" s="2"/>
      <c r="F79" s="2"/>
      <c r="G79" s="3">
        <v>0</v>
      </c>
      <c r="H79" s="3">
        <v>0</v>
      </c>
      <c r="I79" s="3">
        <v>0</v>
      </c>
      <c r="J79" s="3">
        <v>0</v>
      </c>
      <c r="K79" s="3">
        <v>1</v>
      </c>
      <c r="L79" s="3">
        <v>0</v>
      </c>
      <c r="M79" s="3"/>
      <c r="N79" s="3"/>
      <c r="O79" s="2"/>
      <c r="P79" s="2"/>
      <c r="Q79" s="2"/>
      <c r="R79" s="2"/>
      <c r="S79" s="2"/>
      <c r="T79" s="2"/>
      <c r="U79" s="2"/>
    </row>
    <row r="80" spans="1:21" ht="15.75">
      <c r="A80" s="1" t="s">
        <v>210</v>
      </c>
      <c r="B80" s="4">
        <v>7.0071527777777767E-2</v>
      </c>
      <c r="C80" s="4">
        <v>6.9909490740740737E-2</v>
      </c>
      <c r="D80" s="4">
        <v>7.0094675925925928E-2</v>
      </c>
      <c r="E80" s="2"/>
      <c r="F80" s="2"/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1</v>
      </c>
      <c r="M80" s="3"/>
      <c r="N80" s="3"/>
      <c r="O80" s="2"/>
      <c r="P80" s="2"/>
      <c r="Q80" s="2"/>
      <c r="R80" s="2"/>
      <c r="S80" s="2"/>
      <c r="T80" s="2"/>
      <c r="U80" s="2"/>
    </row>
    <row r="81" spans="1:21" ht="15.7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</row>
    <row r="82" spans="1:21" ht="15.75">
      <c r="A82" s="1" t="s">
        <v>34</v>
      </c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</row>
    <row r="83" spans="1:21" ht="15.75">
      <c r="A83" s="1" t="s">
        <v>22</v>
      </c>
      <c r="B83" s="3" t="s">
        <v>1</v>
      </c>
      <c r="C83" s="3" t="s">
        <v>2</v>
      </c>
      <c r="D83" s="3" t="s">
        <v>3</v>
      </c>
      <c r="E83" s="3" t="s">
        <v>23</v>
      </c>
      <c r="F83" s="3" t="s">
        <v>24</v>
      </c>
      <c r="G83" s="3" t="s">
        <v>42</v>
      </c>
      <c r="H83" s="3" t="s">
        <v>43</v>
      </c>
      <c r="I83" s="3" t="s">
        <v>44</v>
      </c>
      <c r="J83" s="3" t="s">
        <v>140</v>
      </c>
      <c r="K83" s="3" t="s">
        <v>101</v>
      </c>
      <c r="L83" s="3" t="s">
        <v>6</v>
      </c>
      <c r="M83" s="3"/>
      <c r="N83" s="3"/>
      <c r="O83" s="2"/>
      <c r="P83" s="2"/>
      <c r="Q83" s="2"/>
      <c r="R83" s="2"/>
      <c r="S83" s="2"/>
      <c r="T83" s="2"/>
      <c r="U83" s="2"/>
    </row>
    <row r="84" spans="1:21" ht="15.75">
      <c r="A84" s="1" t="s">
        <v>211</v>
      </c>
      <c r="B84" s="4">
        <v>5.4827314814814815E-2</v>
      </c>
      <c r="C84" s="4">
        <v>5.4688425925925932E-2</v>
      </c>
      <c r="D84" s="4">
        <v>5.4850462962962955E-2</v>
      </c>
      <c r="E84" s="2"/>
      <c r="F84" s="2"/>
      <c r="G84" s="3">
        <v>0</v>
      </c>
      <c r="H84" s="3">
        <v>0</v>
      </c>
      <c r="I84" s="3">
        <v>0</v>
      </c>
      <c r="J84" s="3">
        <v>0</v>
      </c>
      <c r="K84" s="3">
        <v>1</v>
      </c>
      <c r="L84" s="3">
        <v>0</v>
      </c>
      <c r="M84" s="2"/>
      <c r="N84" s="2"/>
      <c r="O84" s="2"/>
      <c r="P84" s="2"/>
      <c r="Q84" s="2"/>
      <c r="R84" s="2"/>
      <c r="S84" s="2"/>
      <c r="T84" s="2"/>
      <c r="U84" s="2"/>
    </row>
    <row r="85" spans="1:21" ht="15.75">
      <c r="A85" s="1" t="s">
        <v>212</v>
      </c>
      <c r="B85" s="4">
        <v>6.3903969907407418E-2</v>
      </c>
      <c r="C85" s="4">
        <v>6.3765081018518521E-2</v>
      </c>
      <c r="D85" s="4">
        <v>6.3927118055555551E-2</v>
      </c>
      <c r="E85" s="2"/>
      <c r="F85" s="2"/>
      <c r="G85" s="3">
        <v>0</v>
      </c>
      <c r="H85" s="3">
        <v>0</v>
      </c>
      <c r="I85" s="3">
        <v>0</v>
      </c>
      <c r="J85" s="3">
        <v>0</v>
      </c>
      <c r="K85" s="3">
        <v>1</v>
      </c>
      <c r="L85" s="3">
        <v>0</v>
      </c>
      <c r="M85" s="2"/>
      <c r="N85" s="2"/>
      <c r="O85" s="2"/>
      <c r="P85" s="2"/>
      <c r="Q85" s="2"/>
      <c r="R85" s="2"/>
      <c r="S85" s="2"/>
      <c r="T85" s="2"/>
      <c r="U85" s="2"/>
    </row>
    <row r="86" spans="1:21" ht="15.75">
      <c r="A86" s="1" t="s">
        <v>213</v>
      </c>
      <c r="B86" s="4">
        <v>7.1581944444444448E-2</v>
      </c>
      <c r="C86" s="4">
        <v>7.1443055555555565E-2</v>
      </c>
      <c r="D86" s="4">
        <v>7.1605092592592595E-2</v>
      </c>
      <c r="E86" s="2"/>
      <c r="F86" s="2"/>
      <c r="G86" s="3">
        <v>0</v>
      </c>
      <c r="H86" s="3">
        <v>0</v>
      </c>
      <c r="I86" s="3">
        <v>0</v>
      </c>
      <c r="J86" s="3">
        <v>0</v>
      </c>
      <c r="K86" s="3">
        <v>1</v>
      </c>
      <c r="L86" s="3">
        <v>0</v>
      </c>
      <c r="M86" s="3"/>
      <c r="N86" s="3"/>
      <c r="O86" s="2"/>
      <c r="P86" s="2"/>
      <c r="Q86" s="2"/>
      <c r="R86" s="2"/>
      <c r="S86" s="2"/>
      <c r="T86" s="2"/>
      <c r="U86" s="2"/>
    </row>
    <row r="87" spans="1:21" ht="15.75">
      <c r="A87" s="1" t="s">
        <v>173</v>
      </c>
      <c r="B87" s="4">
        <v>7.1708333333333332E-2</v>
      </c>
      <c r="C87" s="4">
        <v>7.1569444444444449E-2</v>
      </c>
      <c r="D87" s="4">
        <v>7.1731481481481493E-2</v>
      </c>
      <c r="E87" s="2"/>
      <c r="F87" s="2"/>
      <c r="G87" s="3">
        <v>0</v>
      </c>
      <c r="H87" s="3">
        <v>1</v>
      </c>
      <c r="I87" s="3">
        <v>0</v>
      </c>
      <c r="J87" s="3">
        <v>0</v>
      </c>
      <c r="K87" s="3">
        <v>0</v>
      </c>
      <c r="L87" s="3">
        <v>0</v>
      </c>
      <c r="M87" s="3"/>
      <c r="N87" s="3"/>
      <c r="O87" s="2"/>
      <c r="P87" s="2"/>
      <c r="Q87" s="2"/>
      <c r="R87" s="2"/>
      <c r="S87" s="2"/>
      <c r="T87" s="2"/>
      <c r="U87" s="2"/>
    </row>
    <row r="88" spans="1:21" ht="15.75">
      <c r="A88" s="1" t="s">
        <v>214</v>
      </c>
      <c r="B88" s="4">
        <v>7.5324803240740743E-2</v>
      </c>
      <c r="C88" s="4">
        <v>7.5185914351851846E-2</v>
      </c>
      <c r="D88" s="4">
        <v>7.534795138888889E-2</v>
      </c>
      <c r="E88" s="2"/>
      <c r="F88" s="2"/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1</v>
      </c>
      <c r="M88" s="2"/>
      <c r="N88" s="2"/>
      <c r="O88" s="2"/>
      <c r="P88" s="2"/>
      <c r="Q88" s="2"/>
      <c r="R88" s="2"/>
      <c r="S88" s="2"/>
      <c r="T88" s="2"/>
      <c r="U88" s="2"/>
    </row>
    <row r="89" spans="1:21" ht="15.7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</row>
    <row r="90" spans="1:21" ht="15.75">
      <c r="A90" s="1" t="s">
        <v>35</v>
      </c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3"/>
      <c r="N90" s="3"/>
      <c r="O90" s="3"/>
      <c r="P90" s="3"/>
      <c r="Q90" s="3"/>
      <c r="R90" s="3"/>
      <c r="S90" s="3"/>
      <c r="T90" s="3"/>
      <c r="U90" s="2"/>
    </row>
    <row r="91" spans="1:21" ht="15.75">
      <c r="A91" s="1" t="s">
        <v>22</v>
      </c>
      <c r="B91" s="3" t="s">
        <v>1</v>
      </c>
      <c r="C91" s="3" t="s">
        <v>2</v>
      </c>
      <c r="D91" s="3" t="s">
        <v>3</v>
      </c>
      <c r="E91" s="3" t="s">
        <v>23</v>
      </c>
      <c r="F91" s="3" t="s">
        <v>24</v>
      </c>
      <c r="G91" s="3" t="s">
        <v>42</v>
      </c>
      <c r="H91" s="3" t="s">
        <v>43</v>
      </c>
      <c r="I91" s="3" t="s">
        <v>44</v>
      </c>
      <c r="J91" s="3" t="s">
        <v>140</v>
      </c>
      <c r="K91" s="3" t="s">
        <v>101</v>
      </c>
      <c r="L91" s="3" t="s">
        <v>6</v>
      </c>
      <c r="M91" s="3"/>
      <c r="N91" s="3"/>
      <c r="O91" s="3"/>
      <c r="P91" s="3"/>
      <c r="Q91" s="3"/>
      <c r="R91" s="3"/>
      <c r="S91" s="3"/>
      <c r="T91" s="3"/>
      <c r="U91" s="2"/>
    </row>
    <row r="92" spans="1:21" ht="15.7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3"/>
      <c r="N92" s="3"/>
      <c r="O92" s="3"/>
      <c r="P92" s="3"/>
      <c r="Q92" s="3"/>
      <c r="R92" s="3"/>
      <c r="S92" s="3"/>
      <c r="T92" s="3"/>
      <c r="U92" s="2"/>
    </row>
    <row r="93" spans="1:21" ht="15.75">
      <c r="A93" s="1" t="s">
        <v>36</v>
      </c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3"/>
      <c r="N93" s="3"/>
      <c r="O93" s="3"/>
      <c r="P93" s="3"/>
      <c r="Q93" s="3"/>
      <c r="R93" s="3"/>
      <c r="S93" s="3"/>
      <c r="T93" s="3"/>
      <c r="U93" s="2"/>
    </row>
    <row r="94" spans="1:21" ht="15.75">
      <c r="A94" s="1" t="s">
        <v>22</v>
      </c>
      <c r="B94" s="3" t="s">
        <v>1</v>
      </c>
      <c r="C94" s="3" t="s">
        <v>2</v>
      </c>
      <c r="D94" s="3" t="s">
        <v>3</v>
      </c>
      <c r="E94" s="3" t="s">
        <v>23</v>
      </c>
      <c r="F94" s="3" t="s">
        <v>24</v>
      </c>
      <c r="G94" s="3" t="s">
        <v>42</v>
      </c>
      <c r="H94" s="3" t="s">
        <v>43</v>
      </c>
      <c r="I94" s="3" t="s">
        <v>44</v>
      </c>
      <c r="J94" s="3" t="s">
        <v>140</v>
      </c>
      <c r="K94" s="3" t="s">
        <v>101</v>
      </c>
      <c r="L94" s="3" t="s">
        <v>6</v>
      </c>
      <c r="M94" s="3"/>
      <c r="N94" s="3"/>
      <c r="O94" s="3"/>
      <c r="P94" s="3"/>
      <c r="Q94" s="3"/>
      <c r="R94" s="3"/>
      <c r="S94" s="3"/>
      <c r="T94" s="3"/>
      <c r="U94" s="2"/>
    </row>
    <row r="95" spans="1:21" ht="15.7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3"/>
      <c r="N95" s="3"/>
      <c r="O95" s="3"/>
      <c r="P95" s="3"/>
      <c r="Q95" s="3"/>
      <c r="R95" s="3"/>
      <c r="S95" s="3"/>
      <c r="T95" s="3"/>
      <c r="U95" s="2"/>
    </row>
    <row r="96" spans="1:21" ht="15.75">
      <c r="A96" s="1" t="s">
        <v>37</v>
      </c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3"/>
      <c r="N96" s="3"/>
      <c r="O96" s="3"/>
      <c r="P96" s="3"/>
      <c r="Q96" s="3"/>
      <c r="R96" s="3"/>
      <c r="S96" s="3"/>
      <c r="T96" s="3"/>
      <c r="U96" s="2"/>
    </row>
    <row r="97" spans="1:21" ht="15.75">
      <c r="A97" s="1" t="s">
        <v>22</v>
      </c>
      <c r="B97" s="3" t="s">
        <v>1</v>
      </c>
      <c r="C97" s="3" t="s">
        <v>2</v>
      </c>
      <c r="D97" s="3" t="s">
        <v>3</v>
      </c>
      <c r="E97" s="3" t="s">
        <v>23</v>
      </c>
      <c r="F97" s="3" t="s">
        <v>24</v>
      </c>
      <c r="G97" s="3" t="s">
        <v>42</v>
      </c>
      <c r="H97" s="3" t="s">
        <v>43</v>
      </c>
      <c r="I97" s="3" t="s">
        <v>44</v>
      </c>
      <c r="J97" s="3" t="s">
        <v>140</v>
      </c>
      <c r="K97" s="3" t="s">
        <v>101</v>
      </c>
      <c r="L97" s="3" t="s">
        <v>6</v>
      </c>
      <c r="M97" s="2"/>
      <c r="N97" s="2"/>
      <c r="O97" s="3"/>
      <c r="P97" s="3"/>
      <c r="Q97" s="3"/>
      <c r="R97" s="3"/>
      <c r="S97" s="3"/>
      <c r="T97" s="3"/>
      <c r="U97" s="2"/>
    </row>
    <row r="98" spans="1:21" ht="15.7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3"/>
      <c r="P98" s="3"/>
      <c r="Q98" s="3"/>
      <c r="R98" s="3"/>
      <c r="S98" s="3"/>
      <c r="T98" s="3"/>
      <c r="U98" s="2"/>
    </row>
    <row r="99" spans="1:21" ht="15.75">
      <c r="A99" s="1" t="s">
        <v>108</v>
      </c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3"/>
      <c r="N99" s="3"/>
      <c r="O99" s="3"/>
      <c r="P99" s="3"/>
      <c r="Q99" s="3"/>
      <c r="R99" s="3"/>
      <c r="S99" s="3"/>
      <c r="T99" s="3"/>
      <c r="U99" s="2"/>
    </row>
    <row r="100" spans="1:21" ht="15.75">
      <c r="A100" s="1" t="s">
        <v>22</v>
      </c>
      <c r="B100" s="3" t="s">
        <v>1</v>
      </c>
      <c r="C100" s="3" t="s">
        <v>2</v>
      </c>
      <c r="D100" s="3" t="s">
        <v>3</v>
      </c>
      <c r="E100" s="3" t="s">
        <v>23</v>
      </c>
      <c r="F100" s="3" t="s">
        <v>24</v>
      </c>
      <c r="G100" s="3" t="s">
        <v>42</v>
      </c>
      <c r="H100" s="3" t="s">
        <v>43</v>
      </c>
      <c r="I100" s="3" t="s">
        <v>44</v>
      </c>
      <c r="J100" s="3" t="s">
        <v>140</v>
      </c>
      <c r="K100" s="3" t="s">
        <v>101</v>
      </c>
      <c r="L100" s="3" t="s">
        <v>6</v>
      </c>
      <c r="M100" s="3"/>
      <c r="N100" s="3"/>
      <c r="O100" s="3"/>
      <c r="P100" s="3"/>
      <c r="Q100" s="3"/>
      <c r="R100" s="3"/>
      <c r="S100" s="3"/>
      <c r="T100" s="3"/>
      <c r="U100" s="2"/>
    </row>
    <row r="101" spans="1:21" ht="15.7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3"/>
      <c r="P101" s="3"/>
      <c r="Q101" s="3"/>
      <c r="R101" s="3"/>
      <c r="S101" s="3"/>
      <c r="T101" s="3"/>
      <c r="U101" s="2"/>
    </row>
    <row r="102" spans="1:21" ht="15.75">
      <c r="A102" s="1" t="s">
        <v>143</v>
      </c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3"/>
      <c r="P102" s="3"/>
      <c r="Q102" s="3"/>
      <c r="R102" s="3"/>
      <c r="S102" s="3"/>
      <c r="T102" s="3"/>
      <c r="U102" s="2"/>
    </row>
    <row r="103" spans="1:21" ht="15.75">
      <c r="A103" s="1" t="s">
        <v>22</v>
      </c>
      <c r="B103" s="3" t="s">
        <v>1</v>
      </c>
      <c r="C103" s="3" t="s">
        <v>2</v>
      </c>
      <c r="D103" s="3" t="s">
        <v>3</v>
      </c>
      <c r="E103" s="3" t="s">
        <v>23</v>
      </c>
      <c r="F103" s="3" t="s">
        <v>24</v>
      </c>
      <c r="G103" s="3" t="s">
        <v>42</v>
      </c>
      <c r="H103" s="3" t="s">
        <v>43</v>
      </c>
      <c r="I103" s="3" t="s">
        <v>44</v>
      </c>
      <c r="J103" s="3" t="s">
        <v>140</v>
      </c>
      <c r="K103" s="3" t="s">
        <v>101</v>
      </c>
      <c r="L103" s="3" t="s">
        <v>6</v>
      </c>
      <c r="M103" s="3"/>
      <c r="N103" s="3"/>
      <c r="O103" s="3"/>
      <c r="P103" s="3"/>
      <c r="Q103" s="3"/>
      <c r="R103" s="3"/>
      <c r="S103" s="3"/>
      <c r="T103" s="3"/>
      <c r="U103" s="2"/>
    </row>
    <row r="104" spans="1:21" ht="15.7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3"/>
      <c r="N104" s="3"/>
      <c r="O104" s="3"/>
      <c r="P104" s="3"/>
      <c r="Q104" s="3"/>
      <c r="R104" s="3"/>
      <c r="S104" s="3"/>
      <c r="T104" s="3"/>
      <c r="U104" s="2"/>
    </row>
    <row r="105" spans="1:21" ht="15.75">
      <c r="A105" s="1" t="s">
        <v>106</v>
      </c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3"/>
      <c r="N105" s="3"/>
      <c r="O105" s="3"/>
      <c r="P105" s="3"/>
      <c r="Q105" s="3"/>
      <c r="R105" s="3"/>
      <c r="S105" s="3"/>
      <c r="T105" s="3"/>
      <c r="U105" s="2"/>
    </row>
    <row r="106" spans="1:21" ht="15.75">
      <c r="A106" s="1" t="s">
        <v>22</v>
      </c>
      <c r="B106" s="3" t="s">
        <v>1</v>
      </c>
      <c r="C106" s="3" t="s">
        <v>2</v>
      </c>
      <c r="D106" s="3" t="s">
        <v>3</v>
      </c>
      <c r="E106" s="3" t="s">
        <v>23</v>
      </c>
      <c r="F106" s="3" t="s">
        <v>24</v>
      </c>
      <c r="G106" s="3" t="s">
        <v>42</v>
      </c>
      <c r="H106" s="3" t="s">
        <v>43</v>
      </c>
      <c r="I106" s="3" t="s">
        <v>44</v>
      </c>
      <c r="J106" s="3" t="s">
        <v>140</v>
      </c>
      <c r="K106" s="3" t="s">
        <v>101</v>
      </c>
      <c r="L106" s="3" t="s">
        <v>6</v>
      </c>
      <c r="M106" s="2"/>
      <c r="N106" s="2"/>
      <c r="O106" s="3"/>
      <c r="P106" s="3"/>
      <c r="Q106" s="3"/>
      <c r="R106" s="3"/>
      <c r="S106" s="3"/>
      <c r="T106" s="3"/>
      <c r="U106" s="2"/>
    </row>
    <row r="107" spans="1:21" ht="15.75">
      <c r="A107" s="1" t="s">
        <v>120</v>
      </c>
      <c r="B107" s="4">
        <v>8.1889236111111104E-3</v>
      </c>
      <c r="C107" s="4">
        <v>8.0500347222222223E-3</v>
      </c>
      <c r="D107" s="4">
        <v>8.2120717592592592E-3</v>
      </c>
      <c r="E107" s="2"/>
      <c r="F107" s="2"/>
      <c r="G107" s="3">
        <v>0</v>
      </c>
      <c r="H107" s="3">
        <v>0</v>
      </c>
      <c r="I107" s="3">
        <v>0</v>
      </c>
      <c r="J107" s="3">
        <v>0</v>
      </c>
      <c r="K107" s="3">
        <v>1</v>
      </c>
      <c r="L107" s="3">
        <v>0</v>
      </c>
      <c r="M107" s="2"/>
      <c r="N107" s="2"/>
      <c r="O107" s="3"/>
      <c r="P107" s="3"/>
      <c r="Q107" s="3"/>
      <c r="R107" s="3"/>
      <c r="S107" s="3"/>
      <c r="T107" s="3"/>
      <c r="U107" s="2"/>
    </row>
    <row r="108" spans="1:21" ht="15.75">
      <c r="A108" s="1" t="s">
        <v>112</v>
      </c>
      <c r="B108" s="4">
        <v>6.935362268518519E-2</v>
      </c>
      <c r="C108" s="4">
        <v>6.9214733796296293E-2</v>
      </c>
      <c r="D108" s="4">
        <v>6.9376770833333337E-2</v>
      </c>
      <c r="E108" s="2"/>
      <c r="F108" s="2"/>
      <c r="G108" s="3">
        <v>0</v>
      </c>
      <c r="H108" s="3">
        <v>0</v>
      </c>
      <c r="I108" s="3">
        <v>0</v>
      </c>
      <c r="J108" s="3">
        <v>0</v>
      </c>
      <c r="K108" s="3">
        <v>1</v>
      </c>
      <c r="L108" s="3">
        <v>0</v>
      </c>
      <c r="M108" s="3"/>
      <c r="N108" s="3"/>
      <c r="O108" s="3"/>
      <c r="P108" s="3"/>
      <c r="Q108" s="3"/>
      <c r="R108" s="3"/>
      <c r="S108" s="3"/>
      <c r="T108" s="3"/>
      <c r="U108" s="2"/>
    </row>
    <row r="109" spans="1:21" ht="15.75">
      <c r="A109" s="1" t="s">
        <v>215</v>
      </c>
      <c r="B109" s="4">
        <v>7.4741550925925923E-2</v>
      </c>
      <c r="C109" s="4">
        <v>7.460266203703704E-2</v>
      </c>
      <c r="D109" s="4">
        <v>7.476469907407407E-2</v>
      </c>
      <c r="E109" s="2"/>
      <c r="F109" s="2"/>
      <c r="G109" s="3">
        <v>1</v>
      </c>
      <c r="H109" s="3">
        <v>0</v>
      </c>
      <c r="I109" s="3">
        <v>0</v>
      </c>
      <c r="J109" s="3">
        <v>1</v>
      </c>
      <c r="K109" s="3">
        <v>0</v>
      </c>
      <c r="L109" s="3">
        <v>0</v>
      </c>
      <c r="M109" s="3"/>
      <c r="N109" s="3"/>
      <c r="O109" s="3"/>
      <c r="P109" s="3"/>
      <c r="Q109" s="3"/>
      <c r="R109" s="3"/>
      <c r="S109" s="3"/>
      <c r="T109" s="3"/>
      <c r="U109" s="2"/>
    </row>
    <row r="110" spans="1:21" ht="15.7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3"/>
      <c r="N110" s="3"/>
      <c r="O110" s="2"/>
      <c r="P110" s="2"/>
      <c r="Q110" s="2"/>
      <c r="R110" s="2"/>
      <c r="S110" s="2"/>
      <c r="T110" s="2"/>
      <c r="U110" s="2"/>
    </row>
    <row r="111" spans="1:21" ht="15.75">
      <c r="A111" s="1" t="s">
        <v>86</v>
      </c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</row>
    <row r="112" spans="1:21" ht="15.75">
      <c r="A112" s="1" t="s">
        <v>22</v>
      </c>
      <c r="B112" s="3" t="s">
        <v>1</v>
      </c>
      <c r="C112" s="3" t="s">
        <v>2</v>
      </c>
      <c r="D112" s="3" t="s">
        <v>3</v>
      </c>
      <c r="E112" s="3" t="s">
        <v>23</v>
      </c>
      <c r="F112" s="3" t="s">
        <v>24</v>
      </c>
      <c r="G112" s="3" t="s">
        <v>42</v>
      </c>
      <c r="H112" s="3" t="s">
        <v>43</v>
      </c>
      <c r="I112" s="3" t="s">
        <v>44</v>
      </c>
      <c r="J112" s="3" t="s">
        <v>140</v>
      </c>
      <c r="K112" s="3" t="s">
        <v>101</v>
      </c>
      <c r="L112" s="3" t="s">
        <v>6</v>
      </c>
      <c r="M112" s="2"/>
      <c r="N112" s="2"/>
      <c r="O112" s="3"/>
      <c r="P112" s="3"/>
      <c r="Q112" s="3"/>
      <c r="R112" s="3"/>
      <c r="S112" s="3"/>
      <c r="T112" s="3"/>
      <c r="U112" s="2"/>
    </row>
    <row r="113" spans="1:21" ht="15.75">
      <c r="A113" s="1" t="s">
        <v>87</v>
      </c>
      <c r="B113" s="4">
        <v>8.3476041666666664E-3</v>
      </c>
      <c r="C113" s="4">
        <v>8.1855671296296294E-3</v>
      </c>
      <c r="D113" s="4">
        <v>8.3707523148148152E-3</v>
      </c>
      <c r="E113" s="2"/>
      <c r="F113" s="2"/>
      <c r="G113" s="3">
        <v>0</v>
      </c>
      <c r="H113" s="3">
        <v>1</v>
      </c>
      <c r="I113" s="3">
        <v>0</v>
      </c>
      <c r="J113" s="3">
        <v>0</v>
      </c>
      <c r="K113" s="3">
        <v>0</v>
      </c>
      <c r="L113" s="3">
        <v>0</v>
      </c>
      <c r="M113" s="3"/>
      <c r="N113" s="3"/>
      <c r="O113" s="3"/>
      <c r="P113" s="3"/>
      <c r="Q113" s="3"/>
      <c r="R113" s="3"/>
      <c r="S113" s="3"/>
      <c r="T113" s="3"/>
      <c r="U113" s="2"/>
    </row>
    <row r="114" spans="1:21" ht="15.75">
      <c r="A114" s="1" t="s">
        <v>88</v>
      </c>
      <c r="B114" s="4">
        <v>1.9347337962962962E-2</v>
      </c>
      <c r="C114" s="4">
        <v>1.9185300925925925E-2</v>
      </c>
      <c r="D114" s="4">
        <v>1.9370486111111109E-2</v>
      </c>
      <c r="E114" s="2"/>
      <c r="F114" s="2"/>
      <c r="G114" s="3">
        <v>0</v>
      </c>
      <c r="H114" s="3">
        <v>0</v>
      </c>
      <c r="I114" s="3">
        <v>0</v>
      </c>
      <c r="J114" s="3">
        <v>1</v>
      </c>
      <c r="K114" s="3">
        <v>0</v>
      </c>
      <c r="L114" s="3">
        <v>0</v>
      </c>
      <c r="M114" s="3"/>
      <c r="N114" s="3"/>
      <c r="O114" s="3"/>
      <c r="P114" s="3"/>
      <c r="Q114" s="3"/>
      <c r="R114" s="3"/>
      <c r="S114" s="3"/>
      <c r="T114" s="3"/>
      <c r="U114" s="2"/>
    </row>
    <row r="115" spans="1:21" ht="15.75">
      <c r="A115" s="1" t="s">
        <v>89</v>
      </c>
      <c r="B115" s="4">
        <v>5.0336377314814808E-2</v>
      </c>
      <c r="C115" s="4">
        <v>5.0174340277777778E-2</v>
      </c>
      <c r="D115" s="4">
        <v>5.0359525462962962E-2</v>
      </c>
      <c r="E115" s="2"/>
      <c r="F115" s="2"/>
      <c r="G115" s="3">
        <v>0</v>
      </c>
      <c r="H115" s="3">
        <v>1</v>
      </c>
      <c r="I115" s="3">
        <v>0</v>
      </c>
      <c r="J115" s="3">
        <v>0</v>
      </c>
      <c r="K115" s="3">
        <v>0</v>
      </c>
      <c r="L115" s="3">
        <v>0</v>
      </c>
      <c r="M115" s="3"/>
      <c r="N115" s="3"/>
      <c r="O115" s="3"/>
      <c r="P115" s="3"/>
      <c r="Q115" s="3"/>
      <c r="R115" s="3"/>
      <c r="S115" s="3"/>
      <c r="T115" s="3"/>
      <c r="U115" s="2"/>
    </row>
    <row r="116" spans="1:21" ht="15.75">
      <c r="A116" s="1" t="s">
        <v>144</v>
      </c>
      <c r="B116" s="4">
        <v>5.3091469907407408E-2</v>
      </c>
      <c r="C116" s="4">
        <v>5.2929432870370365E-2</v>
      </c>
      <c r="D116" s="4">
        <v>5.3114618055555556E-2</v>
      </c>
      <c r="E116" s="2"/>
      <c r="F116" s="2"/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1</v>
      </c>
      <c r="M116" s="3"/>
      <c r="N116" s="3"/>
      <c r="O116" s="3"/>
      <c r="P116" s="3"/>
      <c r="Q116" s="3"/>
      <c r="R116" s="3"/>
      <c r="S116" s="3"/>
      <c r="T116" s="3"/>
      <c r="U116" s="2"/>
    </row>
    <row r="117" spans="1:21" ht="15.7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3"/>
      <c r="N117" s="3"/>
      <c r="O117" s="3"/>
      <c r="P117" s="3"/>
      <c r="Q117" s="3"/>
      <c r="R117" s="3"/>
      <c r="S117" s="3"/>
      <c r="T117" s="3"/>
      <c r="U117" s="2"/>
    </row>
    <row r="118" spans="1:21" ht="15.75">
      <c r="A118" s="1" t="s">
        <v>102</v>
      </c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3"/>
      <c r="P118" s="3"/>
      <c r="Q118" s="3"/>
      <c r="R118" s="3"/>
      <c r="S118" s="3"/>
      <c r="T118" s="3"/>
      <c r="U118" s="2"/>
    </row>
    <row r="119" spans="1:21" ht="15.75">
      <c r="A119" s="1" t="s">
        <v>22</v>
      </c>
      <c r="B119" s="3" t="s">
        <v>1</v>
      </c>
      <c r="C119" s="3" t="s">
        <v>2</v>
      </c>
      <c r="D119" s="3" t="s">
        <v>3</v>
      </c>
      <c r="E119" s="3" t="s">
        <v>23</v>
      </c>
      <c r="F119" s="3" t="s">
        <v>24</v>
      </c>
      <c r="G119" s="3" t="s">
        <v>42</v>
      </c>
      <c r="H119" s="3" t="s">
        <v>43</v>
      </c>
      <c r="I119" s="3" t="s">
        <v>44</v>
      </c>
      <c r="J119" s="3" t="s">
        <v>140</v>
      </c>
      <c r="K119" s="3" t="s">
        <v>101</v>
      </c>
      <c r="L119" s="3" t="s">
        <v>6</v>
      </c>
      <c r="M119" s="2"/>
      <c r="N119" s="2"/>
      <c r="O119" s="3"/>
      <c r="P119" s="3"/>
      <c r="Q119" s="3"/>
      <c r="R119" s="3"/>
      <c r="S119" s="3"/>
      <c r="T119" s="3"/>
      <c r="U119" s="2"/>
    </row>
    <row r="120" spans="1:21" ht="15.75">
      <c r="A120" s="1" t="s">
        <v>216</v>
      </c>
      <c r="B120" s="4">
        <v>1.0756828703703704E-2</v>
      </c>
      <c r="C120" s="4">
        <v>1.0617939814814814E-2</v>
      </c>
      <c r="D120" s="4">
        <v>1.0779976851851851E-2</v>
      </c>
      <c r="E120" s="2"/>
      <c r="F120" s="2"/>
      <c r="G120" s="3">
        <v>0</v>
      </c>
      <c r="H120" s="3">
        <v>1</v>
      </c>
      <c r="I120" s="3">
        <v>0</v>
      </c>
      <c r="J120" s="3">
        <v>0</v>
      </c>
      <c r="K120" s="3">
        <v>0</v>
      </c>
      <c r="L120" s="3">
        <v>0</v>
      </c>
      <c r="M120" s="3"/>
      <c r="N120" s="3"/>
      <c r="O120" s="3"/>
      <c r="P120" s="3"/>
      <c r="Q120" s="3"/>
      <c r="R120" s="3"/>
      <c r="S120" s="3"/>
      <c r="T120" s="3"/>
      <c r="U120" s="2"/>
    </row>
    <row r="121" spans="1:21" ht="15.75">
      <c r="A121" s="1" t="s">
        <v>104</v>
      </c>
      <c r="B121" s="4">
        <v>1.3644363425925926E-2</v>
      </c>
      <c r="C121" s="4">
        <v>1.3505474537037036E-2</v>
      </c>
      <c r="D121" s="4">
        <v>1.3667511574074075E-2</v>
      </c>
      <c r="E121" s="2"/>
      <c r="F121" s="2"/>
      <c r="G121" s="3">
        <v>0</v>
      </c>
      <c r="H121" s="3">
        <v>0</v>
      </c>
      <c r="I121" s="3">
        <v>0</v>
      </c>
      <c r="J121" s="3">
        <v>0</v>
      </c>
      <c r="K121" s="3">
        <v>1</v>
      </c>
      <c r="L121" s="3">
        <v>0</v>
      </c>
      <c r="M121" s="3"/>
      <c r="N121" s="3"/>
      <c r="O121" s="3"/>
      <c r="P121" s="3"/>
      <c r="Q121" s="3"/>
      <c r="R121" s="3"/>
      <c r="S121" s="3"/>
      <c r="T121" s="3"/>
      <c r="U121" s="2"/>
    </row>
    <row r="122" spans="1:21" ht="15.75">
      <c r="A122" s="1" t="s">
        <v>217</v>
      </c>
      <c r="B122" s="4">
        <v>2.1644560185185183E-2</v>
      </c>
      <c r="C122" s="4">
        <v>2.1505671296296297E-2</v>
      </c>
      <c r="D122" s="4">
        <v>2.166770833333333E-2</v>
      </c>
      <c r="E122" s="2"/>
      <c r="F122" s="2"/>
      <c r="G122" s="3">
        <v>0</v>
      </c>
      <c r="H122" s="3">
        <v>1</v>
      </c>
      <c r="I122" s="3">
        <v>0</v>
      </c>
      <c r="J122" s="3">
        <v>1</v>
      </c>
      <c r="K122" s="3">
        <v>0</v>
      </c>
      <c r="L122" s="3">
        <v>0</v>
      </c>
      <c r="M122" s="3"/>
      <c r="N122" s="3"/>
      <c r="O122" s="3"/>
      <c r="P122" s="3"/>
      <c r="Q122" s="3"/>
      <c r="R122" s="3"/>
      <c r="S122" s="3"/>
      <c r="T122" s="3"/>
      <c r="U122" s="2"/>
    </row>
    <row r="123" spans="1:21" ht="15.75">
      <c r="A123" s="1" t="s">
        <v>218</v>
      </c>
      <c r="B123" s="4">
        <v>3.309074074074074E-2</v>
      </c>
      <c r="C123" s="4">
        <v>3.295185185185185E-2</v>
      </c>
      <c r="D123" s="4">
        <v>3.3113888888888887E-2</v>
      </c>
      <c r="E123" s="2"/>
      <c r="F123" s="2"/>
      <c r="G123" s="3">
        <v>0</v>
      </c>
      <c r="H123" s="3">
        <v>1</v>
      </c>
      <c r="I123" s="3">
        <v>0</v>
      </c>
      <c r="J123" s="3">
        <v>1</v>
      </c>
      <c r="K123" s="3">
        <v>0</v>
      </c>
      <c r="L123" s="3">
        <v>0</v>
      </c>
      <c r="M123" s="3"/>
      <c r="N123" s="3"/>
      <c r="O123" s="3"/>
      <c r="P123" s="3"/>
      <c r="Q123" s="3"/>
      <c r="R123" s="3"/>
      <c r="S123" s="3"/>
      <c r="T123" s="3"/>
      <c r="U123" s="2"/>
    </row>
    <row r="124" spans="1:21" ht="15.75">
      <c r="A124" s="1" t="s">
        <v>119</v>
      </c>
      <c r="B124" s="4">
        <v>4.768768518518518E-2</v>
      </c>
      <c r="C124" s="4">
        <v>4.7548796296296297E-2</v>
      </c>
      <c r="D124" s="4">
        <v>4.7710833333333334E-2</v>
      </c>
      <c r="E124" s="2"/>
      <c r="F124" s="2"/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1</v>
      </c>
      <c r="M124" s="3"/>
      <c r="N124" s="3"/>
      <c r="O124" s="3"/>
      <c r="P124" s="3"/>
      <c r="Q124" s="3"/>
      <c r="R124" s="3"/>
      <c r="S124" s="3"/>
      <c r="T124" s="3"/>
      <c r="U124" s="2"/>
    </row>
    <row r="125" spans="1:21" ht="15.75">
      <c r="A125" s="1" t="s">
        <v>219</v>
      </c>
      <c r="B125" s="4">
        <v>5.7356087962962959E-2</v>
      </c>
      <c r="C125" s="4">
        <v>5.7217199074074077E-2</v>
      </c>
      <c r="D125" s="4">
        <v>5.7379236111111113E-2</v>
      </c>
      <c r="E125" s="2"/>
      <c r="F125" s="2"/>
      <c r="G125" s="3">
        <v>0</v>
      </c>
      <c r="H125" s="3">
        <v>1</v>
      </c>
      <c r="I125" s="3">
        <v>0</v>
      </c>
      <c r="J125" s="3">
        <v>0</v>
      </c>
      <c r="K125" s="3">
        <v>0</v>
      </c>
      <c r="L125" s="3">
        <v>0</v>
      </c>
      <c r="M125" s="3"/>
      <c r="N125" s="3"/>
      <c r="O125" s="3"/>
      <c r="P125" s="3"/>
      <c r="Q125" s="3"/>
      <c r="R125" s="3"/>
      <c r="S125" s="3"/>
      <c r="T125" s="3"/>
      <c r="U125" s="2"/>
    </row>
    <row r="126" spans="1:21" ht="15.75">
      <c r="A126" s="1" t="s">
        <v>122</v>
      </c>
      <c r="B126" s="4">
        <v>6.8750844907407405E-2</v>
      </c>
      <c r="C126" s="4">
        <v>6.8611956018518522E-2</v>
      </c>
      <c r="D126" s="4">
        <v>6.8773993055555552E-2</v>
      </c>
      <c r="E126" s="2"/>
      <c r="F126" s="2"/>
      <c r="G126" s="3">
        <v>0</v>
      </c>
      <c r="H126" s="3">
        <v>0</v>
      </c>
      <c r="I126" s="3">
        <v>1</v>
      </c>
      <c r="J126" s="3">
        <v>0</v>
      </c>
      <c r="K126" s="3">
        <v>0</v>
      </c>
      <c r="L126" s="3">
        <v>0</v>
      </c>
      <c r="M126" s="2"/>
      <c r="N126" s="2"/>
      <c r="O126" s="3"/>
      <c r="P126" s="3"/>
      <c r="Q126" s="3"/>
      <c r="R126" s="3"/>
      <c r="S126" s="3"/>
      <c r="T126" s="3"/>
      <c r="U126" s="2"/>
    </row>
    <row r="127" spans="1:21" ht="15.7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3"/>
      <c r="P127" s="3"/>
      <c r="Q127" s="3"/>
      <c r="R127" s="3"/>
      <c r="S127" s="3"/>
      <c r="T127" s="3"/>
      <c r="U127" s="2"/>
    </row>
    <row r="128" spans="1:21" ht="15.75">
      <c r="A128" s="1" t="s">
        <v>39</v>
      </c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3"/>
      <c r="N128" s="3"/>
      <c r="O128" s="3"/>
      <c r="P128" s="3"/>
      <c r="Q128" s="3"/>
      <c r="R128" s="3"/>
      <c r="S128" s="3"/>
      <c r="T128" s="3"/>
      <c r="U128" s="2"/>
    </row>
    <row r="129" spans="1:21" ht="15.75">
      <c r="A129" s="1" t="s">
        <v>22</v>
      </c>
      <c r="B129" s="3" t="s">
        <v>1</v>
      </c>
      <c r="C129" s="3" t="s">
        <v>2</v>
      </c>
      <c r="D129" s="3" t="s">
        <v>3</v>
      </c>
      <c r="E129" s="3" t="s">
        <v>23</v>
      </c>
      <c r="F129" s="3" t="s">
        <v>24</v>
      </c>
      <c r="G129" s="3" t="s">
        <v>42</v>
      </c>
      <c r="H129" s="3" t="s">
        <v>43</v>
      </c>
      <c r="I129" s="3" t="s">
        <v>44</v>
      </c>
      <c r="J129" s="3" t="s">
        <v>140</v>
      </c>
      <c r="K129" s="3" t="s">
        <v>101</v>
      </c>
      <c r="L129" s="3" t="s">
        <v>6</v>
      </c>
      <c r="M129" s="3"/>
      <c r="N129" s="3"/>
      <c r="O129" s="3"/>
      <c r="P129" s="3"/>
      <c r="Q129" s="3"/>
      <c r="R129" s="3"/>
      <c r="S129" s="3"/>
      <c r="T129" s="3"/>
      <c r="U129" s="2"/>
    </row>
    <row r="130" spans="1:21" ht="15.75">
      <c r="A130" s="1" t="s">
        <v>220</v>
      </c>
      <c r="B130" s="4">
        <v>1.6672175925925927E-2</v>
      </c>
      <c r="C130" s="4">
        <v>1.651013888888889E-2</v>
      </c>
      <c r="D130" s="4">
        <v>1.6695324074074074E-2</v>
      </c>
      <c r="E130" s="2"/>
      <c r="F130" s="2"/>
      <c r="G130" s="3">
        <v>0</v>
      </c>
      <c r="H130" s="3">
        <v>0</v>
      </c>
      <c r="I130" s="3">
        <v>0</v>
      </c>
      <c r="J130" s="3">
        <v>1</v>
      </c>
      <c r="K130" s="3">
        <v>0</v>
      </c>
      <c r="L130" s="3">
        <v>0</v>
      </c>
      <c r="M130" s="2"/>
      <c r="N130" s="2"/>
      <c r="O130" s="3"/>
      <c r="P130" s="3"/>
      <c r="Q130" s="3"/>
      <c r="R130" s="3"/>
      <c r="S130" s="3"/>
      <c r="T130" s="3"/>
      <c r="U130" s="2"/>
    </row>
    <row r="131" spans="1:21" ht="15.75">
      <c r="A131" s="1" t="s">
        <v>221</v>
      </c>
      <c r="B131" s="4">
        <v>2.1274722222222223E-2</v>
      </c>
      <c r="C131" s="4">
        <v>2.1112685185185182E-2</v>
      </c>
      <c r="D131" s="4">
        <v>2.129787037037037E-2</v>
      </c>
      <c r="E131" s="2"/>
      <c r="F131" s="2"/>
      <c r="G131" s="3">
        <v>0</v>
      </c>
      <c r="H131" s="3">
        <v>1</v>
      </c>
      <c r="I131" s="3">
        <v>0</v>
      </c>
      <c r="J131" s="3">
        <v>0</v>
      </c>
      <c r="K131" s="3">
        <v>0</v>
      </c>
      <c r="L131" s="3">
        <v>0</v>
      </c>
      <c r="M131" s="2"/>
      <c r="N131" s="2"/>
      <c r="O131" s="3"/>
      <c r="P131" s="3"/>
      <c r="Q131" s="3"/>
      <c r="R131" s="3"/>
      <c r="S131" s="3"/>
      <c r="T131" s="3"/>
      <c r="U131" s="2"/>
    </row>
    <row r="132" spans="1:21" ht="15.75">
      <c r="A132" s="1" t="s">
        <v>222</v>
      </c>
      <c r="B132" s="4">
        <v>6.0702314814814813E-2</v>
      </c>
      <c r="C132" s="4">
        <v>6.0540277777777783E-2</v>
      </c>
      <c r="D132" s="4">
        <v>6.072546296296296E-2</v>
      </c>
      <c r="E132" s="2"/>
      <c r="F132" s="2"/>
      <c r="G132" s="3">
        <v>0</v>
      </c>
      <c r="H132" s="3">
        <v>0</v>
      </c>
      <c r="I132" s="3">
        <v>0</v>
      </c>
      <c r="J132" s="3">
        <v>0</v>
      </c>
      <c r="K132" s="3">
        <v>1</v>
      </c>
      <c r="L132" s="3">
        <v>0</v>
      </c>
      <c r="M132" s="3"/>
      <c r="N132" s="3"/>
      <c r="O132" s="3"/>
      <c r="P132" s="3"/>
      <c r="Q132" s="3"/>
      <c r="R132" s="3"/>
      <c r="S132" s="3"/>
      <c r="T132" s="3"/>
      <c r="U132" s="2"/>
    </row>
    <row r="133" spans="1:21" ht="15.75">
      <c r="A133" s="1" t="s">
        <v>223</v>
      </c>
      <c r="B133" s="4">
        <v>6.2793900462962959E-2</v>
      </c>
      <c r="C133" s="4">
        <v>6.2631863425925929E-2</v>
      </c>
      <c r="D133" s="4">
        <v>6.2817048611111106E-2</v>
      </c>
      <c r="E133" s="2"/>
      <c r="F133" s="2"/>
      <c r="G133" s="3">
        <v>0</v>
      </c>
      <c r="H133" s="3">
        <v>1</v>
      </c>
      <c r="I133" s="3">
        <v>0</v>
      </c>
      <c r="J133" s="3">
        <v>1</v>
      </c>
      <c r="K133" s="3">
        <v>0</v>
      </c>
      <c r="L133" s="3">
        <v>0</v>
      </c>
      <c r="M133" s="3"/>
      <c r="N133" s="3"/>
      <c r="O133" s="2"/>
      <c r="P133" s="2"/>
      <c r="Q133" s="2"/>
      <c r="R133" s="2"/>
      <c r="S133" s="2"/>
      <c r="T133" s="2"/>
      <c r="U133" s="2"/>
    </row>
    <row r="134" spans="1:21" ht="15.7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3"/>
      <c r="N134" s="3"/>
      <c r="O134" s="2"/>
      <c r="P134" s="2"/>
      <c r="Q134" s="2"/>
      <c r="R134" s="2"/>
      <c r="S134" s="2"/>
      <c r="T134" s="2"/>
      <c r="U134" s="2"/>
    </row>
    <row r="135" spans="1:21" ht="15.75">
      <c r="A135" s="1" t="s">
        <v>38</v>
      </c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</row>
    <row r="136" spans="1:21" ht="15.75">
      <c r="A136" s="1" t="s">
        <v>22</v>
      </c>
      <c r="B136" s="3" t="s">
        <v>1</v>
      </c>
      <c r="C136" s="3" t="s">
        <v>2</v>
      </c>
      <c r="D136" s="3" t="s">
        <v>3</v>
      </c>
      <c r="E136" s="3" t="s">
        <v>23</v>
      </c>
      <c r="F136" s="3" t="s">
        <v>24</v>
      </c>
      <c r="G136" s="3" t="s">
        <v>42</v>
      </c>
      <c r="H136" s="3" t="s">
        <v>43</v>
      </c>
      <c r="I136" s="3" t="s">
        <v>44</v>
      </c>
      <c r="J136" s="3" t="s">
        <v>140</v>
      </c>
      <c r="K136" s="3" t="s">
        <v>101</v>
      </c>
      <c r="L136" s="3" t="s">
        <v>6</v>
      </c>
      <c r="M136" s="2"/>
      <c r="N136" s="2"/>
      <c r="O136" s="2"/>
      <c r="P136" s="2"/>
      <c r="Q136" s="2"/>
      <c r="R136" s="2"/>
      <c r="S136" s="2"/>
      <c r="T136" s="2"/>
      <c r="U136" s="2"/>
    </row>
    <row r="137" spans="1:21" ht="15.75">
      <c r="A137" s="1" t="s">
        <v>224</v>
      </c>
      <c r="B137" s="4">
        <v>1.5809062499999998E-2</v>
      </c>
      <c r="C137" s="4">
        <v>1.5647025462962965E-2</v>
      </c>
      <c r="D137" s="4">
        <v>1.5832210648148149E-2</v>
      </c>
      <c r="E137" s="2"/>
      <c r="F137" s="2"/>
      <c r="G137" s="3">
        <v>0</v>
      </c>
      <c r="H137" s="3">
        <v>0</v>
      </c>
      <c r="I137" s="3">
        <v>0</v>
      </c>
      <c r="J137" s="3">
        <v>0</v>
      </c>
      <c r="K137" s="3">
        <v>1</v>
      </c>
      <c r="L137" s="3">
        <v>0</v>
      </c>
      <c r="M137" s="3"/>
      <c r="N137" s="3"/>
      <c r="O137" s="2"/>
      <c r="P137" s="2"/>
      <c r="Q137" s="2"/>
      <c r="R137" s="2"/>
      <c r="S137" s="2"/>
      <c r="T137" s="2"/>
      <c r="U137" s="2"/>
    </row>
    <row r="138" spans="1:21" ht="15.75">
      <c r="A138" s="1" t="s">
        <v>225</v>
      </c>
      <c r="B138" s="4">
        <v>1.6886759259259261E-2</v>
      </c>
      <c r="C138" s="4">
        <v>1.6724722222222221E-2</v>
      </c>
      <c r="D138" s="4">
        <v>1.6909907407407408E-2</v>
      </c>
      <c r="E138" s="2"/>
      <c r="F138" s="2"/>
      <c r="G138" s="3">
        <v>0</v>
      </c>
      <c r="H138" s="3">
        <v>0</v>
      </c>
      <c r="I138" s="3">
        <v>0</v>
      </c>
      <c r="J138" s="3">
        <v>0</v>
      </c>
      <c r="K138" s="3">
        <v>1</v>
      </c>
      <c r="L138" s="3">
        <v>0</v>
      </c>
      <c r="M138" s="3"/>
      <c r="N138" s="3"/>
      <c r="O138" s="2"/>
      <c r="P138" s="2"/>
      <c r="Q138" s="2"/>
      <c r="R138" s="2"/>
      <c r="S138" s="2"/>
      <c r="T138" s="2"/>
      <c r="U138" s="2"/>
    </row>
    <row r="139" spans="1:21" ht="15.75">
      <c r="A139" s="1" t="s">
        <v>174</v>
      </c>
      <c r="B139" s="4">
        <v>1.9624768518518517E-2</v>
      </c>
      <c r="C139" s="4">
        <v>1.946273148148148E-2</v>
      </c>
      <c r="D139" s="4">
        <v>1.9647916666666664E-2</v>
      </c>
      <c r="E139" s="2"/>
      <c r="F139" s="2"/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1</v>
      </c>
      <c r="M139" s="3"/>
      <c r="N139" s="3"/>
      <c r="O139" s="2"/>
      <c r="P139" s="2"/>
      <c r="Q139" s="2"/>
      <c r="R139" s="2"/>
      <c r="S139" s="2"/>
      <c r="T139" s="2"/>
      <c r="U139" s="2"/>
    </row>
    <row r="140" spans="1:21" ht="15.75">
      <c r="A140" s="1" t="s">
        <v>226</v>
      </c>
      <c r="B140" s="4">
        <v>6.5329467592592602E-2</v>
      </c>
      <c r="C140" s="4">
        <v>6.5167430555555558E-2</v>
      </c>
      <c r="D140" s="4">
        <v>6.5352615740740749E-2</v>
      </c>
      <c r="E140" s="2"/>
      <c r="F140" s="2"/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1</v>
      </c>
      <c r="M140" s="2"/>
      <c r="N140" s="2"/>
      <c r="O140" s="2"/>
      <c r="P140" s="2"/>
      <c r="Q140" s="2"/>
      <c r="R140" s="2"/>
      <c r="S140" s="2"/>
      <c r="T140" s="2"/>
      <c r="U140" s="2"/>
    </row>
    <row r="141" spans="1:21" ht="15.75">
      <c r="A141" s="1" t="s">
        <v>227</v>
      </c>
      <c r="B141" s="4">
        <v>7.0545601851851852E-2</v>
      </c>
      <c r="C141" s="4">
        <v>7.0383564814814822E-2</v>
      </c>
      <c r="D141" s="4">
        <v>7.056875E-2</v>
      </c>
      <c r="E141" s="2"/>
      <c r="F141" s="2"/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1</v>
      </c>
      <c r="M141" s="2"/>
      <c r="N141" s="2"/>
      <c r="O141" s="2"/>
      <c r="P141" s="2"/>
      <c r="Q141" s="2"/>
      <c r="R141" s="2"/>
      <c r="S141" s="2"/>
      <c r="T141" s="2"/>
      <c r="U141" s="2"/>
    </row>
    <row r="142" spans="1:21" ht="15.7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3"/>
      <c r="N142" s="3"/>
      <c r="O142" s="2"/>
      <c r="P142" s="2"/>
      <c r="Q142" s="2"/>
      <c r="R142" s="2"/>
      <c r="S142" s="2"/>
      <c r="T142" s="2"/>
      <c r="U142" s="2"/>
    </row>
    <row r="143" spans="1:21" ht="15.75">
      <c r="A143" s="1" t="s">
        <v>90</v>
      </c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3"/>
      <c r="N143" s="3"/>
      <c r="O143" s="2"/>
      <c r="P143" s="2"/>
      <c r="Q143" s="2"/>
      <c r="R143" s="2"/>
      <c r="S143" s="2"/>
      <c r="T143" s="2"/>
      <c r="U143" s="2"/>
    </row>
    <row r="144" spans="1:21" ht="15.75">
      <c r="A144" s="1" t="s">
        <v>22</v>
      </c>
      <c r="B144" s="3" t="s">
        <v>1</v>
      </c>
      <c r="C144" s="3" t="s">
        <v>2</v>
      </c>
      <c r="D144" s="3" t="s">
        <v>3</v>
      </c>
      <c r="E144" s="3" t="s">
        <v>23</v>
      </c>
      <c r="F144" s="3" t="s">
        <v>24</v>
      </c>
      <c r="G144" s="3" t="s">
        <v>42</v>
      </c>
      <c r="H144" s="3" t="s">
        <v>43</v>
      </c>
      <c r="I144" s="3" t="s">
        <v>44</v>
      </c>
      <c r="J144" s="3" t="s">
        <v>140</v>
      </c>
      <c r="K144" s="3" t="s">
        <v>101</v>
      </c>
      <c r="L144" s="3" t="s">
        <v>6</v>
      </c>
      <c r="M144" s="3"/>
      <c r="N144" s="3"/>
      <c r="O144" s="2"/>
      <c r="R144" s="2"/>
      <c r="S144" s="2"/>
      <c r="T144" s="2"/>
      <c r="U144" s="2"/>
    </row>
    <row r="145" spans="1:21" ht="15.75">
      <c r="A145" s="1" t="s">
        <v>91</v>
      </c>
      <c r="B145" s="4">
        <v>3.552237268518519E-2</v>
      </c>
      <c r="C145" s="4">
        <v>3.5360335648148146E-2</v>
      </c>
      <c r="D145" s="4">
        <v>3.5545520833333337E-2</v>
      </c>
      <c r="E145" s="2"/>
      <c r="F145" s="2"/>
      <c r="G145" s="3">
        <v>0</v>
      </c>
      <c r="H145" s="3">
        <v>1</v>
      </c>
      <c r="I145" s="3">
        <v>0</v>
      </c>
      <c r="J145" s="3">
        <v>0</v>
      </c>
      <c r="K145" s="3">
        <v>0</v>
      </c>
      <c r="L145" s="3">
        <v>0</v>
      </c>
      <c r="M145" s="2"/>
      <c r="N145" s="2"/>
      <c r="O145" s="2"/>
      <c r="P145" s="2"/>
      <c r="Q145" s="2"/>
      <c r="R145" s="2"/>
      <c r="S145" s="2"/>
      <c r="T145" s="2"/>
      <c r="U145" s="2"/>
    </row>
    <row r="146" spans="1:21" ht="15.75">
      <c r="A146" s="1" t="s">
        <v>123</v>
      </c>
      <c r="B146" s="4">
        <v>4.6911643518518516E-2</v>
      </c>
      <c r="C146" s="4">
        <v>4.6749606481481486E-2</v>
      </c>
      <c r="D146" s="4">
        <v>4.693479166666667E-2</v>
      </c>
      <c r="E146" s="2"/>
      <c r="F146" s="2"/>
      <c r="G146" s="3">
        <v>0</v>
      </c>
      <c r="H146" s="3">
        <v>0</v>
      </c>
      <c r="I146" s="3">
        <v>0</v>
      </c>
      <c r="J146" s="3">
        <v>1</v>
      </c>
      <c r="K146" s="3">
        <v>0</v>
      </c>
      <c r="L146" s="3">
        <v>0</v>
      </c>
      <c r="M146" s="2"/>
      <c r="N146" s="2"/>
      <c r="O146" s="2"/>
      <c r="P146" s="2"/>
      <c r="Q146" s="2"/>
      <c r="R146" s="2"/>
      <c r="S146" s="2"/>
      <c r="T146" s="2"/>
      <c r="U146" s="2"/>
    </row>
    <row r="147" spans="1:21" ht="15.75">
      <c r="A147" s="1" t="s">
        <v>113</v>
      </c>
      <c r="B147" s="4">
        <v>5.9985254629629635E-2</v>
      </c>
      <c r="C147" s="4">
        <v>5.9823217592592591E-2</v>
      </c>
      <c r="D147" s="4">
        <v>6.0008402777777775E-2</v>
      </c>
      <c r="E147" s="2"/>
      <c r="F147" s="2"/>
      <c r="G147" s="3">
        <v>0</v>
      </c>
      <c r="H147" s="3">
        <v>0</v>
      </c>
      <c r="I147" s="3">
        <v>0</v>
      </c>
      <c r="J147" s="3">
        <v>1</v>
      </c>
      <c r="K147" s="3">
        <v>0</v>
      </c>
      <c r="L147" s="3">
        <v>0</v>
      </c>
      <c r="M147" s="3"/>
      <c r="N147" s="3"/>
      <c r="O147" s="2"/>
      <c r="P147" s="2"/>
      <c r="Q147" s="2"/>
      <c r="R147" s="2"/>
      <c r="S147" s="2"/>
      <c r="T147" s="2"/>
      <c r="U147" s="2"/>
    </row>
    <row r="148" spans="1:21" ht="15.75">
      <c r="A148" s="1" t="s">
        <v>228</v>
      </c>
      <c r="B148" s="4">
        <v>7.0948842592592598E-2</v>
      </c>
      <c r="C148" s="4">
        <v>7.0786805555555554E-2</v>
      </c>
      <c r="D148" s="4">
        <v>7.0971990740740745E-2</v>
      </c>
      <c r="E148" s="2"/>
      <c r="F148" s="2"/>
      <c r="G148" s="3">
        <v>0</v>
      </c>
      <c r="H148" s="3">
        <v>1</v>
      </c>
      <c r="I148" s="3">
        <v>0</v>
      </c>
      <c r="J148" s="3">
        <v>0</v>
      </c>
      <c r="K148" s="3">
        <v>0</v>
      </c>
      <c r="L148" s="3">
        <v>0</v>
      </c>
      <c r="M148" s="2"/>
      <c r="N148" s="2"/>
      <c r="O148" s="2"/>
      <c r="P148" s="2"/>
      <c r="Q148" s="2"/>
      <c r="R148" s="2"/>
      <c r="S148" s="2"/>
      <c r="T148" s="2"/>
      <c r="U148" s="2"/>
    </row>
    <row r="149" spans="1:21" ht="15.75">
      <c r="A149" s="1" t="s">
        <v>114</v>
      </c>
      <c r="B149" s="4">
        <v>7.1252430555555551E-2</v>
      </c>
      <c r="C149" s="4">
        <v>7.1090393518518522E-2</v>
      </c>
      <c r="D149" s="4">
        <v>7.1275578703703699E-2</v>
      </c>
      <c r="E149" s="2"/>
      <c r="F149" s="2"/>
      <c r="G149" s="3">
        <v>0</v>
      </c>
      <c r="H149" s="3">
        <v>0</v>
      </c>
      <c r="I149" s="3">
        <v>0</v>
      </c>
      <c r="J149" s="3">
        <v>1</v>
      </c>
      <c r="K149" s="3">
        <v>0</v>
      </c>
      <c r="L149" s="3">
        <v>0</v>
      </c>
      <c r="M149" s="2"/>
      <c r="N149" s="2"/>
      <c r="O149" s="2"/>
      <c r="P149" s="2"/>
      <c r="Q149" s="2"/>
      <c r="R149" s="2"/>
      <c r="S149" s="2"/>
      <c r="T149" s="2"/>
      <c r="U149" s="2"/>
    </row>
    <row r="150" spans="1:21" ht="15.7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3"/>
      <c r="N150" s="3"/>
      <c r="O150" s="2"/>
      <c r="P150" s="2"/>
      <c r="Q150" s="2"/>
      <c r="R150" s="2"/>
      <c r="S150" s="2"/>
      <c r="T150" s="2"/>
      <c r="U150" s="2"/>
    </row>
    <row r="151" spans="1:21" ht="15.75">
      <c r="A151" s="1" t="s">
        <v>109</v>
      </c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</row>
    <row r="152" spans="1:21" ht="15.75">
      <c r="A152" s="1" t="s">
        <v>22</v>
      </c>
      <c r="B152" s="3" t="s">
        <v>1</v>
      </c>
      <c r="C152" s="3" t="s">
        <v>2</v>
      </c>
      <c r="D152" s="3" t="s">
        <v>3</v>
      </c>
      <c r="E152" s="3" t="s">
        <v>23</v>
      </c>
      <c r="F152" s="3" t="s">
        <v>24</v>
      </c>
      <c r="G152" s="3" t="s">
        <v>42</v>
      </c>
      <c r="H152" s="3" t="s">
        <v>43</v>
      </c>
      <c r="I152" s="3" t="s">
        <v>44</v>
      </c>
      <c r="J152" s="3" t="s">
        <v>140</v>
      </c>
      <c r="K152" s="3" t="s">
        <v>101</v>
      </c>
      <c r="L152" s="3" t="s">
        <v>6</v>
      </c>
      <c r="M152" s="2"/>
      <c r="N152" s="2"/>
      <c r="O152" s="2"/>
      <c r="P152" s="2"/>
      <c r="Q152" s="2"/>
      <c r="R152" s="2"/>
      <c r="S152" s="2"/>
      <c r="T152" s="2"/>
      <c r="U152" s="2"/>
    </row>
    <row r="153" spans="1:21" ht="15.7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</row>
    <row r="154" spans="1:21" ht="15.75">
      <c r="A154" s="1" t="s">
        <v>145</v>
      </c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</row>
    <row r="155" spans="1:21" ht="15.75">
      <c r="A155" s="1" t="s">
        <v>22</v>
      </c>
      <c r="B155" s="3" t="s">
        <v>1</v>
      </c>
      <c r="C155" s="3" t="s">
        <v>2</v>
      </c>
      <c r="D155" s="3" t="s">
        <v>3</v>
      </c>
      <c r="E155" s="3" t="s">
        <v>23</v>
      </c>
      <c r="F155" s="3" t="s">
        <v>24</v>
      </c>
      <c r="G155" s="3" t="s">
        <v>42</v>
      </c>
      <c r="H155" s="3" t="s">
        <v>43</v>
      </c>
      <c r="I155" s="3" t="s">
        <v>44</v>
      </c>
      <c r="J155" s="3" t="s">
        <v>140</v>
      </c>
      <c r="K155" s="3" t="s">
        <v>101</v>
      </c>
      <c r="L155" s="3" t="s">
        <v>6</v>
      </c>
      <c r="M155" s="2"/>
      <c r="N155" s="2"/>
      <c r="O155" s="2"/>
      <c r="P155" s="2"/>
      <c r="Q155" s="2"/>
      <c r="R155" s="2"/>
      <c r="S155" s="2"/>
      <c r="T155" s="2"/>
      <c r="U155" s="2"/>
    </row>
    <row r="156" spans="1:21" ht="15.7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</row>
    <row r="157" spans="1:21" ht="15.75">
      <c r="A157" s="1" t="s">
        <v>84</v>
      </c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</row>
    <row r="158" spans="1:21" ht="15.75">
      <c r="A158" s="1" t="s">
        <v>22</v>
      </c>
      <c r="B158" s="3" t="s">
        <v>1</v>
      </c>
      <c r="C158" s="3" t="s">
        <v>2</v>
      </c>
      <c r="D158" s="3" t="s">
        <v>3</v>
      </c>
      <c r="E158" s="3" t="s">
        <v>23</v>
      </c>
      <c r="F158" s="3" t="s">
        <v>24</v>
      </c>
      <c r="G158" s="3" t="s">
        <v>42</v>
      </c>
      <c r="H158" s="3" t="s">
        <v>43</v>
      </c>
      <c r="I158" s="3" t="s">
        <v>44</v>
      </c>
      <c r="J158" s="3" t="s">
        <v>140</v>
      </c>
      <c r="K158" s="3" t="s">
        <v>101</v>
      </c>
      <c r="L158" s="3" t="s">
        <v>6</v>
      </c>
      <c r="M158" s="2"/>
      <c r="N158" s="2"/>
      <c r="O158" s="2"/>
      <c r="P158" s="2"/>
      <c r="Q158" s="2"/>
      <c r="R158" s="2"/>
      <c r="S158" s="2"/>
      <c r="T158" s="2"/>
      <c r="U158" s="2"/>
    </row>
    <row r="159" spans="1:21" ht="15.7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</row>
    <row r="160" spans="1:21" ht="15.75">
      <c r="A160" s="1" t="s">
        <v>85</v>
      </c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3"/>
      <c r="N160" s="3"/>
      <c r="O160" s="2"/>
      <c r="P160" s="2"/>
      <c r="Q160" s="2"/>
      <c r="R160" s="2"/>
      <c r="S160" s="2"/>
      <c r="T160" s="2"/>
      <c r="U160" s="2"/>
    </row>
    <row r="161" spans="1:21" ht="15.75">
      <c r="A161" s="1" t="s">
        <v>22</v>
      </c>
      <c r="B161" s="3" t="s">
        <v>1</v>
      </c>
      <c r="C161" s="3" t="s">
        <v>2</v>
      </c>
      <c r="D161" s="3" t="s">
        <v>3</v>
      </c>
      <c r="E161" s="3" t="s">
        <v>23</v>
      </c>
      <c r="F161" s="3" t="s">
        <v>24</v>
      </c>
      <c r="G161" s="3" t="s">
        <v>42</v>
      </c>
      <c r="H161" s="3" t="s">
        <v>43</v>
      </c>
      <c r="I161" s="3" t="s">
        <v>44</v>
      </c>
      <c r="J161" s="3" t="s">
        <v>140</v>
      </c>
      <c r="K161" s="3" t="s">
        <v>101</v>
      </c>
      <c r="L161" s="3" t="s">
        <v>6</v>
      </c>
      <c r="M161" s="2"/>
      <c r="N161" s="2"/>
      <c r="O161" s="2"/>
      <c r="P161" s="2"/>
      <c r="Q161" s="2"/>
      <c r="R161" s="2"/>
      <c r="S161" s="2"/>
      <c r="T161" s="2"/>
      <c r="U161" s="2"/>
    </row>
    <row r="162" spans="1:21" ht="15.7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</row>
    <row r="163" spans="1:21" ht="15.75">
      <c r="A163" s="1" t="s">
        <v>146</v>
      </c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3"/>
      <c r="N163" s="3"/>
      <c r="O163" s="2"/>
      <c r="P163" s="2"/>
      <c r="Q163" s="2"/>
      <c r="R163" s="2"/>
      <c r="S163" s="2"/>
      <c r="T163" s="2"/>
      <c r="U163" s="2"/>
    </row>
    <row r="164" spans="1:21" ht="15.75">
      <c r="A164" s="1" t="s">
        <v>22</v>
      </c>
      <c r="B164" s="3" t="s">
        <v>1</v>
      </c>
      <c r="C164" s="3" t="s">
        <v>2</v>
      </c>
      <c r="D164" s="3" t="s">
        <v>3</v>
      </c>
      <c r="E164" s="3" t="s">
        <v>23</v>
      </c>
      <c r="F164" s="3" t="s">
        <v>24</v>
      </c>
      <c r="G164" s="3" t="s">
        <v>49</v>
      </c>
      <c r="H164" s="3" t="s">
        <v>83</v>
      </c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</row>
    <row r="165" spans="1:21" ht="15.75">
      <c r="A165" s="1" t="s">
        <v>229</v>
      </c>
      <c r="B165" s="4">
        <v>1.705451388888889E-2</v>
      </c>
      <c r="C165" s="4">
        <v>1.6892476851851853E-2</v>
      </c>
      <c r="D165" s="4">
        <v>1.7077662037037037E-2</v>
      </c>
      <c r="E165" s="2"/>
      <c r="F165" s="2"/>
      <c r="G165" s="3">
        <v>0</v>
      </c>
      <c r="H165" s="3">
        <v>1</v>
      </c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</row>
    <row r="166" spans="1:21" ht="15.75">
      <c r="A166" s="1" t="s">
        <v>230</v>
      </c>
      <c r="B166" s="4">
        <v>1.749552083333333E-2</v>
      </c>
      <c r="C166" s="4">
        <v>1.7333483796296296E-2</v>
      </c>
      <c r="D166" s="4">
        <v>1.7518668981481481E-2</v>
      </c>
      <c r="E166" s="2"/>
      <c r="F166" s="2"/>
      <c r="G166" s="3">
        <v>0</v>
      </c>
      <c r="H166" s="3">
        <v>1</v>
      </c>
      <c r="I166" s="2"/>
      <c r="J166" s="2"/>
      <c r="K166" s="2"/>
      <c r="L166" s="2"/>
    </row>
    <row r="167" spans="1:21" ht="15.75">
      <c r="A167" s="1" t="s">
        <v>231</v>
      </c>
      <c r="B167" s="4">
        <v>6.645219907407407E-2</v>
      </c>
      <c r="C167" s="4">
        <v>6.629016203703704E-2</v>
      </c>
      <c r="D167" s="4">
        <v>6.6475347222222217E-2</v>
      </c>
      <c r="E167" s="2"/>
      <c r="F167" s="2"/>
      <c r="G167" s="3">
        <v>0</v>
      </c>
      <c r="H167" s="3">
        <v>1</v>
      </c>
      <c r="I167" s="2"/>
      <c r="J167" s="2"/>
      <c r="K167" s="2"/>
      <c r="L167" s="2"/>
    </row>
    <row r="168" spans="1:21" ht="15.7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</row>
    <row r="169" spans="1:21" ht="15.75">
      <c r="A169" s="1" t="s">
        <v>147</v>
      </c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</row>
    <row r="170" spans="1:21" ht="15.75">
      <c r="A170" s="1" t="s">
        <v>22</v>
      </c>
      <c r="B170" s="3" t="s">
        <v>1</v>
      </c>
      <c r="C170" s="3" t="s">
        <v>2</v>
      </c>
      <c r="D170" s="3" t="s">
        <v>3</v>
      </c>
      <c r="E170" s="3" t="s">
        <v>23</v>
      </c>
      <c r="F170" s="3" t="s">
        <v>24</v>
      </c>
      <c r="G170" s="3" t="s">
        <v>49</v>
      </c>
      <c r="H170" s="3" t="s">
        <v>83</v>
      </c>
      <c r="I170" s="2"/>
      <c r="J170" s="2"/>
      <c r="K170" s="2"/>
      <c r="L170" s="2"/>
    </row>
    <row r="171" spans="1:21" ht="15.7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</row>
    <row r="172" spans="1:21" ht="15.75">
      <c r="A172" s="1" t="s">
        <v>148</v>
      </c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</row>
    <row r="173" spans="1:21" ht="15.75">
      <c r="A173" s="1" t="s">
        <v>22</v>
      </c>
      <c r="B173" s="3" t="s">
        <v>1</v>
      </c>
      <c r="C173" s="3" t="s">
        <v>2</v>
      </c>
      <c r="D173" s="3" t="s">
        <v>3</v>
      </c>
      <c r="E173" s="3" t="s">
        <v>23</v>
      </c>
      <c r="F173" s="3" t="s">
        <v>24</v>
      </c>
      <c r="G173" s="3" t="s">
        <v>49</v>
      </c>
      <c r="H173" s="3" t="s">
        <v>83</v>
      </c>
      <c r="I173" s="2"/>
      <c r="J173" s="2"/>
      <c r="K173" s="2"/>
      <c r="L173" s="2"/>
    </row>
    <row r="174" spans="1:21" ht="15.7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</row>
    <row r="175" spans="1:21" ht="15.75">
      <c r="A175" s="1" t="s">
        <v>149</v>
      </c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</row>
    <row r="176" spans="1:21" ht="15.75">
      <c r="A176" s="1" t="s">
        <v>22</v>
      </c>
      <c r="B176" s="3" t="s">
        <v>1</v>
      </c>
      <c r="C176" s="3" t="s">
        <v>2</v>
      </c>
      <c r="D176" s="3" t="s">
        <v>3</v>
      </c>
      <c r="E176" s="3" t="s">
        <v>23</v>
      </c>
      <c r="F176" s="3" t="s">
        <v>24</v>
      </c>
      <c r="G176" s="3" t="s">
        <v>49</v>
      </c>
      <c r="H176" s="3" t="s">
        <v>83</v>
      </c>
      <c r="I176" s="2"/>
      <c r="J176" s="2"/>
      <c r="K176" s="2"/>
      <c r="L176" s="2"/>
    </row>
    <row r="177" spans="1:12" ht="15.7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</row>
    <row r="178" spans="1:12" ht="15.75">
      <c r="A178" s="1" t="s">
        <v>150</v>
      </c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</row>
    <row r="179" spans="1:12" ht="15.75">
      <c r="A179" s="1" t="s">
        <v>22</v>
      </c>
      <c r="B179" s="3" t="s">
        <v>1</v>
      </c>
      <c r="C179" s="3" t="s">
        <v>2</v>
      </c>
      <c r="D179" s="3" t="s">
        <v>3</v>
      </c>
      <c r="E179" s="3" t="s">
        <v>23</v>
      </c>
      <c r="F179" s="3" t="s">
        <v>24</v>
      </c>
      <c r="G179" s="3" t="s">
        <v>49</v>
      </c>
      <c r="H179" s="3" t="s">
        <v>83</v>
      </c>
      <c r="I179" s="2"/>
      <c r="J179" s="2"/>
      <c r="K179" s="2"/>
      <c r="L179" s="2"/>
    </row>
    <row r="180" spans="1:12" ht="15.7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</row>
    <row r="181" spans="1:12" ht="15.75">
      <c r="A181" s="1" t="s">
        <v>151</v>
      </c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</row>
    <row r="182" spans="1:12" ht="15.75">
      <c r="A182" s="1" t="s">
        <v>22</v>
      </c>
      <c r="B182" s="3" t="s">
        <v>1</v>
      </c>
      <c r="C182" s="3" t="s">
        <v>2</v>
      </c>
      <c r="D182" s="3" t="s">
        <v>3</v>
      </c>
      <c r="E182" s="3" t="s">
        <v>23</v>
      </c>
      <c r="F182" s="3" t="s">
        <v>24</v>
      </c>
      <c r="G182" s="3" t="s">
        <v>49</v>
      </c>
      <c r="H182" s="3" t="s">
        <v>83</v>
      </c>
      <c r="I182" s="2"/>
      <c r="J182" s="2"/>
      <c r="K182" s="2"/>
      <c r="L182" s="2"/>
    </row>
    <row r="183" spans="1:12" ht="15.7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</row>
    <row r="184" spans="1:12" ht="15.75">
      <c r="A184" s="1" t="s">
        <v>152</v>
      </c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</row>
    <row r="185" spans="1:12" ht="15.75">
      <c r="A185" s="1" t="s">
        <v>22</v>
      </c>
      <c r="B185" s="3" t="s">
        <v>1</v>
      </c>
      <c r="C185" s="3" t="s">
        <v>2</v>
      </c>
      <c r="D185" s="3" t="s">
        <v>3</v>
      </c>
      <c r="E185" s="3" t="s">
        <v>23</v>
      </c>
      <c r="F185" s="3" t="s">
        <v>24</v>
      </c>
      <c r="G185" s="3" t="s">
        <v>49</v>
      </c>
      <c r="H185" s="3" t="s">
        <v>83</v>
      </c>
      <c r="I185" s="2"/>
      <c r="J185" s="2"/>
      <c r="K185" s="2"/>
      <c r="L185" s="2"/>
    </row>
    <row r="186" spans="1:12" ht="15.7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</row>
    <row r="187" spans="1:12" ht="15.75">
      <c r="A187" s="1" t="s">
        <v>153</v>
      </c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</row>
    <row r="188" spans="1:12" ht="15.75">
      <c r="A188" s="1" t="s">
        <v>22</v>
      </c>
      <c r="B188" s="3" t="s">
        <v>1</v>
      </c>
      <c r="C188" s="3" t="s">
        <v>2</v>
      </c>
      <c r="D188" s="3" t="s">
        <v>3</v>
      </c>
      <c r="E188" s="3" t="s">
        <v>23</v>
      </c>
      <c r="F188" s="3" t="s">
        <v>24</v>
      </c>
      <c r="G188" s="3" t="s">
        <v>49</v>
      </c>
      <c r="H188" s="3" t="s">
        <v>83</v>
      </c>
      <c r="I188" s="2"/>
      <c r="J188" s="2"/>
      <c r="K188" s="2"/>
      <c r="L188" s="2"/>
    </row>
    <row r="189" spans="1:12" ht="15.7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</row>
    <row r="190" spans="1:12" ht="15.75">
      <c r="A190" s="1" t="s">
        <v>154</v>
      </c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</row>
    <row r="191" spans="1:12" ht="15.75">
      <c r="A191" s="1" t="s">
        <v>22</v>
      </c>
      <c r="B191" s="3" t="s">
        <v>1</v>
      </c>
      <c r="C191" s="3" t="s">
        <v>2</v>
      </c>
      <c r="D191" s="3" t="s">
        <v>3</v>
      </c>
      <c r="E191" s="3" t="s">
        <v>23</v>
      </c>
      <c r="F191" s="3" t="s">
        <v>24</v>
      </c>
      <c r="G191" s="3" t="s">
        <v>49</v>
      </c>
      <c r="H191" s="3" t="s">
        <v>83</v>
      </c>
      <c r="I191" s="2"/>
      <c r="J191" s="2"/>
      <c r="K191" s="2"/>
      <c r="L191" s="2"/>
    </row>
    <row r="192" spans="1:12" ht="15.7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</row>
    <row r="193" spans="1:12" ht="15.75">
      <c r="A193" s="1" t="s">
        <v>155</v>
      </c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</row>
    <row r="194" spans="1:12" ht="15.75">
      <c r="A194" s="1" t="s">
        <v>22</v>
      </c>
      <c r="B194" s="3" t="s">
        <v>1</v>
      </c>
      <c r="C194" s="3" t="s">
        <v>2</v>
      </c>
      <c r="D194" s="3" t="s">
        <v>3</v>
      </c>
      <c r="E194" s="3" t="s">
        <v>23</v>
      </c>
      <c r="F194" s="3" t="s">
        <v>24</v>
      </c>
      <c r="G194" s="3" t="s">
        <v>49</v>
      </c>
      <c r="H194" s="3" t="s">
        <v>83</v>
      </c>
      <c r="I194" s="2"/>
      <c r="J194" s="2"/>
      <c r="K194" s="2"/>
      <c r="L194" s="2"/>
    </row>
    <row r="195" spans="1:12" ht="15.7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</row>
    <row r="196" spans="1:12" ht="15.75">
      <c r="A196" s="1" t="s">
        <v>156</v>
      </c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</row>
    <row r="197" spans="1:12" ht="15.75">
      <c r="A197" s="1" t="s">
        <v>22</v>
      </c>
      <c r="B197" s="3" t="s">
        <v>1</v>
      </c>
      <c r="C197" s="3" t="s">
        <v>2</v>
      </c>
      <c r="D197" s="3" t="s">
        <v>3</v>
      </c>
      <c r="E197" s="3" t="s">
        <v>23</v>
      </c>
      <c r="F197" s="3" t="s">
        <v>24</v>
      </c>
      <c r="G197" s="3" t="s">
        <v>49</v>
      </c>
      <c r="H197" s="3" t="s">
        <v>83</v>
      </c>
      <c r="I197" s="2"/>
      <c r="J197" s="2"/>
      <c r="K197" s="2"/>
      <c r="L197" s="2"/>
    </row>
    <row r="198" spans="1:12" ht="15.7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</row>
    <row r="199" spans="1:12" ht="15.75">
      <c r="A199" s="1" t="s">
        <v>157</v>
      </c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</row>
    <row r="200" spans="1:12" ht="15.75">
      <c r="A200" s="1" t="s">
        <v>22</v>
      </c>
      <c r="B200" s="3" t="s">
        <v>1</v>
      </c>
      <c r="C200" s="3" t="s">
        <v>2</v>
      </c>
      <c r="D200" s="3" t="s">
        <v>3</v>
      </c>
      <c r="E200" s="3" t="s">
        <v>23</v>
      </c>
      <c r="F200" s="3" t="s">
        <v>24</v>
      </c>
      <c r="G200" s="3" t="s">
        <v>49</v>
      </c>
      <c r="H200" s="3" t="s">
        <v>83</v>
      </c>
      <c r="I200" s="2"/>
      <c r="J200" s="2"/>
      <c r="K200" s="2"/>
      <c r="L200" s="2"/>
    </row>
    <row r="201" spans="1:12" ht="15.7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</row>
    <row r="202" spans="1:12" ht="15.75">
      <c r="A202" s="1" t="s">
        <v>158</v>
      </c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</row>
    <row r="203" spans="1:12" ht="15.75">
      <c r="A203" s="1" t="s">
        <v>22</v>
      </c>
      <c r="B203" s="3" t="s">
        <v>1</v>
      </c>
      <c r="C203" s="3" t="s">
        <v>2</v>
      </c>
      <c r="D203" s="3" t="s">
        <v>3</v>
      </c>
      <c r="E203" s="3" t="s">
        <v>23</v>
      </c>
      <c r="F203" s="3" t="s">
        <v>24</v>
      </c>
      <c r="G203" s="3" t="s">
        <v>49</v>
      </c>
      <c r="H203" s="3" t="s">
        <v>83</v>
      </c>
      <c r="I203" s="2"/>
      <c r="J203" s="2"/>
      <c r="K203" s="2"/>
      <c r="L203" s="2"/>
    </row>
    <row r="204" spans="1:12" ht="15.7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</row>
    <row r="205" spans="1:12" ht="15.75">
      <c r="A205" s="1" t="s">
        <v>159</v>
      </c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</row>
    <row r="206" spans="1:12" ht="15.75">
      <c r="A206" s="1" t="s">
        <v>22</v>
      </c>
      <c r="B206" s="3" t="s">
        <v>1</v>
      </c>
      <c r="C206" s="3" t="s">
        <v>2</v>
      </c>
      <c r="D206" s="3" t="s">
        <v>3</v>
      </c>
      <c r="E206" s="3" t="s">
        <v>23</v>
      </c>
      <c r="F206" s="3" t="s">
        <v>24</v>
      </c>
      <c r="G206" s="3" t="s">
        <v>49</v>
      </c>
      <c r="H206" s="3" t="s">
        <v>83</v>
      </c>
      <c r="I206" s="2"/>
      <c r="J206" s="2"/>
      <c r="K206" s="2"/>
      <c r="L206" s="2"/>
    </row>
    <row r="207" spans="1:12" ht="15.7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</row>
    <row r="208" spans="1:12" ht="15.75">
      <c r="A208" s="1" t="s">
        <v>160</v>
      </c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</row>
    <row r="209" spans="1:12" ht="15.75">
      <c r="A209" s="1" t="s">
        <v>22</v>
      </c>
      <c r="B209" s="3" t="s">
        <v>1</v>
      </c>
      <c r="C209" s="3" t="s">
        <v>2</v>
      </c>
      <c r="D209" s="3" t="s">
        <v>3</v>
      </c>
      <c r="E209" s="3" t="s">
        <v>23</v>
      </c>
      <c r="F209" s="3" t="s">
        <v>24</v>
      </c>
      <c r="G209" s="3" t="s">
        <v>49</v>
      </c>
      <c r="H209" s="3" t="s">
        <v>83</v>
      </c>
      <c r="I209" s="2"/>
      <c r="J209" s="2"/>
      <c r="K209" s="2"/>
      <c r="L209" s="2"/>
    </row>
    <row r="210" spans="1:12" ht="15.7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</row>
    <row r="211" spans="1:12" ht="15.75">
      <c r="A211" s="1" t="s">
        <v>161</v>
      </c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</row>
    <row r="212" spans="1:12" ht="15.75">
      <c r="A212" s="1" t="s">
        <v>22</v>
      </c>
      <c r="B212" s="3" t="s">
        <v>1</v>
      </c>
      <c r="C212" s="3" t="s">
        <v>2</v>
      </c>
      <c r="D212" s="3" t="s">
        <v>3</v>
      </c>
      <c r="E212" s="3" t="s">
        <v>23</v>
      </c>
      <c r="F212" s="3" t="s">
        <v>24</v>
      </c>
      <c r="G212" s="3" t="s">
        <v>49</v>
      </c>
      <c r="H212" s="3" t="s">
        <v>83</v>
      </c>
      <c r="I212" s="2"/>
      <c r="J212" s="2"/>
      <c r="K212" s="2"/>
      <c r="L212" s="2"/>
    </row>
    <row r="213" spans="1:12" ht="15.7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</row>
    <row r="214" spans="1:12" ht="15.75">
      <c r="A214" s="1" t="s">
        <v>162</v>
      </c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</row>
    <row r="215" spans="1:12" ht="15.75">
      <c r="A215" s="1" t="s">
        <v>22</v>
      </c>
      <c r="B215" s="3" t="s">
        <v>1</v>
      </c>
      <c r="C215" s="3" t="s">
        <v>2</v>
      </c>
      <c r="D215" s="3" t="s">
        <v>3</v>
      </c>
      <c r="E215" s="3" t="s">
        <v>23</v>
      </c>
      <c r="F215" s="3" t="s">
        <v>24</v>
      </c>
      <c r="G215" s="3" t="s">
        <v>49</v>
      </c>
      <c r="H215" s="3" t="s">
        <v>83</v>
      </c>
      <c r="I215" s="2"/>
      <c r="J215" s="2"/>
      <c r="K215" s="2"/>
      <c r="L215" s="2"/>
    </row>
    <row r="216" spans="1:12" ht="15.7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</row>
    <row r="217" spans="1:12" ht="15.75">
      <c r="A217" s="1" t="s">
        <v>40</v>
      </c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</row>
    <row r="218" spans="1:12" ht="15.75">
      <c r="A218" s="1" t="s">
        <v>22</v>
      </c>
      <c r="B218" s="3" t="s">
        <v>1</v>
      </c>
      <c r="C218" s="3" t="s">
        <v>2</v>
      </c>
      <c r="D218" s="3" t="s">
        <v>3</v>
      </c>
      <c r="E218" s="3" t="s">
        <v>23</v>
      </c>
      <c r="F218" s="3" t="s">
        <v>24</v>
      </c>
      <c r="G218" s="2"/>
      <c r="H218" s="2"/>
      <c r="I218" s="2"/>
      <c r="J218" s="2"/>
      <c r="K218" s="2"/>
      <c r="L218" s="2"/>
    </row>
    <row r="219" spans="1:12" ht="15.75">
      <c r="A219" s="1" t="s">
        <v>20</v>
      </c>
      <c r="B219" s="4">
        <v>0</v>
      </c>
      <c r="C219" s="4">
        <v>0</v>
      </c>
      <c r="D219" s="4">
        <v>0</v>
      </c>
      <c r="E219" s="2"/>
      <c r="F219" s="2"/>
      <c r="G219" s="2"/>
      <c r="H219" s="2"/>
      <c r="I219" s="2"/>
      <c r="J219" s="2"/>
      <c r="K219" s="2"/>
      <c r="L219" s="2"/>
    </row>
    <row r="220" spans="1:12" ht="15.75">
      <c r="A220" s="1"/>
      <c r="B220" s="4"/>
      <c r="C220" s="4"/>
      <c r="D220" s="4"/>
      <c r="E220" s="2"/>
      <c r="F220" s="2"/>
      <c r="G220" s="2"/>
      <c r="H220" s="2"/>
      <c r="I220" s="2"/>
      <c r="J220" s="2"/>
      <c r="K220" s="2"/>
      <c r="L220" s="2"/>
    </row>
    <row r="221" spans="1:12" ht="15.75">
      <c r="A221" s="1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</row>
    <row r="222" spans="1:12" ht="15.75">
      <c r="A222" s="1"/>
      <c r="B222" s="3"/>
      <c r="C222" s="3"/>
      <c r="D222" s="3"/>
      <c r="E222" s="3"/>
      <c r="F222" s="3"/>
      <c r="G222" s="3"/>
      <c r="H222" s="3"/>
      <c r="I222" s="2"/>
      <c r="J222" s="2"/>
      <c r="K222" s="2"/>
      <c r="L222" s="2"/>
    </row>
    <row r="223" spans="1:12" ht="15.7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</row>
    <row r="224" spans="1:12" ht="15.75">
      <c r="A224" s="1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</row>
    <row r="225" spans="1:12" ht="15.75">
      <c r="A225" s="1"/>
      <c r="B225" s="3"/>
      <c r="C225" s="3"/>
      <c r="D225" s="3"/>
      <c r="E225" s="3"/>
      <c r="F225" s="3"/>
      <c r="G225" s="3"/>
      <c r="H225" s="3"/>
      <c r="I225" s="2"/>
      <c r="J225" s="2"/>
      <c r="K225" s="2"/>
      <c r="L225" s="2"/>
    </row>
    <row r="226" spans="1:12" ht="15.75">
      <c r="A226" s="1"/>
      <c r="B226" s="4"/>
      <c r="C226" s="4"/>
      <c r="D226" s="4"/>
      <c r="E226" s="2"/>
      <c r="F226" s="2"/>
      <c r="G226" s="3"/>
      <c r="H226" s="3"/>
      <c r="I226" s="2"/>
      <c r="J226" s="2"/>
      <c r="K226" s="2"/>
      <c r="L226" s="2"/>
    </row>
    <row r="227" spans="1:12" ht="15.75">
      <c r="A227" s="1"/>
      <c r="B227" s="4"/>
      <c r="C227" s="4"/>
      <c r="D227" s="4"/>
      <c r="E227" s="2"/>
      <c r="F227" s="2"/>
      <c r="G227" s="3"/>
      <c r="H227" s="3"/>
      <c r="I227" s="2"/>
      <c r="J227" s="2"/>
      <c r="K227" s="2"/>
      <c r="L227" s="2"/>
    </row>
    <row r="228" spans="1:12" ht="15.75">
      <c r="A228" s="1"/>
      <c r="B228" s="4"/>
      <c r="C228" s="4"/>
      <c r="D228" s="4"/>
      <c r="E228" s="2"/>
      <c r="F228" s="2"/>
      <c r="G228" s="3"/>
      <c r="H228" s="3"/>
      <c r="I228" s="2"/>
      <c r="J228" s="2"/>
      <c r="K228" s="2"/>
      <c r="L228" s="2"/>
    </row>
    <row r="229" spans="1:12" ht="15.75">
      <c r="A229" s="1"/>
      <c r="B229" s="4"/>
      <c r="C229" s="4"/>
      <c r="D229" s="4"/>
      <c r="E229" s="2"/>
      <c r="F229" s="2"/>
      <c r="G229" s="3"/>
      <c r="H229" s="3"/>
      <c r="I229" s="2"/>
      <c r="J229" s="2"/>
      <c r="K229" s="2"/>
      <c r="L229" s="2"/>
    </row>
    <row r="230" spans="1:12" ht="15.75">
      <c r="A230" s="1"/>
      <c r="B230" s="4"/>
      <c r="C230" s="4"/>
      <c r="D230" s="4"/>
      <c r="E230" s="2"/>
      <c r="F230" s="2"/>
      <c r="G230" s="3"/>
      <c r="H230" s="3"/>
      <c r="I230" s="2"/>
      <c r="J230" s="2"/>
      <c r="K230" s="2"/>
      <c r="L230" s="2"/>
    </row>
    <row r="231" spans="1:12" ht="15.75">
      <c r="A231" s="1"/>
      <c r="B231" s="4"/>
      <c r="C231" s="4"/>
      <c r="D231" s="4"/>
      <c r="E231" s="2"/>
      <c r="F231" s="2"/>
      <c r="G231" s="3"/>
      <c r="H231" s="3"/>
      <c r="I231" s="2"/>
      <c r="J231" s="2"/>
      <c r="K231" s="2"/>
      <c r="L231" s="2"/>
    </row>
    <row r="232" spans="1:12" ht="15.75">
      <c r="A232" s="1"/>
      <c r="B232" s="4"/>
      <c r="C232" s="4"/>
      <c r="D232" s="4"/>
      <c r="E232" s="2"/>
      <c r="F232" s="2"/>
      <c r="G232" s="3"/>
      <c r="H232" s="3"/>
      <c r="I232" s="2"/>
      <c r="J232" s="2"/>
      <c r="K232" s="2"/>
      <c r="L232" s="2"/>
    </row>
    <row r="233" spans="1:12" ht="15.75">
      <c r="A233" s="1"/>
      <c r="B233" s="4"/>
      <c r="C233" s="4"/>
      <c r="D233" s="4"/>
      <c r="E233" s="2"/>
      <c r="F233" s="2"/>
      <c r="G233" s="3"/>
      <c r="H233" s="3"/>
      <c r="I233" s="2"/>
      <c r="J233" s="2"/>
      <c r="K233" s="2"/>
      <c r="L233" s="2"/>
    </row>
    <row r="234" spans="1:12" ht="15.7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</row>
    <row r="235" spans="1:12" ht="15.75">
      <c r="A235" s="1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</row>
    <row r="236" spans="1:12" ht="15.75">
      <c r="A236" s="1"/>
      <c r="B236" s="3"/>
      <c r="C236" s="3"/>
      <c r="D236" s="3"/>
      <c r="E236" s="3"/>
      <c r="F236" s="3"/>
      <c r="G236" s="3"/>
      <c r="H236" s="3"/>
      <c r="I236" s="2"/>
      <c r="J236" s="2"/>
      <c r="K236" s="2"/>
      <c r="L236" s="2"/>
    </row>
    <row r="237" spans="1:12" ht="15.7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</row>
    <row r="238" spans="1:12" ht="15.75">
      <c r="A238" s="1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</row>
    <row r="239" spans="1:12" ht="15.75">
      <c r="A239" s="1"/>
      <c r="B239" s="3"/>
      <c r="C239" s="3"/>
      <c r="D239" s="3"/>
      <c r="E239" s="3"/>
      <c r="F239" s="3"/>
      <c r="G239" s="3"/>
      <c r="H239" s="3"/>
      <c r="I239" s="2"/>
      <c r="J239" s="2"/>
      <c r="K239" s="2"/>
      <c r="L239" s="2"/>
    </row>
    <row r="240" spans="1:12" ht="15.7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</row>
    <row r="241" spans="1:12" ht="15.75">
      <c r="A241" s="1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</row>
    <row r="242" spans="1:12" ht="15.75">
      <c r="A242" s="1"/>
      <c r="B242" s="3"/>
      <c r="C242" s="3"/>
      <c r="D242" s="3"/>
      <c r="E242" s="3"/>
      <c r="F242" s="3"/>
      <c r="G242" s="3"/>
      <c r="H242" s="3"/>
      <c r="I242" s="2"/>
      <c r="J242" s="2"/>
      <c r="K242" s="2"/>
      <c r="L242" s="2"/>
    </row>
    <row r="243" spans="1:12" ht="15.75">
      <c r="A243" s="1"/>
      <c r="B243" s="4"/>
      <c r="C243" s="4"/>
      <c r="D243" s="4"/>
      <c r="E243" s="2"/>
      <c r="F243" s="2"/>
      <c r="G243" s="3"/>
      <c r="H243" s="3"/>
      <c r="I243" s="2"/>
      <c r="J243" s="2"/>
      <c r="K243" s="2"/>
      <c r="L243" s="2"/>
    </row>
    <row r="244" spans="1:12" ht="15.75">
      <c r="A244" s="1"/>
      <c r="B244" s="4"/>
      <c r="C244" s="4"/>
      <c r="D244" s="4"/>
      <c r="E244" s="2"/>
      <c r="F244" s="2"/>
      <c r="G244" s="3"/>
      <c r="H244" s="3"/>
      <c r="I244" s="2"/>
      <c r="J244" s="2"/>
      <c r="K244" s="2"/>
      <c r="L244" s="2"/>
    </row>
    <row r="245" spans="1:12" ht="15.75">
      <c r="A245" s="1"/>
      <c r="B245" s="4"/>
      <c r="C245" s="4"/>
      <c r="D245" s="4"/>
      <c r="E245" s="2"/>
      <c r="F245" s="2"/>
      <c r="G245" s="3"/>
      <c r="H245" s="3"/>
      <c r="I245" s="2"/>
      <c r="J245" s="2"/>
      <c r="K245" s="2"/>
      <c r="L245" s="2"/>
    </row>
    <row r="246" spans="1:12" ht="15.7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</row>
    <row r="247" spans="1:12" ht="15.75">
      <c r="A247" s="1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</row>
    <row r="248" spans="1:12" ht="15.75">
      <c r="A248" s="1"/>
      <c r="B248" s="3"/>
      <c r="C248" s="3"/>
      <c r="D248" s="3"/>
      <c r="E248" s="3"/>
      <c r="F248" s="3"/>
      <c r="G248" s="3"/>
      <c r="H248" s="3"/>
      <c r="I248" s="2"/>
      <c r="J248" s="2"/>
      <c r="K248" s="2"/>
      <c r="L248" s="2"/>
    </row>
    <row r="249" spans="1:12" ht="15.7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</row>
    <row r="250" spans="1:12" ht="15.75">
      <c r="A250" s="1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</row>
    <row r="251" spans="1:12" ht="15.75">
      <c r="A251" s="1"/>
      <c r="B251" s="3"/>
      <c r="C251" s="3"/>
      <c r="D251" s="3"/>
      <c r="E251" s="3"/>
      <c r="F251" s="3"/>
      <c r="G251" s="3"/>
      <c r="H251" s="3"/>
      <c r="I251" s="2"/>
      <c r="J251" s="2"/>
      <c r="K251" s="2"/>
      <c r="L251" s="2"/>
    </row>
    <row r="252" spans="1:12" ht="15.7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</row>
    <row r="253" spans="1:12" ht="15.75">
      <c r="A253" s="1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</row>
    <row r="254" spans="1:12" ht="15.75">
      <c r="A254" s="1"/>
      <c r="B254" s="3"/>
      <c r="C254" s="3"/>
      <c r="D254" s="3"/>
      <c r="E254" s="3"/>
      <c r="F254" s="3"/>
      <c r="G254" s="3"/>
      <c r="H254" s="3"/>
      <c r="I254" s="2"/>
      <c r="J254" s="2"/>
      <c r="K254" s="2"/>
      <c r="L254" s="2"/>
    </row>
    <row r="255" spans="1:12" ht="15.7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</row>
    <row r="256" spans="1:12" ht="15.75">
      <c r="A256" s="1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</row>
    <row r="257" spans="1:12" ht="15.75">
      <c r="A257" s="1"/>
      <c r="B257" s="3"/>
      <c r="C257" s="3"/>
      <c r="D257" s="3"/>
      <c r="E257" s="3"/>
      <c r="F257" s="3"/>
      <c r="G257" s="3"/>
      <c r="H257" s="3"/>
      <c r="I257" s="2"/>
      <c r="J257" s="2"/>
      <c r="K257" s="2"/>
      <c r="L257" s="2"/>
    </row>
    <row r="258" spans="1:12" ht="15.7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</row>
    <row r="259" spans="1:12" ht="15.75">
      <c r="A259" s="1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</row>
    <row r="260" spans="1:12" ht="15.75">
      <c r="A260" s="1"/>
      <c r="B260" s="3"/>
      <c r="C260" s="3"/>
      <c r="D260" s="3"/>
      <c r="E260" s="3"/>
      <c r="F260" s="3"/>
      <c r="G260" s="2"/>
      <c r="H260" s="2"/>
      <c r="I260" s="2"/>
      <c r="J260" s="2"/>
      <c r="K260" s="2"/>
      <c r="L260" s="2"/>
    </row>
    <row r="261" spans="1:12" ht="15.75">
      <c r="A261" s="1"/>
      <c r="B261" s="4"/>
      <c r="C261" s="4"/>
      <c r="D261" s="4"/>
      <c r="E261" s="2"/>
      <c r="F261" s="2"/>
      <c r="G261" s="2"/>
      <c r="H261" s="2"/>
      <c r="I261" s="2"/>
      <c r="J261" s="2"/>
      <c r="K261" s="2"/>
      <c r="L261" s="2"/>
    </row>
  </sheetData>
  <mergeCells count="38">
    <mergeCell ref="X31:AB36"/>
    <mergeCell ref="AC33:AD33"/>
    <mergeCell ref="AE33:AF33"/>
    <mergeCell ref="AG33:AJ33"/>
    <mergeCell ref="AC34:AD36"/>
    <mergeCell ref="AE34:AF36"/>
    <mergeCell ref="AG34:AI35"/>
    <mergeCell ref="AJ34:AJ35"/>
    <mergeCell ref="AG36:AI36"/>
    <mergeCell ref="Y22:Z22"/>
    <mergeCell ref="Y23:Z23"/>
    <mergeCell ref="Y24:Z24"/>
    <mergeCell ref="Y25:Z25"/>
    <mergeCell ref="X26:X30"/>
    <mergeCell ref="Y26:Z26"/>
    <mergeCell ref="Y27:Z27"/>
    <mergeCell ref="Y28:Z28"/>
    <mergeCell ref="Y29:Z29"/>
    <mergeCell ref="Y30:Z30"/>
    <mergeCell ref="Y21:Z21"/>
    <mergeCell ref="Y10:Z10"/>
    <mergeCell ref="Y11:Z11"/>
    <mergeCell ref="Y12:Z12"/>
    <mergeCell ref="Y13:Z13"/>
    <mergeCell ref="Y14:Z14"/>
    <mergeCell ref="Y15:Z15"/>
    <mergeCell ref="Y16:Z16"/>
    <mergeCell ref="Y17:Z17"/>
    <mergeCell ref="Y18:Z18"/>
    <mergeCell ref="Y19:Z19"/>
    <mergeCell ref="Y20:Z20"/>
    <mergeCell ref="X2:AM4"/>
    <mergeCell ref="X5:X9"/>
    <mergeCell ref="Y5:Z5"/>
    <mergeCell ref="Y6:Z6"/>
    <mergeCell ref="Y7:Z7"/>
    <mergeCell ref="Y8:Z8"/>
    <mergeCell ref="Y9:Z9"/>
  </mergeCells>
  <conditionalFormatting sqref="AB6:AB30">
    <cfRule type="dataBar" priority="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{C9F198CF-16E5-6645-88E9-83CAFAFDF2F1}</x14:id>
        </ext>
      </extLst>
    </cfRule>
  </conditionalFormatting>
  <conditionalFormatting sqref="AD6:AD30">
    <cfRule type="iconSet" priority="5">
      <iconSet iconSet="3Symbols">
        <cfvo type="percent" val="0"/>
        <cfvo type="num" val="0.8"/>
        <cfvo type="num" val="1.2"/>
      </iconSet>
    </cfRule>
  </conditionalFormatting>
  <conditionalFormatting sqref="AE6:AE30">
    <cfRule type="cellIs" dxfId="198" priority="2" operator="between">
      <formula>0.4</formula>
      <formula>0.5399</formula>
    </cfRule>
    <cfRule type="cellIs" dxfId="197" priority="3" operator="between">
      <formula>0.54</formula>
      <formula>0.6399</formula>
    </cfRule>
    <cfRule type="cellIs" dxfId="196" priority="4" operator="greaterThan">
      <formula>0.64</formula>
    </cfRule>
  </conditionalFormatting>
  <pageMargins left="0.25" right="0.25" top="0.75" bottom="0.75" header="0.3" footer="0.3"/>
  <pageSetup scale="20" orientation="portrait" horizontalDpi="0" verticalDpi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C9F198CF-16E5-6645-88E9-83CAFAFDF2F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AB6:AB30</xm:sqref>
        </x14:conditionalFormatting>
        <x14:conditionalFormatting xmlns:xm="http://schemas.microsoft.com/office/excel/2006/main">
          <x14:cfRule type="containsText" priority="1" operator="containsText" id="{CE34B259-280F-7040-9F7C-63852E068456}">
            <xm:f>NOT(ISERROR(SEARCH("-",AE6)))</xm:f>
            <xm:f>"-"</xm:f>
            <x14:dxf>
              <fill>
                <patternFill>
                  <bgColor theme="0"/>
                </patternFill>
              </fill>
            </x14:dxf>
          </x14:cfRule>
          <xm:sqref>AE6:AE30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M1 A</vt:lpstr>
      <vt:lpstr>M2 A</vt:lpstr>
      <vt:lpstr>M3 A</vt:lpstr>
      <vt:lpstr>M4 A</vt:lpstr>
      <vt:lpstr>RENTA A</vt:lpstr>
      <vt:lpstr>RENTA B</vt:lpstr>
      <vt:lpstr>RENTA MATCHS</vt:lpstr>
      <vt:lpstr>TEST AUTRE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 henniaux</dc:creator>
  <cp:lastModifiedBy>francis henniaux</cp:lastModifiedBy>
  <cp:lastPrinted>2024-08-22T23:04:22Z</cp:lastPrinted>
  <dcterms:created xsi:type="dcterms:W3CDTF">2024-08-24T14:34:15Z</dcterms:created>
  <dcterms:modified xsi:type="dcterms:W3CDTF">2024-08-25T02:40:50Z</dcterms:modified>
</cp:coreProperties>
</file>