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00716487-7348-4A7F-8D27-6CD5E351B4DD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Valeurs éditées" sheetId="1" r:id="rId1"/>
    <sheet name="Morphotype sur Age et %graisse" sheetId="2" r:id="rId2"/>
    <sheet name="Valeurs sauvegardée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Z7" i="1" l="1" a="1"/>
  <c r="Z7" i="1" s="1"/>
  <c r="Y7" i="1" a="1"/>
  <c r="Y7" i="1" s="1"/>
  <c r="Z3" i="1" a="1"/>
  <c r="Z3" i="1" s="1"/>
  <c r="Y3" i="1" a="1"/>
  <c r="Y3" i="1" s="1"/>
  <c r="N4" i="1" l="1"/>
  <c r="U3" i="1" s="1"/>
  <c r="S7" i="1"/>
  <c r="T7" i="1" s="1"/>
  <c r="S3" i="1"/>
  <c r="T3" i="1" s="1"/>
  <c r="N8" i="1"/>
  <c r="U7" i="1" s="1"/>
  <c r="C24" i="1"/>
  <c r="N23" i="1"/>
  <c r="N26" i="1" s="1"/>
  <c r="C17" i="1"/>
  <c r="N16" i="1" s="1"/>
  <c r="N19" i="1" s="1"/>
  <c r="V7" i="1" l="1"/>
  <c r="W7" i="1"/>
  <c r="V3" i="1"/>
  <c r="W3" i="1" s="1"/>
  <c r="X7" i="1"/>
  <c r="X3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<sst xmlns="http://schemas.openxmlformats.org/spreadsheetml/2006/main" count="248" uniqueCount="131">
  <si>
    <t>Calculs de la Masse Grasse + Métabolisme de base
+ Dépenses Energétiques Journalières</t>
  </si>
  <si>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</si>
  <si>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</si>
  <si>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</si>
  <si>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</si>
  <si>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</si>
  <si>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</si>
  <si>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</si>
  <si>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</si>
  <si>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</si>
  <si>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</si>
  <si>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</si>
  <si>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</si>
  <si>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</si>
  <si>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</si>
  <si>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</si>
  <si>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</si>
  <si>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</si>
  <si>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</si>
  <si>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</si>
  <si>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</si>
  <si>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</si>
  <si>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</si>
  <si>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</si>
  <si>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</si>
  <si>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</si>
  <si>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</si>
  <si>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</si>
  <si>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</si>
  <si>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</si>
  <si>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</si>
  <si>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</si>
  <si>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Eve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</si>
  <si>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</si>
  <si>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</si>
  <si>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</si>
  <si>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</si>
  <si>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</si>
  <si>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</si>
  <si>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</si>
  <si>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</si>
  <si>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</si>
  <si>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</si>
  <si>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</si>
  <si>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</si>
  <si>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</si>
  <si>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 xml:space="preserve">Mince - - - 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</si>
  <si>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</si>
  <si>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</si>
  <si>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</si>
  <si>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</si>
  <si>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</si>
  <si>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</si>
  <si>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</si>
  <si>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</si>
  <si>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</si>
  <si>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</si>
  <si>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</si>
  <si>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</si>
  <si>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Normal - -</t>
  </si>
  <si>
    <t>34%~34,9%</t>
  </si>
  <si>
    <t>35%~35,9%</t>
  </si>
  <si>
    <t>36%~36,9%</t>
  </si>
  <si>
    <t>37%~37,9%</t>
  </si>
  <si>
    <t>38%~38,9%</t>
  </si>
  <si>
    <t>&gt; 39%</t>
  </si>
  <si>
    <t>Limite Obèse</t>
  </si>
  <si>
    <t>Presque Normal</t>
  </si>
  <si>
    <t>Normale + +</t>
  </si>
  <si>
    <t>Normale +</t>
  </si>
  <si>
    <t>Normale</t>
  </si>
  <si>
    <t>Normale -</t>
  </si>
  <si>
    <t>Normale - -</t>
  </si>
  <si>
    <t>Presque Normale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</si>
  <si>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</si>
  <si>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</si>
  <si>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</si>
  <si>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</si>
  <si>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</si>
  <si>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</si>
  <si>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</si>
  <si>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</si>
  <si>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</si>
  <si>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Presque Mince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</si>
  <si>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</si>
  <si>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</si>
  <si>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</si>
  <si>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</si>
  <si>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</si>
  <si>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</si>
  <si>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</si>
  <si>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</si>
  <si>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</si>
  <si>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</si>
  <si>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</si>
  <si>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</si>
  <si>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</si>
  <si>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</si>
  <si>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</si>
  <si>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</si>
  <si>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</si>
  <si>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</si>
  <si>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</si>
  <si>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</si>
  <si>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</si>
  <si>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</si>
  <si>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</si>
  <si>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</si>
  <si>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</si>
  <si>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</si>
  <si>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</si>
  <si>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</si>
  <si>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</si>
  <si>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</si>
  <si>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</si>
  <si>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</si>
  <si>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</si>
  <si>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</si>
  <si>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</si>
  <si>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</si>
  <si>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</si>
  <si>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Date</t>
  </si>
  <si>
    <t>Morphotype=</t>
  </si>
  <si>
    <t>Tranche d'âge</t>
  </si>
  <si>
    <t>60~79 ans</t>
  </si>
  <si>
    <t>pourcentage de graisse min</t>
  </si>
  <si>
    <t>pourcentage de graisse max</t>
  </si>
  <si>
    <t>tranche des pourcentages de graisse</t>
  </si>
  <si>
    <t>Ligne correspondante</t>
  </si>
  <si>
    <t>Colonne correspondante</t>
  </si>
  <si>
    <t>Athlète ou Anrexique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</si>
</sst>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38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1"/>
      <name val="Comic Sans MS"/>
      <family val="4"/>
    </font>
    <font>
      <b/>
      <sz val="12"/>
      <color theme="1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sz val="9"/>
      <name val="Comic Sans MS"/>
      <family val="4"/>
    </font>
    <font>
      <sz val="10"/>
      <color theme="0"/>
      <name val="Comic Sans MS"/>
      <family val="4"/>
    </font>
    <font>
      <b/>
      <sz val="14"/>
      <color theme="0"/>
      <name val="Comic Sans MS"/>
      <family val="4"/>
    </font>
  </fonts>
  <fills count="18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CCCCCC"/>
        <bgColor rgb="FFB2B2B2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5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6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7" borderId="0" xfId="0" applyFont="1" applyFill="1" applyAlignment="1">
      <alignment horizontal="center" vertical="center"/>
    </xf>
    <xf numFmtId="2" fontId="2" fillId="7" borderId="0" xfId="0" applyNumberFormat="1" applyFont="1" applyFill="1" applyAlignment="1">
      <alignment horizontal="center" vertical="center"/>
    </xf>
    <xf numFmtId="0" fontId="2" fillId="7" borderId="0" xfId="0" applyFont="1" applyFill="1"/>
    <xf numFmtId="0" fontId="2" fillId="7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5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right" vertical="center"/>
    </xf>
    <xf numFmtId="0" fontId="27" fillId="9" borderId="5" xfId="0" applyFont="1" applyFill="1" applyBorder="1" applyAlignment="1">
      <alignment horizontal="right" vertical="center"/>
    </xf>
    <xf numFmtId="0" fontId="28" fillId="0" borderId="7" xfId="0" applyFont="1" applyBorder="1" applyAlignment="1">
      <alignment horizontal="center" vertical="center"/>
    </xf>
    <xf numFmtId="1" fontId="28" fillId="0" borderId="7" xfId="0" applyNumberFormat="1" applyFont="1" applyBorder="1" applyAlignment="1">
      <alignment horizontal="center" vertical="center"/>
    </xf>
    <xf numFmtId="10" fontId="13" fillId="3" borderId="0" xfId="0" applyNumberFormat="1" applyFont="1" applyFill="1" applyAlignment="1">
      <alignment horizontal="center" vertical="center"/>
    </xf>
    <xf numFmtId="10" fontId="13" fillId="5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4" fillId="11" borderId="13" xfId="0" applyFont="1" applyFill="1" applyBorder="1"/>
    <xf numFmtId="0" fontId="34" fillId="11" borderId="11" xfId="0" applyFont="1" applyFill="1" applyBorder="1"/>
    <xf numFmtId="0" fontId="24" fillId="10" borderId="13" xfId="0" applyFont="1" applyFill="1" applyBorder="1"/>
    <xf numFmtId="0" fontId="24" fillId="10" borderId="11" xfId="0" applyFont="1" applyFill="1" applyBorder="1"/>
    <xf numFmtId="0" fontId="12" fillId="0" borderId="9" xfId="0" applyFont="1" applyBorder="1"/>
    <xf numFmtId="0" fontId="3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2" fillId="8" borderId="5" xfId="0" applyFont="1" applyFill="1" applyBorder="1" applyAlignment="1">
      <alignment horizontal="center" vertical="center" wrapText="1"/>
    </xf>
    <xf numFmtId="0" fontId="24" fillId="8" borderId="6" xfId="0" applyFont="1" applyFill="1" applyBorder="1" applyAlignment="1">
      <alignment horizontal="center" vertical="center" wrapText="1"/>
    </xf>
    <xf numFmtId="0" fontId="24" fillId="8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32" fillId="0" borderId="8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10" borderId="16" xfId="0" applyFont="1" applyFill="1" applyBorder="1" applyAlignment="1">
      <alignment horizontal="center"/>
    </xf>
    <xf numFmtId="0" fontId="24" fillId="10" borderId="15" xfId="0" applyFont="1" applyFill="1" applyBorder="1" applyAlignment="1">
      <alignment horizontal="center"/>
    </xf>
    <xf numFmtId="0" fontId="24" fillId="10" borderId="17" xfId="0" applyFont="1" applyFill="1" applyBorder="1" applyAlignment="1">
      <alignment horizontal="center"/>
    </xf>
    <xf numFmtId="0" fontId="34" fillId="11" borderId="16" xfId="0" applyFont="1" applyFill="1" applyBorder="1" applyAlignment="1">
      <alignment horizontal="center"/>
    </xf>
    <xf numFmtId="0" fontId="34" fillId="11" borderId="15" xfId="0" applyFont="1" applyFill="1" applyBorder="1" applyAlignment="1">
      <alignment horizontal="center"/>
    </xf>
    <xf numFmtId="0" fontId="34" fillId="11" borderId="17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13" borderId="9" xfId="0" applyFont="1" applyFill="1" applyBorder="1" applyAlignment="1">
      <alignment horizontal="center" vertical="center" wrapText="1"/>
    </xf>
    <xf numFmtId="0" fontId="2" fillId="13" borderId="9" xfId="0" applyFont="1" applyFill="1" applyBorder="1" applyAlignment="1">
      <alignment wrapText="1"/>
    </xf>
    <xf numFmtId="0" fontId="2" fillId="14" borderId="9" xfId="0" applyFont="1" applyFill="1" applyBorder="1" applyAlignment="1">
      <alignment horizontal="center" vertical="center" wrapText="1"/>
    </xf>
    <xf numFmtId="0" fontId="37" fillId="12" borderId="0" xfId="0" applyFont="1" applyFill="1" applyAlignment="1">
      <alignment horizontal="center" vertical="center"/>
    </xf>
    <xf numFmtId="0" fontId="37" fillId="12" borderId="0" xfId="0" applyFont="1" applyFill="1" applyAlignment="1">
      <alignment horizontal="center" vertical="center" wrapText="1"/>
    </xf>
    <xf numFmtId="0" fontId="36" fillId="15" borderId="9" xfId="0" applyFont="1" applyFill="1" applyBorder="1" applyAlignment="1">
      <alignment horizontal="center" vertical="center" wrapText="1"/>
    </xf>
    <xf numFmtId="0" fontId="36" fillId="16" borderId="9" xfId="0" applyFont="1" applyFill="1" applyBorder="1" applyAlignment="1">
      <alignment horizontal="center" vertical="center" wrapText="1"/>
    </xf>
    <xf numFmtId="0" fontId="36" fillId="17" borderId="13" xfId="0" applyFont="1" applyFill="1" applyBorder="1" applyAlignment="1">
      <alignment horizontal="center" vertical="center"/>
    </xf>
    <xf numFmtId="0" fontId="36" fillId="17" borderId="15" xfId="0" applyFont="1" applyFill="1" applyBorder="1" applyAlignment="1">
      <alignment horizontal="center" vertical="center"/>
    </xf>
    <xf numFmtId="0" fontId="36" fillId="17" borderId="11" xfId="0" applyFont="1" applyFill="1" applyBorder="1" applyAlignment="1">
      <alignment horizontal="center" vertical="center"/>
    </xf>
  </cellXfs>
  <cellStyles count="2">
    <cellStyle name="Normal" xfId="0" builtinId="0"/>
    <cellStyle name="Résultat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9</xdr:row>
      <xdr:rowOff>30480</xdr:rowOff>
    </xdr:from>
    <xdr:to>
      <xdr:col>13</xdr:col>
      <xdr:colOff>446000</xdr:colOff>
      <xdr:row>9</xdr:row>
      <xdr:rowOff>2029460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0" y="3373755"/>
          <a:ext cx="5960975" cy="19989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542941</xdr:colOff>
      <xdr:row>14</xdr:row>
      <xdr:rowOff>138439</xdr:rowOff>
    </xdr:from>
    <xdr:to>
      <xdr:col>15</xdr:col>
      <xdr:colOff>850898</xdr:colOff>
      <xdr:row>27</xdr:row>
      <xdr:rowOff>47535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7154412" y="2334792"/>
          <a:ext cx="6078986" cy="1948567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I26"/>
  <sheetViews>
    <sheetView tabSelected="1" zoomScaleNormal="100" workbookViewId="0">
      <selection activeCell="S10" sqref="S10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9.28515625" style="1" customWidth="1"/>
    <col min="15" max="17" width="11.5703125" style="1"/>
    <col min="18" max="18" width="13.42578125" style="17" customWidth="1"/>
    <col min="19" max="19" width="11.5703125" style="1"/>
    <col min="20" max="20" width="14.5703125" style="1" customWidth="1"/>
    <col min="21" max="22" width="11.5703125" style="1"/>
    <col min="23" max="23" width="13.28515625" style="99" customWidth="1"/>
    <col min="24" max="24" width="14.42578125" style="99" bestFit="1" customWidth="1"/>
    <col min="25" max="26" width="11.5703125" style="17"/>
    <col min="27" max="1023" width="11.5703125" style="1"/>
  </cols>
  <sheetData>
    <row r="1" spans="1:27" ht="55.15" customHeight="1" x14ac:dyDescent="0.3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27" ht="45" x14ac:dyDescent="0.3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S2" s="102" t="s">
        <v>123</v>
      </c>
      <c r="T2" s="102" t="s">
        <v>128</v>
      </c>
      <c r="U2" s="100" t="s">
        <v>125</v>
      </c>
      <c r="V2" s="100" t="s">
        <v>126</v>
      </c>
      <c r="W2" s="101" t="s">
        <v>127</v>
      </c>
      <c r="X2" s="100" t="s">
        <v>129</v>
      </c>
      <c r="Y2" s="106" t="s">
        <v>130</v>
      </c>
      <c r="Z2" s="105" t="s">
        <v>79</v>
      </c>
    </row>
    <row r="3" spans="1:27" ht="27" x14ac:dyDescent="0.3">
      <c r="A3" s="2"/>
      <c r="B3" s="46" t="s">
        <v>18</v>
      </c>
      <c r="C3" s="48">
        <v>56</v>
      </c>
      <c r="D3" s="85" t="s">
        <v>27</v>
      </c>
      <c r="E3" s="86"/>
      <c r="F3" s="86"/>
      <c r="G3" s="52"/>
      <c r="H3" s="45" t="s">
        <v>30</v>
      </c>
      <c r="I3" s="84" t="s">
        <v>31</v>
      </c>
      <c r="J3" s="84"/>
      <c r="K3" s="84"/>
      <c r="L3" s="4"/>
      <c r="M3" s="4"/>
      <c r="N3" s="6" t="s">
        <v>2</v>
      </c>
      <c r="S3" s="95" t="str">
        <f>IF($C$3&lt;40,"18~39 ans",IF($C$3&lt;60,"40~59 ans","60~79 ans"))</f>
        <v>40~59 ans</v>
      </c>
      <c r="T3" s="95">
        <f>MATCH($S$3,'Morphotype sur Age et %graisse'!$A$8:$A$11,1)+7</f>
        <v>10</v>
      </c>
      <c r="U3" s="97">
        <f>INT(N4*100)</f>
        <v>14</v>
      </c>
      <c r="V3" s="98">
        <f>U3+0.9</f>
        <v>14.9</v>
      </c>
      <c r="W3" s="95" t="str">
        <f>U3&amp;"%~"&amp;V3&amp;"%"</f>
        <v>14%~14,9%</v>
      </c>
      <c r="X3" s="95">
        <f ca="1">_xlfn.XMATCH($W$3,INDIRECT("'Morphotype sur Age et %graisse'! A" &amp; T3 &amp;":V" &amp; T3),0)</f>
        <v>6</v>
      </c>
      <c r="Y3" s="95" cm="1">
        <f t="array" ref="Y3">SUBSTITUTE(SUBSTITUTE(INDEX('Morphotype sur Age et %graisse'!$A$1:$U$12,T3,2),"&lt; ",""),"%","")*1</f>
        <v>11</v>
      </c>
      <c r="Z3" s="95" cm="1">
        <f t="array" ref="Z3">SUBSTITUTE(SUBSTITUTE(INDEX('Morphotype sur Age et %graisse'!$A$1:$V$12,T3,21),"&gt; ",""),"%","")*1</f>
        <v>29</v>
      </c>
    </row>
    <row r="4" spans="1:27" ht="30" customHeight="1" x14ac:dyDescent="0.3">
      <c r="A4" s="82" t="s">
        <v>3</v>
      </c>
      <c r="B4" s="13" t="s">
        <v>4</v>
      </c>
      <c r="C4" s="8">
        <v>179</v>
      </c>
      <c r="D4" s="4"/>
      <c r="E4" s="13" t="s">
        <v>5</v>
      </c>
      <c r="F4" s="8">
        <v>84</v>
      </c>
      <c r="G4" s="4"/>
      <c r="H4" s="9" t="s">
        <v>6</v>
      </c>
      <c r="I4" s="8">
        <v>39</v>
      </c>
      <c r="J4" s="4"/>
      <c r="K4" s="4"/>
      <c r="L4" s="4"/>
      <c r="M4" s="4"/>
      <c r="N4" s="49">
        <f>(86.01*LOG($F$4-$I$4)-70.041*LOG($C$4)+30.3)/100</f>
        <v>0.14700729166954621</v>
      </c>
      <c r="T4" s="107" t="str" cm="1">
        <f t="array" aca="1" ref="T4" ca="1">IF($N4*100&lt;$Y3,"Athlète ou Ano.",IF($N4*100&gt;$Z3,"Obèse",INDEX('Morphotype sur Age et %graisse'!A1:U12,12,X3,1)))</f>
        <v>Mince</v>
      </c>
      <c r="U4" s="108"/>
      <c r="V4" s="108"/>
      <c r="W4" s="108"/>
      <c r="X4" s="109"/>
      <c r="Y4" s="95"/>
      <c r="Z4" s="95"/>
    </row>
    <row r="5" spans="1:27" ht="17.45" customHeight="1" x14ac:dyDescent="0.3">
      <c r="A5" s="82"/>
      <c r="B5" s="4"/>
      <c r="C5" s="4" t="s">
        <v>26</v>
      </c>
      <c r="D5" s="4"/>
      <c r="E5" s="83" t="s">
        <v>7</v>
      </c>
      <c r="F5" s="83"/>
      <c r="G5" s="4"/>
      <c r="H5" s="16" t="s">
        <v>8</v>
      </c>
      <c r="I5" s="4"/>
      <c r="J5" s="4"/>
      <c r="K5" s="68" t="s">
        <v>122</v>
      </c>
      <c r="L5" s="103" t="str">
        <f ca="1">T4</f>
        <v>Mince</v>
      </c>
      <c r="M5" s="103"/>
      <c r="N5" s="103"/>
      <c r="S5" s="17"/>
      <c r="T5" s="17"/>
      <c r="U5" s="4"/>
      <c r="V5" s="4"/>
      <c r="W5" s="17"/>
    </row>
    <row r="6" spans="1:27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S6" s="17"/>
      <c r="T6" s="17"/>
      <c r="U6" s="4"/>
      <c r="V6" s="4"/>
      <c r="W6" s="17"/>
    </row>
    <row r="7" spans="1:27" ht="27" x14ac:dyDescent="0.3">
      <c r="A7" s="2"/>
      <c r="B7" s="46" t="s">
        <v>18</v>
      </c>
      <c r="C7" s="47">
        <v>32</v>
      </c>
      <c r="D7" s="87" t="s">
        <v>28</v>
      </c>
      <c r="E7" s="88"/>
      <c r="F7" s="88"/>
      <c r="G7" s="4"/>
      <c r="H7" s="45" t="s">
        <v>30</v>
      </c>
      <c r="I7" s="84" t="s">
        <v>32</v>
      </c>
      <c r="J7" s="84"/>
      <c r="K7" s="84"/>
      <c r="L7" s="4"/>
      <c r="M7" s="4"/>
      <c r="N7" s="6" t="s">
        <v>2</v>
      </c>
      <c r="S7" s="95" t="str">
        <f>IF($C$7&lt;40,"18~39 ans",IF($C$7&lt;60,"40~59 ans","60~79 ans"))</f>
        <v>18~39 ans</v>
      </c>
      <c r="T7" s="95">
        <f>MATCH($S$7,'Morphotype sur Age et %graisse'!$A$1:$A$5,1)</f>
        <v>3</v>
      </c>
      <c r="U7" s="97">
        <f>INT(N8*100)</f>
        <v>15</v>
      </c>
      <c r="V7" s="98">
        <f>U7+0.9</f>
        <v>15.9</v>
      </c>
      <c r="W7" s="95" t="str">
        <f>U7&amp;"%~"&amp;V7&amp;"%"</f>
        <v>15%~15,9%</v>
      </c>
      <c r="X7" s="95" t="e">
        <f ca="1">_xlfn.XMATCH($W$7,INDIRECT("'Morphotype sur Age et %graisse'! A" &amp; T7 &amp;":X" &amp; T7),0)</f>
        <v>#N/A</v>
      </c>
      <c r="Y7" s="95" cm="1">
        <f t="array" ref="Y7">SUBSTITUTE(SUBSTITUTE(INDEX('Morphotype sur Age et %graisse'!$A$1:$U$12,T7,2),"&lt; ",""),"%","")*1</f>
        <v>19</v>
      </c>
      <c r="Z7" s="95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82" t="s">
        <v>3</v>
      </c>
      <c r="B8" s="13" t="s">
        <v>4</v>
      </c>
      <c r="C8" s="8">
        <v>165</v>
      </c>
      <c r="D8" s="4"/>
      <c r="E8" s="13" t="s">
        <v>10</v>
      </c>
      <c r="F8" s="8">
        <v>70</v>
      </c>
      <c r="G8" s="4"/>
      <c r="H8" s="13" t="s">
        <v>11</v>
      </c>
      <c r="I8" s="8">
        <v>81</v>
      </c>
      <c r="J8" s="4"/>
      <c r="K8" s="13" t="s">
        <v>6</v>
      </c>
      <c r="L8" s="8">
        <v>35</v>
      </c>
      <c r="M8" s="4"/>
      <c r="N8" s="50">
        <f>(163.205*LOG($F$8+$I$8-$L$8)-97.684*LOG($C$8)-104.912)/100</f>
        <v>0.15405164525188042</v>
      </c>
      <c r="S8" s="96"/>
      <c r="T8" s="107" t="str" cm="1">
        <f t="array" ref="T8">IF($N8*100&lt;$Y7,"Athlète ou Ano.",IF($N8*100&gt;$Z7,"Obèse",INDEX('Morphotype sur Age et %graisse'!$A$1:$W$12,6,X3,1)))</f>
        <v>Athlète ou Ano.</v>
      </c>
      <c r="U8" s="108"/>
      <c r="V8" s="108"/>
      <c r="W8" s="108"/>
      <c r="X8" s="109"/>
      <c r="Y8" s="95"/>
      <c r="Z8" s="95"/>
    </row>
    <row r="9" spans="1:27" ht="17.45" customHeight="1" x14ac:dyDescent="0.3">
      <c r="A9" s="82"/>
      <c r="B9" s="4"/>
      <c r="C9" s="4"/>
      <c r="D9" s="4"/>
      <c r="E9" s="54" t="s">
        <v>12</v>
      </c>
      <c r="F9" s="4"/>
      <c r="G9" s="4"/>
      <c r="H9" s="16" t="s">
        <v>13</v>
      </c>
      <c r="I9" s="4"/>
      <c r="J9" s="4"/>
      <c r="K9" s="53" t="s">
        <v>8</v>
      </c>
      <c r="L9" s="104" t="str">
        <f>T8</f>
        <v>Athlète ou Ano.</v>
      </c>
      <c r="M9" s="104"/>
      <c r="N9" s="104"/>
      <c r="S9" s="17"/>
      <c r="T9" s="17"/>
      <c r="U9" s="17"/>
      <c r="V9" s="17"/>
      <c r="W9" s="17"/>
      <c r="X9" s="17"/>
      <c r="AA9" s="17"/>
    </row>
    <row r="10" spans="1:27" ht="162.6" customHeight="1" x14ac:dyDescent="0.3">
      <c r="A10" s="4"/>
      <c r="B10" s="4"/>
      <c r="C10" s="4"/>
      <c r="D10" s="4"/>
      <c r="E10" s="15"/>
      <c r="F10" s="4"/>
      <c r="G10" s="4"/>
      <c r="H10" s="7"/>
      <c r="I10" s="4"/>
      <c r="J10" s="4"/>
      <c r="K10" s="17"/>
      <c r="L10" s="4"/>
      <c r="M10" s="4"/>
      <c r="N10" s="11"/>
    </row>
    <row r="11" spans="1:27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 t="s">
        <v>23</v>
      </c>
    </row>
    <row r="12" spans="1:27" ht="12.75" customHeight="1" x14ac:dyDescent="0.3">
      <c r="A12" s="77" t="s">
        <v>22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8" t="s">
        <v>14</v>
      </c>
    </row>
    <row r="13" spans="1:27" x14ac:dyDescent="0.3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8"/>
    </row>
    <row r="14" spans="1:27" ht="129" customHeight="1" x14ac:dyDescent="0.3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8"/>
    </row>
    <row r="15" spans="1:27" ht="25.9" customHeight="1" x14ac:dyDescent="0.3">
      <c r="A15" s="2"/>
      <c r="B15" s="3"/>
      <c r="C15" s="4"/>
      <c r="D15" s="5" t="s">
        <v>24</v>
      </c>
      <c r="E15" s="3"/>
      <c r="F15" s="4"/>
      <c r="G15" s="4"/>
      <c r="H15" s="4"/>
      <c r="I15" s="4"/>
      <c r="J15" s="4"/>
      <c r="K15" s="79" t="s">
        <v>15</v>
      </c>
      <c r="L15" s="79"/>
      <c r="M15" s="79"/>
      <c r="N15" s="79"/>
    </row>
    <row r="16" spans="1:27" ht="33" x14ac:dyDescent="0.3">
      <c r="A16" s="16"/>
      <c r="B16" s="19" t="s">
        <v>16</v>
      </c>
      <c r="C16" s="20">
        <v>1.8</v>
      </c>
      <c r="D16" s="21"/>
      <c r="E16" s="51" t="s">
        <v>17</v>
      </c>
      <c r="F16" s="44">
        <v>78.5</v>
      </c>
      <c r="G16" s="4"/>
      <c r="H16" s="51" t="s">
        <v>18</v>
      </c>
      <c r="I16" s="8">
        <v>54</v>
      </c>
      <c r="J16" s="4"/>
      <c r="N16" s="10">
        <f>259*($F$16^0.48)*($C$16^0.5)*($I$16^-0.13)+C17</f>
        <v>1679.8181256506666</v>
      </c>
    </row>
    <row r="17" spans="1:14" ht="7.9" customHeight="1" x14ac:dyDescent="0.3">
      <c r="A17" s="22"/>
      <c r="B17" s="22"/>
      <c r="C17" s="23">
        <f>IF(C16&gt;2.5,"en mètre",)</f>
        <v>0</v>
      </c>
      <c r="D17" s="24"/>
      <c r="E17" s="25"/>
      <c r="F17" s="25"/>
      <c r="G17" s="25"/>
      <c r="H17" s="25"/>
      <c r="I17" s="25"/>
      <c r="J17" s="25"/>
      <c r="K17" s="25"/>
      <c r="L17" s="25"/>
      <c r="M17" s="25"/>
      <c r="N17" s="26"/>
    </row>
    <row r="18" spans="1:14" ht="7.9" customHeight="1" x14ac:dyDescent="0.3">
      <c r="A18" s="27"/>
      <c r="B18" s="27"/>
      <c r="C18" s="28"/>
      <c r="D18" s="29"/>
      <c r="E18" s="30"/>
      <c r="F18" s="30"/>
      <c r="G18" s="30"/>
      <c r="H18" s="30"/>
      <c r="I18" s="30"/>
      <c r="J18" s="30"/>
      <c r="K18" s="30"/>
      <c r="L18" s="30"/>
      <c r="M18" s="30"/>
      <c r="N18" s="31"/>
    </row>
    <row r="19" spans="1:14" ht="35.65" customHeight="1" x14ac:dyDescent="0.3">
      <c r="A19" s="75" t="s">
        <v>19</v>
      </c>
      <c r="B19" s="76"/>
      <c r="C19" s="76"/>
      <c r="D19" s="76"/>
      <c r="E19" s="76"/>
      <c r="F19" s="72" t="s">
        <v>20</v>
      </c>
      <c r="G19" s="73"/>
      <c r="H19" s="74"/>
      <c r="I19" s="44">
        <v>1.8</v>
      </c>
      <c r="K19" s="70" t="s">
        <v>25</v>
      </c>
      <c r="L19" s="71"/>
      <c r="M19" s="71"/>
      <c r="N19" s="38">
        <f>N16*I19</f>
        <v>3023.6726261712001</v>
      </c>
    </row>
    <row r="20" spans="1:14" ht="11.65" customHeight="1" x14ac:dyDescent="0.3">
      <c r="A20" s="4"/>
      <c r="B20" s="4"/>
      <c r="C20" s="21"/>
      <c r="D20" s="21"/>
      <c r="E20" s="33"/>
      <c r="F20" s="4"/>
      <c r="G20" s="4"/>
      <c r="K20" s="32"/>
      <c r="L20" s="32"/>
      <c r="M20" s="32"/>
      <c r="N20" s="17"/>
    </row>
    <row r="21" spans="1:14" x14ac:dyDescent="0.3">
      <c r="A21" s="34"/>
      <c r="B21" s="34"/>
      <c r="C21" s="35"/>
      <c r="D21" s="35"/>
      <c r="E21" s="36"/>
      <c r="F21" s="36"/>
      <c r="G21" s="36"/>
      <c r="H21" s="36"/>
      <c r="I21" s="36"/>
      <c r="J21" s="36"/>
      <c r="K21" s="36"/>
      <c r="L21" s="36"/>
      <c r="M21" s="36"/>
      <c r="N21" s="37"/>
    </row>
    <row r="22" spans="1:14" ht="31.15" customHeight="1" x14ac:dyDescent="0.5">
      <c r="A22" s="40"/>
      <c r="B22" s="41"/>
      <c r="C22" s="42"/>
      <c r="D22" s="43" t="s">
        <v>9</v>
      </c>
      <c r="E22" s="41"/>
      <c r="F22" s="42"/>
      <c r="G22" s="42"/>
      <c r="H22" s="42"/>
      <c r="I22" s="42"/>
      <c r="J22" s="42"/>
      <c r="K22" s="69" t="s">
        <v>15</v>
      </c>
      <c r="L22" s="69"/>
      <c r="M22" s="69"/>
      <c r="N22" s="69"/>
    </row>
    <row r="23" spans="1:14" ht="33" x14ac:dyDescent="0.3">
      <c r="A23" s="16"/>
      <c r="B23" s="19" t="s">
        <v>16</v>
      </c>
      <c r="C23" s="20">
        <v>1.7</v>
      </c>
      <c r="D23" s="21" t="s">
        <v>21</v>
      </c>
      <c r="E23" s="51" t="s">
        <v>17</v>
      </c>
      <c r="F23" s="44">
        <v>70</v>
      </c>
      <c r="G23" s="4"/>
      <c r="H23" s="51" t="s">
        <v>18</v>
      </c>
      <c r="I23" s="8">
        <v>30</v>
      </c>
      <c r="J23" s="4"/>
      <c r="N23" s="14">
        <f>230*($F$23^0.48)*($C$23^0.5)*($I$23^-0.13)</f>
        <v>1481.0632056215093</v>
      </c>
    </row>
    <row r="24" spans="1:14" ht="7.9" customHeight="1" x14ac:dyDescent="0.3">
      <c r="A24" s="22"/>
      <c r="B24" s="22"/>
      <c r="C24" s="23">
        <f>IF(C23&gt;2.5,"en mètre",)</f>
        <v>0</v>
      </c>
      <c r="D24" s="24"/>
      <c r="E24" s="25"/>
      <c r="F24" s="25"/>
      <c r="G24" s="25"/>
      <c r="H24" s="25"/>
      <c r="I24" s="25"/>
      <c r="J24" s="25"/>
      <c r="K24" s="25"/>
      <c r="L24" s="25"/>
      <c r="M24" s="25"/>
      <c r="N24" s="26"/>
    </row>
    <row r="25" spans="1:14" ht="6.75" customHeight="1" x14ac:dyDescent="0.3">
      <c r="A25" s="27"/>
      <c r="B25" s="27"/>
      <c r="C25" s="28"/>
      <c r="D25" s="29"/>
      <c r="E25" s="30"/>
      <c r="F25" s="30"/>
      <c r="G25" s="30"/>
      <c r="H25" s="30"/>
      <c r="I25" s="30"/>
      <c r="J25" s="30"/>
      <c r="K25" s="30"/>
      <c r="L25" s="30"/>
      <c r="M25" s="30"/>
      <c r="N25" s="31"/>
    </row>
    <row r="26" spans="1:14" ht="37.9" customHeight="1" x14ac:dyDescent="0.3">
      <c r="A26" s="75" t="s">
        <v>19</v>
      </c>
      <c r="B26" s="76"/>
      <c r="C26" s="76"/>
      <c r="D26" s="76"/>
      <c r="E26" s="76"/>
      <c r="F26" s="72" t="s">
        <v>20</v>
      </c>
      <c r="G26" s="73"/>
      <c r="H26" s="74"/>
      <c r="I26" s="44">
        <v>1.82</v>
      </c>
      <c r="K26" s="70" t="s">
        <v>25</v>
      </c>
      <c r="L26" s="71"/>
      <c r="M26" s="71"/>
      <c r="N26" s="39">
        <f>N23*I26</f>
        <v>2695.5350342311472</v>
      </c>
    </row>
  </sheetData>
  <mergeCells count="23">
    <mergeCell ref="T4:X4"/>
    <mergeCell ref="T8:X8"/>
    <mergeCell ref="A1:N1"/>
    <mergeCell ref="A2:N2"/>
    <mergeCell ref="A4:A5"/>
    <mergeCell ref="E5:F5"/>
    <mergeCell ref="A8:A9"/>
    <mergeCell ref="I3:K3"/>
    <mergeCell ref="I7:K7"/>
    <mergeCell ref="D3:F3"/>
    <mergeCell ref="D7:F7"/>
    <mergeCell ref="A19:E19"/>
    <mergeCell ref="A26:E26"/>
    <mergeCell ref="F26:H26"/>
    <mergeCell ref="A12:M14"/>
    <mergeCell ref="N12:N14"/>
    <mergeCell ref="K15:N15"/>
    <mergeCell ref="K19:M19"/>
    <mergeCell ref="L9:N9"/>
    <mergeCell ref="L5:N5"/>
    <mergeCell ref="K22:N22"/>
    <mergeCell ref="K26:M26"/>
    <mergeCell ref="F19:H19"/>
  </mergeCells>
  <pageMargins left="0" right="0" top="0" bottom="0" header="0" footer="0"/>
  <pageSetup paperSize="9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W12"/>
  <sheetViews>
    <sheetView zoomScaleNormal="100" zoomScalePageLayoutView="60" workbookViewId="0">
      <selection activeCell="O1" sqref="O1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9" max="9" width="12.7109375" bestFit="1" customWidth="1"/>
    <col min="10" max="10" width="13.28515625" bestFit="1" customWidth="1"/>
    <col min="15" max="15" width="14.140625" bestFit="1" customWidth="1"/>
    <col min="16" max="16" width="15" bestFit="1" customWidth="1"/>
    <col min="20" max="20" width="11.85546875" bestFit="1" customWidth="1"/>
    <col min="21" max="21" width="14.140625" bestFit="1" customWidth="1"/>
    <col min="23" max="23" width="14" bestFit="1" customWidth="1"/>
  </cols>
  <sheetData>
    <row r="2" spans="1:23" x14ac:dyDescent="0.2">
      <c r="A2" s="56" t="s">
        <v>88</v>
      </c>
      <c r="B2" s="65" t="s">
        <v>114</v>
      </c>
      <c r="C2" s="89" t="s">
        <v>115</v>
      </c>
      <c r="D2" s="90"/>
      <c r="E2" s="90"/>
      <c r="F2" s="90"/>
      <c r="G2" s="90"/>
      <c r="H2" s="90"/>
      <c r="I2" s="91"/>
      <c r="J2" s="89" t="s">
        <v>116</v>
      </c>
      <c r="K2" s="90"/>
      <c r="L2" s="90"/>
      <c r="M2" s="90"/>
      <c r="N2" s="90"/>
      <c r="O2" s="91"/>
      <c r="P2" s="89" t="s">
        <v>117</v>
      </c>
      <c r="Q2" s="90"/>
      <c r="R2" s="90"/>
      <c r="S2" s="90"/>
      <c r="T2" s="90"/>
      <c r="U2" s="90"/>
      <c r="V2" s="91"/>
      <c r="W2" s="66" t="s">
        <v>118</v>
      </c>
    </row>
    <row r="3" spans="1:23" x14ac:dyDescent="0.2">
      <c r="A3" s="59" t="s">
        <v>119</v>
      </c>
      <c r="B3" s="60" t="s">
        <v>34</v>
      </c>
      <c r="C3" s="57" t="s">
        <v>36</v>
      </c>
      <c r="D3" s="55" t="s">
        <v>37</v>
      </c>
      <c r="E3" s="55" t="s">
        <v>38</v>
      </c>
      <c r="F3" s="55" t="s">
        <v>39</v>
      </c>
      <c r="G3" s="55" t="s">
        <v>41</v>
      </c>
      <c r="H3" s="55" t="s">
        <v>42</v>
      </c>
      <c r="I3" s="58" t="s">
        <v>43</v>
      </c>
      <c r="J3" s="57" t="s">
        <v>48</v>
      </c>
      <c r="K3" s="55" t="s">
        <v>49</v>
      </c>
      <c r="L3" s="55" t="s">
        <v>50</v>
      </c>
      <c r="M3" s="55" t="s">
        <v>51</v>
      </c>
      <c r="N3" s="55" t="s">
        <v>52</v>
      </c>
      <c r="O3" s="58" t="s">
        <v>53</v>
      </c>
      <c r="P3" s="62" t="s">
        <v>54</v>
      </c>
      <c r="Q3" s="55" t="s">
        <v>55</v>
      </c>
      <c r="R3" s="55" t="s">
        <v>60</v>
      </c>
      <c r="S3" s="55" t="s">
        <v>61</v>
      </c>
      <c r="T3" s="55" t="s">
        <v>62</v>
      </c>
      <c r="U3" s="55" t="s">
        <v>63</v>
      </c>
      <c r="V3" s="58" t="s">
        <v>64</v>
      </c>
      <c r="W3" s="57" t="s">
        <v>65</v>
      </c>
    </row>
    <row r="4" spans="1:23" x14ac:dyDescent="0.2">
      <c r="A4" s="59" t="s">
        <v>80</v>
      </c>
      <c r="B4" s="60" t="s">
        <v>81</v>
      </c>
      <c r="C4" s="57" t="s">
        <v>38</v>
      </c>
      <c r="D4" s="55" t="s">
        <v>39</v>
      </c>
      <c r="E4" s="55" t="s">
        <v>41</v>
      </c>
      <c r="F4" s="55" t="s">
        <v>42</v>
      </c>
      <c r="G4" s="55" t="s">
        <v>43</v>
      </c>
      <c r="H4" s="55" t="s">
        <v>48</v>
      </c>
      <c r="I4" s="58" t="s">
        <v>49</v>
      </c>
      <c r="J4" s="57" t="s">
        <v>50</v>
      </c>
      <c r="K4" s="55" t="s">
        <v>51</v>
      </c>
      <c r="L4" s="55" t="s">
        <v>52</v>
      </c>
      <c r="M4" s="55" t="s">
        <v>53</v>
      </c>
      <c r="N4" s="55" t="s">
        <v>54</v>
      </c>
      <c r="O4" s="58" t="s">
        <v>55</v>
      </c>
      <c r="P4" s="62" t="s">
        <v>60</v>
      </c>
      <c r="Q4" s="55" t="s">
        <v>61</v>
      </c>
      <c r="R4" s="55" t="s">
        <v>62</v>
      </c>
      <c r="S4" s="55" t="s">
        <v>63</v>
      </c>
      <c r="T4" s="55" t="s">
        <v>64</v>
      </c>
      <c r="U4" s="55" t="s">
        <v>89</v>
      </c>
      <c r="V4" s="58" t="s">
        <v>90</v>
      </c>
      <c r="W4" s="57" t="s">
        <v>91</v>
      </c>
    </row>
    <row r="5" spans="1:23" x14ac:dyDescent="0.2">
      <c r="A5" s="59" t="s">
        <v>124</v>
      </c>
      <c r="B5" s="60" t="s">
        <v>82</v>
      </c>
      <c r="C5" s="57" t="s">
        <v>39</v>
      </c>
      <c r="D5" s="55" t="s">
        <v>41</v>
      </c>
      <c r="E5" s="55" t="s">
        <v>42</v>
      </c>
      <c r="F5" s="55" t="s">
        <v>43</v>
      </c>
      <c r="G5" s="55" t="s">
        <v>48</v>
      </c>
      <c r="H5" s="55" t="s">
        <v>49</v>
      </c>
      <c r="I5" s="58" t="s">
        <v>50</v>
      </c>
      <c r="J5" s="57" t="s">
        <v>51</v>
      </c>
      <c r="K5" s="55" t="s">
        <v>52</v>
      </c>
      <c r="L5" s="55" t="s">
        <v>53</v>
      </c>
      <c r="M5" s="55" t="s">
        <v>54</v>
      </c>
      <c r="N5" s="55" t="s">
        <v>55</v>
      </c>
      <c r="O5" s="58" t="s">
        <v>60</v>
      </c>
      <c r="P5" s="62" t="s">
        <v>61</v>
      </c>
      <c r="Q5" s="55" t="s">
        <v>62</v>
      </c>
      <c r="R5" s="55" t="s">
        <v>63</v>
      </c>
      <c r="S5" s="55" t="s">
        <v>64</v>
      </c>
      <c r="T5" s="55" t="s">
        <v>89</v>
      </c>
      <c r="U5" s="55" t="s">
        <v>90</v>
      </c>
      <c r="V5" s="58" t="s">
        <v>93</v>
      </c>
      <c r="W5" s="57" t="s">
        <v>92</v>
      </c>
    </row>
    <row r="6" spans="1:23" x14ac:dyDescent="0.2">
      <c r="A6" s="59" t="s">
        <v>87</v>
      </c>
      <c r="B6" s="60" t="s">
        <v>120</v>
      </c>
      <c r="C6" s="57" t="s">
        <v>86</v>
      </c>
      <c r="D6" s="55" t="s">
        <v>84</v>
      </c>
      <c r="E6" s="55" t="s">
        <v>85</v>
      </c>
      <c r="F6" s="55" t="s">
        <v>40</v>
      </c>
      <c r="G6" s="55" t="s">
        <v>44</v>
      </c>
      <c r="H6" s="55" t="s">
        <v>45</v>
      </c>
      <c r="I6" s="58" t="s">
        <v>46</v>
      </c>
      <c r="J6" s="57" t="s">
        <v>83</v>
      </c>
      <c r="K6" s="55" t="s">
        <v>68</v>
      </c>
      <c r="L6" s="55" t="s">
        <v>69</v>
      </c>
      <c r="M6" s="55" t="s">
        <v>70</v>
      </c>
      <c r="N6" s="55" t="s">
        <v>71</v>
      </c>
      <c r="O6" s="58" t="s">
        <v>72</v>
      </c>
      <c r="P6" s="62" t="s">
        <v>73</v>
      </c>
      <c r="Q6" s="55" t="s">
        <v>74</v>
      </c>
      <c r="R6" s="55" t="s">
        <v>76</v>
      </c>
      <c r="S6" s="55" t="s">
        <v>75</v>
      </c>
      <c r="T6" s="55" t="s">
        <v>77</v>
      </c>
      <c r="U6" s="55" t="s">
        <v>78</v>
      </c>
      <c r="V6" s="58" t="s">
        <v>66</v>
      </c>
      <c r="W6" s="57" t="s">
        <v>79</v>
      </c>
    </row>
    <row r="8" spans="1:23" x14ac:dyDescent="0.2">
      <c r="A8" s="56" t="s">
        <v>88</v>
      </c>
      <c r="B8" s="63" t="s">
        <v>110</v>
      </c>
      <c r="C8" s="92" t="s">
        <v>109</v>
      </c>
      <c r="D8" s="93"/>
      <c r="E8" s="93"/>
      <c r="F8" s="93"/>
      <c r="G8" s="93"/>
      <c r="H8" s="94"/>
      <c r="I8" s="92" t="s">
        <v>111</v>
      </c>
      <c r="J8" s="93"/>
      <c r="K8" s="93"/>
      <c r="L8" s="93"/>
      <c r="M8" s="93"/>
      <c r="N8" s="94"/>
      <c r="O8" s="92" t="s">
        <v>112</v>
      </c>
      <c r="P8" s="93"/>
      <c r="Q8" s="93"/>
      <c r="R8" s="93"/>
      <c r="S8" s="93"/>
      <c r="T8" s="94"/>
      <c r="U8" s="64" t="s">
        <v>113</v>
      </c>
    </row>
    <row r="9" spans="1:23" x14ac:dyDescent="0.2">
      <c r="A9" s="59" t="s">
        <v>119</v>
      </c>
      <c r="B9" s="60" t="s">
        <v>35</v>
      </c>
      <c r="C9" s="57" t="s">
        <v>96</v>
      </c>
      <c r="D9" s="55" t="s">
        <v>97</v>
      </c>
      <c r="E9" s="55" t="s">
        <v>98</v>
      </c>
      <c r="F9" s="55" t="s">
        <v>99</v>
      </c>
      <c r="G9" s="55" t="s">
        <v>100</v>
      </c>
      <c r="H9" s="61" t="s">
        <v>101</v>
      </c>
      <c r="I9" s="62" t="s">
        <v>102</v>
      </c>
      <c r="J9" s="57" t="s">
        <v>103</v>
      </c>
      <c r="K9" s="55" t="s">
        <v>104</v>
      </c>
      <c r="L9" s="55" t="s">
        <v>105</v>
      </c>
      <c r="M9" s="55" t="s">
        <v>36</v>
      </c>
      <c r="N9" s="61" t="s">
        <v>37</v>
      </c>
      <c r="O9" s="62" t="s">
        <v>38</v>
      </c>
      <c r="P9" s="57" t="s">
        <v>39</v>
      </c>
      <c r="Q9" s="55" t="s">
        <v>41</v>
      </c>
      <c r="R9" s="55" t="s">
        <v>42</v>
      </c>
      <c r="S9" s="55" t="s">
        <v>43</v>
      </c>
      <c r="T9" s="55" t="s">
        <v>48</v>
      </c>
      <c r="U9" s="55" t="s">
        <v>106</v>
      </c>
    </row>
    <row r="10" spans="1:23" x14ac:dyDescent="0.2">
      <c r="A10" s="59" t="s">
        <v>80</v>
      </c>
      <c r="B10" s="60" t="s">
        <v>94</v>
      </c>
      <c r="C10" s="57" t="s">
        <v>98</v>
      </c>
      <c r="D10" s="55" t="s">
        <v>99</v>
      </c>
      <c r="E10" s="55" t="s">
        <v>100</v>
      </c>
      <c r="F10" s="55" t="s">
        <v>101</v>
      </c>
      <c r="G10" s="55" t="s">
        <v>102</v>
      </c>
      <c r="H10" s="61" t="s">
        <v>103</v>
      </c>
      <c r="I10" s="62" t="s">
        <v>104</v>
      </c>
      <c r="J10" s="57" t="s">
        <v>105</v>
      </c>
      <c r="K10" s="55" t="s">
        <v>36</v>
      </c>
      <c r="L10" s="55" t="s">
        <v>37</v>
      </c>
      <c r="M10" s="55" t="s">
        <v>38</v>
      </c>
      <c r="N10" s="61" t="s">
        <v>39</v>
      </c>
      <c r="O10" s="62" t="s">
        <v>55</v>
      </c>
      <c r="P10" s="57" t="s">
        <v>60</v>
      </c>
      <c r="Q10" s="55" t="s">
        <v>61</v>
      </c>
      <c r="R10" s="55" t="s">
        <v>62</v>
      </c>
      <c r="S10" s="55" t="s">
        <v>63</v>
      </c>
      <c r="T10" s="55" t="s">
        <v>64</v>
      </c>
      <c r="U10" s="55" t="s">
        <v>107</v>
      </c>
    </row>
    <row r="11" spans="1:23" x14ac:dyDescent="0.2">
      <c r="A11" s="59" t="s">
        <v>124</v>
      </c>
      <c r="B11" s="60" t="s">
        <v>95</v>
      </c>
      <c r="C11" s="57" t="s">
        <v>100</v>
      </c>
      <c r="D11" s="55" t="s">
        <v>101</v>
      </c>
      <c r="E11" s="55" t="s">
        <v>102</v>
      </c>
      <c r="F11" s="55" t="s">
        <v>103</v>
      </c>
      <c r="G11" s="55" t="s">
        <v>104</v>
      </c>
      <c r="H11" s="58" t="s">
        <v>105</v>
      </c>
      <c r="I11" s="57" t="s">
        <v>36</v>
      </c>
      <c r="J11" s="57" t="s">
        <v>37</v>
      </c>
      <c r="K11" s="55" t="s">
        <v>38</v>
      </c>
      <c r="L11" s="55" t="s">
        <v>39</v>
      </c>
      <c r="M11" s="55" t="s">
        <v>41</v>
      </c>
      <c r="N11" s="61" t="s">
        <v>42</v>
      </c>
      <c r="O11" s="62" t="s">
        <v>60</v>
      </c>
      <c r="P11" s="57" t="s">
        <v>61</v>
      </c>
      <c r="Q11" s="55" t="s">
        <v>62</v>
      </c>
      <c r="R11" s="55" t="s">
        <v>63</v>
      </c>
      <c r="S11" s="55" t="s">
        <v>64</v>
      </c>
      <c r="T11" s="55" t="s">
        <v>89</v>
      </c>
      <c r="U11" s="55" t="s">
        <v>108</v>
      </c>
    </row>
    <row r="12" spans="1:23" x14ac:dyDescent="0.2">
      <c r="A12" s="59" t="s">
        <v>87</v>
      </c>
      <c r="B12" s="60" t="s">
        <v>120</v>
      </c>
      <c r="C12" s="57" t="s">
        <v>86</v>
      </c>
      <c r="D12" s="55" t="s">
        <v>84</v>
      </c>
      <c r="E12" s="55" t="s">
        <v>85</v>
      </c>
      <c r="F12" s="55" t="s">
        <v>40</v>
      </c>
      <c r="G12" s="55" t="s">
        <v>44</v>
      </c>
      <c r="H12" s="58" t="s">
        <v>45</v>
      </c>
      <c r="I12" s="57" t="s">
        <v>83</v>
      </c>
      <c r="J12" s="55" t="s">
        <v>47</v>
      </c>
      <c r="K12" s="55" t="s">
        <v>57</v>
      </c>
      <c r="L12" s="55" t="s">
        <v>56</v>
      </c>
      <c r="M12" s="55" t="s">
        <v>58</v>
      </c>
      <c r="N12" s="58" t="s">
        <v>59</v>
      </c>
      <c r="O12" s="57" t="s">
        <v>67</v>
      </c>
      <c r="P12" s="55" t="s">
        <v>74</v>
      </c>
      <c r="Q12" s="55" t="s">
        <v>76</v>
      </c>
      <c r="R12" s="55" t="s">
        <v>75</v>
      </c>
      <c r="S12" s="55" t="s">
        <v>77</v>
      </c>
      <c r="T12" s="55" t="s">
        <v>66</v>
      </c>
      <c r="U12" s="55" t="s">
        <v>79</v>
      </c>
    </row>
  </sheetData>
  <mergeCells count="6"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68"/>
  <sheetViews>
    <sheetView zoomScaleNormal="100" zoomScalePageLayoutView="60" workbookViewId="0">
      <selection activeCell="D29" sqref="D29"/>
    </sheetView>
  </sheetViews>
  <sheetFormatPr baseColWidth="10" defaultColWidth="11.5703125" defaultRowHeight="12.75" x14ac:dyDescent="0.2"/>
  <cols>
    <col min="1" max="1" width="18.28515625" customWidth="1"/>
  </cols>
  <sheetData>
    <row r="1" spans="1:4" ht="16.5" x14ac:dyDescent="0.35">
      <c r="A1" s="67" t="s">
        <v>29</v>
      </c>
      <c r="B1" s="67" t="s">
        <v>121</v>
      </c>
      <c r="C1" s="67" t="s">
        <v>33</v>
      </c>
      <c r="D1" s="67" t="s">
        <v>87</v>
      </c>
    </row>
    <row r="2" spans="1:4" x14ac:dyDescent="0.2">
      <c r="A2" s="55"/>
      <c r="B2" s="55"/>
      <c r="C2" s="55"/>
      <c r="D2" s="55"/>
    </row>
    <row r="3" spans="1:4" x14ac:dyDescent="0.2">
      <c r="A3" s="55"/>
      <c r="B3" s="55"/>
      <c r="C3" s="55"/>
      <c r="D3" s="55"/>
    </row>
    <row r="4" spans="1:4" x14ac:dyDescent="0.2">
      <c r="A4" s="55"/>
      <c r="B4" s="55"/>
      <c r="C4" s="55"/>
      <c r="D4" s="55"/>
    </row>
    <row r="5" spans="1:4" x14ac:dyDescent="0.2">
      <c r="A5" s="55"/>
      <c r="B5" s="55"/>
      <c r="C5" s="55"/>
      <c r="D5" s="55"/>
    </row>
    <row r="6" spans="1:4" x14ac:dyDescent="0.2">
      <c r="A6" s="55"/>
      <c r="B6" s="55"/>
      <c r="C6" s="55"/>
      <c r="D6" s="55"/>
    </row>
    <row r="7" spans="1:4" x14ac:dyDescent="0.2">
      <c r="A7" s="55"/>
      <c r="B7" s="55"/>
      <c r="C7" s="55"/>
      <c r="D7" s="55"/>
    </row>
    <row r="8" spans="1:4" x14ac:dyDescent="0.2">
      <c r="A8" s="55"/>
      <c r="B8" s="55"/>
      <c r="C8" s="55"/>
      <c r="D8" s="55"/>
    </row>
    <row r="9" spans="1:4" x14ac:dyDescent="0.2">
      <c r="A9" s="55"/>
      <c r="B9" s="55"/>
      <c r="C9" s="55"/>
      <c r="D9" s="55"/>
    </row>
    <row r="10" spans="1:4" x14ac:dyDescent="0.2">
      <c r="A10" s="55"/>
      <c r="B10" s="55"/>
      <c r="C10" s="55"/>
      <c r="D10" s="55"/>
    </row>
    <row r="11" spans="1:4" x14ac:dyDescent="0.2">
      <c r="A11" s="55"/>
      <c r="B11" s="55"/>
      <c r="C11" s="55"/>
      <c r="D11" s="55"/>
    </row>
    <row r="12" spans="1:4" x14ac:dyDescent="0.2">
      <c r="A12" s="55"/>
      <c r="B12" s="55"/>
      <c r="C12" s="55"/>
      <c r="D12" s="55"/>
    </row>
    <row r="13" spans="1:4" x14ac:dyDescent="0.2">
      <c r="A13" s="55"/>
      <c r="B13" s="55"/>
      <c r="C13" s="55"/>
      <c r="D13" s="55"/>
    </row>
    <row r="14" spans="1:4" x14ac:dyDescent="0.2">
      <c r="A14" s="55"/>
      <c r="B14" s="55"/>
      <c r="C14" s="55"/>
      <c r="D14" s="55"/>
    </row>
    <row r="15" spans="1:4" x14ac:dyDescent="0.2">
      <c r="A15" s="55"/>
      <c r="B15" s="55"/>
      <c r="C15" s="55"/>
      <c r="D15" s="55"/>
    </row>
    <row r="16" spans="1:4" x14ac:dyDescent="0.2">
      <c r="A16" s="55"/>
      <c r="B16" s="55"/>
      <c r="C16" s="55"/>
      <c r="D16" s="55"/>
    </row>
    <row r="17" spans="1:4" x14ac:dyDescent="0.2">
      <c r="A17" s="55"/>
      <c r="B17" s="55"/>
      <c r="C17" s="55"/>
      <c r="D17" s="55"/>
    </row>
    <row r="18" spans="1:4" x14ac:dyDescent="0.2">
      <c r="A18" s="55"/>
      <c r="B18" s="55"/>
      <c r="C18" s="55"/>
      <c r="D18" s="55"/>
    </row>
    <row r="19" spans="1:4" x14ac:dyDescent="0.2">
      <c r="A19" s="55"/>
      <c r="B19" s="55"/>
      <c r="C19" s="55"/>
      <c r="D19" s="55"/>
    </row>
    <row r="20" spans="1:4" x14ac:dyDescent="0.2">
      <c r="A20" s="55"/>
      <c r="B20" s="55"/>
      <c r="C20" s="55"/>
      <c r="D20" s="55"/>
    </row>
    <row r="21" spans="1:4" x14ac:dyDescent="0.2">
      <c r="A21" s="55"/>
      <c r="B21" s="55"/>
      <c r="C21" s="55"/>
      <c r="D21" s="55"/>
    </row>
    <row r="22" spans="1:4" x14ac:dyDescent="0.2">
      <c r="A22" s="55"/>
      <c r="B22" s="55"/>
      <c r="C22" s="55"/>
      <c r="D22" s="55"/>
    </row>
    <row r="23" spans="1:4" x14ac:dyDescent="0.2">
      <c r="A23" s="55"/>
      <c r="B23" s="55"/>
      <c r="C23" s="55"/>
      <c r="D23" s="55"/>
    </row>
    <row r="24" spans="1:4" x14ac:dyDescent="0.2">
      <c r="A24" s="55"/>
      <c r="B24" s="55"/>
      <c r="C24" s="55"/>
      <c r="D24" s="55"/>
    </row>
    <row r="25" spans="1:4" x14ac:dyDescent="0.2">
      <c r="A25" s="55"/>
      <c r="B25" s="55"/>
      <c r="C25" s="55"/>
      <c r="D25" s="55"/>
    </row>
    <row r="26" spans="1:4" x14ac:dyDescent="0.2">
      <c r="A26" s="55"/>
      <c r="B26" s="55"/>
      <c r="C26" s="55"/>
      <c r="D26" s="55"/>
    </row>
    <row r="27" spans="1:4" x14ac:dyDescent="0.2">
      <c r="A27" s="55"/>
      <c r="B27" s="55"/>
      <c r="C27" s="55"/>
      <c r="D27" s="55"/>
    </row>
    <row r="28" spans="1:4" x14ac:dyDescent="0.2">
      <c r="A28" s="55"/>
      <c r="B28" s="55"/>
      <c r="C28" s="55"/>
      <c r="D28" s="55"/>
    </row>
    <row r="29" spans="1:4" x14ac:dyDescent="0.2">
      <c r="A29" s="55"/>
      <c r="B29" s="55"/>
      <c r="C29" s="55"/>
      <c r="D29" s="55"/>
    </row>
    <row r="30" spans="1:4" x14ac:dyDescent="0.2">
      <c r="A30" s="55"/>
      <c r="B30" s="55"/>
      <c r="C30" s="55"/>
      <c r="D30" s="55"/>
    </row>
    <row r="31" spans="1:4" x14ac:dyDescent="0.2">
      <c r="A31" s="55"/>
      <c r="B31" s="55"/>
      <c r="C31" s="55"/>
      <c r="D31" s="55"/>
    </row>
    <row r="32" spans="1:4" x14ac:dyDescent="0.2">
      <c r="A32" s="55"/>
      <c r="B32" s="55"/>
      <c r="C32" s="55"/>
      <c r="D32" s="55"/>
    </row>
    <row r="33" spans="1:4" x14ac:dyDescent="0.2">
      <c r="A33" s="55"/>
      <c r="B33" s="55"/>
      <c r="C33" s="55"/>
      <c r="D33" s="55"/>
    </row>
    <row r="34" spans="1:4" x14ac:dyDescent="0.2">
      <c r="A34" s="55"/>
      <c r="B34" s="55"/>
      <c r="C34" s="55"/>
      <c r="D34" s="55"/>
    </row>
    <row r="35" spans="1:4" x14ac:dyDescent="0.2">
      <c r="A35" s="55"/>
      <c r="B35" s="55"/>
      <c r="C35" s="55"/>
      <c r="D35" s="55"/>
    </row>
    <row r="36" spans="1:4" x14ac:dyDescent="0.2">
      <c r="A36" s="55"/>
      <c r="B36" s="55"/>
      <c r="C36" s="55"/>
      <c r="D36" s="55"/>
    </row>
    <row r="37" spans="1:4" x14ac:dyDescent="0.2">
      <c r="A37" s="55"/>
      <c r="B37" s="55"/>
      <c r="C37" s="55"/>
      <c r="D37" s="55"/>
    </row>
    <row r="38" spans="1:4" x14ac:dyDescent="0.2">
      <c r="A38" s="55"/>
      <c r="B38" s="55"/>
      <c r="C38" s="55"/>
      <c r="D38" s="55"/>
    </row>
    <row r="39" spans="1:4" x14ac:dyDescent="0.2">
      <c r="A39" s="55"/>
      <c r="B39" s="55"/>
      <c r="C39" s="55"/>
      <c r="D39" s="55"/>
    </row>
    <row r="40" spans="1:4" x14ac:dyDescent="0.2">
      <c r="A40" s="55"/>
      <c r="B40" s="55"/>
      <c r="C40" s="55"/>
      <c r="D40" s="55"/>
    </row>
    <row r="41" spans="1:4" x14ac:dyDescent="0.2">
      <c r="A41" s="55"/>
      <c r="B41" s="55"/>
      <c r="C41" s="55"/>
      <c r="D41" s="55"/>
    </row>
    <row r="42" spans="1:4" x14ac:dyDescent="0.2">
      <c r="A42" s="55"/>
      <c r="B42" s="55"/>
      <c r="C42" s="55"/>
      <c r="D42" s="55"/>
    </row>
    <row r="43" spans="1:4" x14ac:dyDescent="0.2">
      <c r="A43" s="55"/>
      <c r="B43" s="55"/>
      <c r="C43" s="55"/>
      <c r="D43" s="55"/>
    </row>
    <row r="44" spans="1:4" x14ac:dyDescent="0.2">
      <c r="A44" s="55"/>
      <c r="B44" s="55"/>
      <c r="C44" s="55"/>
      <c r="D44" s="55"/>
    </row>
    <row r="45" spans="1:4" x14ac:dyDescent="0.2">
      <c r="A45" s="55"/>
      <c r="B45" s="55"/>
      <c r="C45" s="55"/>
      <c r="D45" s="55"/>
    </row>
    <row r="46" spans="1:4" x14ac:dyDescent="0.2">
      <c r="A46" s="55"/>
      <c r="B46" s="55"/>
      <c r="C46" s="55"/>
      <c r="D46" s="55"/>
    </row>
    <row r="47" spans="1:4" x14ac:dyDescent="0.2">
      <c r="A47" s="55"/>
      <c r="B47" s="55"/>
      <c r="C47" s="55"/>
      <c r="D47" s="55"/>
    </row>
    <row r="48" spans="1:4" x14ac:dyDescent="0.2">
      <c r="A48" s="55"/>
      <c r="B48" s="55"/>
      <c r="C48" s="55"/>
      <c r="D48" s="55"/>
    </row>
    <row r="49" spans="1:4" x14ac:dyDescent="0.2">
      <c r="A49" s="55"/>
      <c r="B49" s="55"/>
      <c r="C49" s="55"/>
      <c r="D49" s="55"/>
    </row>
    <row r="50" spans="1:4" x14ac:dyDescent="0.2">
      <c r="A50" s="55"/>
      <c r="B50" s="55"/>
      <c r="C50" s="55"/>
      <c r="D50" s="55"/>
    </row>
    <row r="51" spans="1:4" x14ac:dyDescent="0.2">
      <c r="A51" s="55"/>
      <c r="B51" s="55"/>
      <c r="C51" s="55"/>
      <c r="D51" s="55"/>
    </row>
    <row r="52" spans="1:4" x14ac:dyDescent="0.2">
      <c r="A52" s="55"/>
      <c r="B52" s="55"/>
      <c r="C52" s="55"/>
      <c r="D52" s="55"/>
    </row>
    <row r="53" spans="1:4" x14ac:dyDescent="0.2">
      <c r="A53" s="55"/>
      <c r="B53" s="55"/>
      <c r="C53" s="55"/>
      <c r="D53" s="55"/>
    </row>
    <row r="54" spans="1:4" x14ac:dyDescent="0.2">
      <c r="A54" s="55"/>
      <c r="B54" s="55"/>
      <c r="C54" s="55"/>
      <c r="D54" s="55"/>
    </row>
    <row r="55" spans="1:4" x14ac:dyDescent="0.2">
      <c r="A55" s="55"/>
      <c r="B55" s="55"/>
      <c r="C55" s="55"/>
      <c r="D55" s="55"/>
    </row>
    <row r="56" spans="1:4" x14ac:dyDescent="0.2">
      <c r="A56" s="55"/>
      <c r="B56" s="55"/>
      <c r="C56" s="55"/>
      <c r="D56" s="55"/>
    </row>
    <row r="57" spans="1:4" x14ac:dyDescent="0.2">
      <c r="A57" s="55"/>
      <c r="B57" s="55"/>
      <c r="C57" s="55"/>
      <c r="D57" s="55"/>
    </row>
    <row r="58" spans="1:4" x14ac:dyDescent="0.2">
      <c r="A58" s="55"/>
      <c r="B58" s="55"/>
      <c r="C58" s="55"/>
      <c r="D58" s="55"/>
    </row>
    <row r="59" spans="1:4" x14ac:dyDescent="0.2">
      <c r="A59" s="55"/>
      <c r="B59" s="55"/>
      <c r="C59" s="55"/>
      <c r="D59" s="55"/>
    </row>
    <row r="60" spans="1:4" x14ac:dyDescent="0.2">
      <c r="A60" s="55"/>
      <c r="B60" s="55"/>
      <c r="C60" s="55"/>
      <c r="D60" s="55"/>
    </row>
    <row r="61" spans="1:4" x14ac:dyDescent="0.2">
      <c r="A61" s="55"/>
      <c r="B61" s="55"/>
      <c r="C61" s="55"/>
      <c r="D61" s="55"/>
    </row>
    <row r="62" spans="1:4" x14ac:dyDescent="0.2">
      <c r="A62" s="55"/>
      <c r="B62" s="55"/>
      <c r="C62" s="55"/>
      <c r="D62" s="55"/>
    </row>
    <row r="63" spans="1:4" x14ac:dyDescent="0.2">
      <c r="A63" s="55"/>
      <c r="B63" s="55"/>
      <c r="C63" s="55"/>
      <c r="D63" s="55"/>
    </row>
    <row r="64" spans="1:4" x14ac:dyDescent="0.2">
      <c r="A64" s="55"/>
      <c r="B64" s="55"/>
      <c r="C64" s="55"/>
      <c r="D64" s="55"/>
    </row>
    <row r="65" spans="1:4" x14ac:dyDescent="0.2">
      <c r="A65" s="55"/>
      <c r="B65" s="55"/>
      <c r="C65" s="55"/>
      <c r="D65" s="55"/>
    </row>
    <row r="66" spans="1:4" x14ac:dyDescent="0.2">
      <c r="A66" s="55"/>
      <c r="B66" s="55"/>
      <c r="C66" s="55"/>
      <c r="D66" s="55"/>
    </row>
    <row r="67" spans="1:4" x14ac:dyDescent="0.2">
      <c r="A67" s="55"/>
      <c r="B67" s="55"/>
      <c r="C67" s="55"/>
      <c r="D67" s="55"/>
    </row>
    <row r="68" spans="1:4" x14ac:dyDescent="0.2">
      <c r="A68" s="55"/>
      <c r="B68" s="55"/>
      <c r="C68" s="55"/>
      <c r="D68" s="55"/>
    </row>
  </sheetData>
  <pageMargins left="0.156944444444444" right="0.20069444444444401" top="0.179861111111111" bottom="0.22083333333333299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 éditées</vt:lpstr>
      <vt:lpstr>Morphotype sur Age et %graisse</vt:lpstr>
      <vt:lpstr>Valeurs sauvegardées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francis henniaux</cp:lastModifiedBy>
  <cp:revision>2</cp:revision>
  <cp:lastPrinted>2024-07-13T16:18:40Z</cp:lastPrinted>
  <dcterms:created xsi:type="dcterms:W3CDTF">2022-05-04T16:39:05Z</dcterms:created>
  <dcterms:modified xsi:type="dcterms:W3CDTF">2024-07-14T05:06:20Z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