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"/>
    </mc:Choice>
  </mc:AlternateContent>
  <xr:revisionPtr revIDLastSave="0" documentId="13_ncr:1_{51784E99-03AF-47B2-9801-521CC4F3656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ase de Données" sheetId="2" r:id="rId1"/>
    <sheet name="Feuil2" sheetId="1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</sheets>
  <definedNames>
    <definedName name="_xlnm._FilterDatabase" localSheetId="1" hidden="1">Feuil2!$A$2:$C$3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0" l="1"/>
  <c r="D3" i="9"/>
  <c r="C3" i="9"/>
  <c r="D3" i="8"/>
  <c r="C3" i="8"/>
  <c r="D3" i="7"/>
  <c r="C3" i="7"/>
  <c r="D3" i="6"/>
  <c r="C3" i="6"/>
  <c r="D3" i="5"/>
  <c r="C3" i="5"/>
  <c r="C3" i="3"/>
  <c r="C3" i="4"/>
  <c r="D3" i="4"/>
  <c r="D3" i="10"/>
  <c r="D3" i="3"/>
  <c r="C3" i="1"/>
  <c r="D3" i="1" s="1"/>
</calcChain>
</file>

<file path=xl/sharedStrings.xml><?xml version="1.0" encoding="utf-8"?>
<sst xmlns="http://schemas.openxmlformats.org/spreadsheetml/2006/main" count="139" uniqueCount="59">
  <si>
    <t>QT</t>
  </si>
  <si>
    <t>Désignation</t>
  </si>
  <si>
    <t>Référence</t>
  </si>
  <si>
    <t>Sous Famille</t>
  </si>
  <si>
    <t>Famille</t>
  </si>
  <si>
    <t>Disponible</t>
  </si>
  <si>
    <t>N</t>
  </si>
  <si>
    <t>GOMME</t>
  </si>
  <si>
    <t>SB254K</t>
  </si>
  <si>
    <t>STYLO BLEU</t>
  </si>
  <si>
    <t>S32A</t>
  </si>
  <si>
    <t>S44B</t>
  </si>
  <si>
    <t>STYLO BLEU A BILLE</t>
  </si>
  <si>
    <t>CT</t>
  </si>
  <si>
    <t>TS</t>
  </si>
  <si>
    <t>PRO</t>
  </si>
  <si>
    <t>S05A</t>
  </si>
  <si>
    <t>MARQUEUR</t>
  </si>
  <si>
    <t>GHGH55</t>
  </si>
  <si>
    <t>MTN</t>
  </si>
  <si>
    <t>S45H</t>
  </si>
  <si>
    <t>POS IT</t>
  </si>
  <si>
    <t>S01A</t>
  </si>
  <si>
    <t>MA</t>
  </si>
  <si>
    <t>EMPL</t>
  </si>
  <si>
    <t>STOCK MIN</t>
  </si>
  <si>
    <t>STOCK ALERT</t>
  </si>
  <si>
    <t>COMMAND</t>
  </si>
  <si>
    <t>crayon</t>
  </si>
  <si>
    <t>stylo rouge</t>
  </si>
  <si>
    <t>agrafeuse</t>
  </si>
  <si>
    <t>D185</t>
  </si>
  <si>
    <t>registre 5 MAIN</t>
  </si>
  <si>
    <t>F2</t>
  </si>
  <si>
    <t>GH</t>
  </si>
  <si>
    <t>DF</t>
  </si>
  <si>
    <t>RT</t>
  </si>
  <si>
    <t>KI</t>
  </si>
  <si>
    <t>RY</t>
  </si>
  <si>
    <t>S32E</t>
  </si>
  <si>
    <t>S04H</t>
  </si>
  <si>
    <t>S66Z</t>
  </si>
  <si>
    <t>S63D</t>
  </si>
  <si>
    <t>YY88</t>
  </si>
  <si>
    <t>S38X</t>
  </si>
  <si>
    <t>S99L</t>
  </si>
  <si>
    <t>S94U</t>
  </si>
  <si>
    <t>Colonne1</t>
  </si>
  <si>
    <t>Colonne2</t>
  </si>
  <si>
    <t>Description</t>
  </si>
  <si>
    <t>stock bureautique 9</t>
  </si>
  <si>
    <t>stock bureautique 8</t>
  </si>
  <si>
    <t>stock bureautique 7</t>
  </si>
  <si>
    <t>stock bureautique 6</t>
  </si>
  <si>
    <t>stock bureautique 5</t>
  </si>
  <si>
    <t>stock bureautique 4</t>
  </si>
  <si>
    <t>stock bureautique3</t>
  </si>
  <si>
    <t>stock bureautique2</t>
  </si>
  <si>
    <t>stock bureautique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</si>
</sst>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name val="Arial"/>
    </font>
    <font>
      <b/>
      <sz val="10"/>
      <name val="Arial"/>
      <family val="2"/>
    </font>
    <font>
      <b/>
      <sz val="14"/>
      <color rgb="FF002060"/>
      <name val="Calibri"/>
      <family val="2"/>
      <scheme val="minor"/>
    </font>
    <font>
      <b/>
      <sz val="10"/>
      <color rgb="FF002060"/>
      <name val="Arial"/>
    </font>
    <font>
      <sz val="11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0"/>
      <color rgb="FF00206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theme="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0" borderId="0" xfId="0" applyAlignment="1">
      <alignment horizontal="left"/>
    </xf>
    <xf numFmtId="0" fontId="0" fillId="0" borderId="4" xfId="0" applyBorder="1"/>
    <xf numFmtId="0" fontId="0" fillId="0" borderId="4" xfId="0" applyBorder="1" applyAlignment="1">
      <alignment horizontal="left"/>
    </xf>
    <xf numFmtId="0" fontId="0" fillId="2" borderId="1" xfId="0" applyFill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3" fillId="2" borderId="8" xfId="0" applyFont="1" applyFill="1" applyBorder="1" applyAlignment="1">
      <alignment horizontal="center" wrapText="1"/>
    </xf>
    <xf numFmtId="0" fontId="0" fillId="0" borderId="9" xfId="0" applyBorder="1"/>
    <xf numFmtId="0" fontId="0" fillId="0" borderId="10" xfId="0" applyBorder="1" applyAlignment="1">
      <alignment horizontal="center"/>
    </xf>
    <xf numFmtId="0" fontId="0" fillId="0" borderId="10" xfId="0" applyBorder="1"/>
    <xf numFmtId="0" fontId="5" fillId="3" borderId="7" xfId="0" applyFont="1" applyFill="1" applyBorder="1"/>
    <xf numFmtId="0" fontId="6" fillId="2" borderId="8" xfId="0" applyFont="1" applyFill="1" applyBorder="1" applyAlignment="1">
      <alignment horizontal="center" wrapText="1"/>
    </xf>
    <xf numFmtId="0" fontId="5" fillId="3" borderId="8" xfId="0" applyFont="1" applyFill="1" applyBorder="1"/>
    <xf numFmtId="0" fontId="5" fillId="4" borderId="2" xfId="0" applyFont="1" applyFill="1" applyBorder="1" applyAlignment="1">
      <alignment horizontal="center"/>
    </xf>
    <xf numFmtId="0" fontId="7" fillId="0" borderId="8" xfId="0" applyFont="1" applyBorder="1"/>
    <xf numFmtId="0" fontId="7" fillId="0" borderId="2" xfId="0" applyFont="1" applyBorder="1"/>
    <xf numFmtId="0" fontId="4" fillId="0" borderId="7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0" fillId="2" borderId="4" xfId="0" applyFill="1" applyBorder="1" applyAlignment="1">
      <alignment horizontal="center"/>
    </xf>
    <xf numFmtId="0" fontId="0" fillId="0" borderId="0" xfId="0" applyAlignment="1">
      <alignment horizontal="center"/>
    </xf>
    <xf numFmtId="0" fontId="3" fillId="5" borderId="8" xfId="0" applyFont="1" applyFill="1" applyBorder="1" applyAlignment="1">
      <alignment horizontal="center" wrapText="1"/>
    </xf>
    <xf numFmtId="0" fontId="0" fillId="5" borderId="1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9" fillId="2" borderId="8" xfId="0" applyFont="1" applyFill="1" applyBorder="1" applyAlignment="1">
      <alignment horizontal="center" wrapText="1"/>
    </xf>
    <xf numFmtId="0" fontId="0" fillId="0" borderId="10" xfId="0" applyFont="1" applyBorder="1"/>
    <xf numFmtId="0" fontId="0" fillId="0" borderId="10" xfId="0" applyFont="1" applyBorder="1" applyAlignment="1">
      <alignment horizontal="left"/>
    </xf>
    <xf numFmtId="0" fontId="0" fillId="0" borderId="11" xfId="0" applyFont="1" applyBorder="1"/>
    <xf numFmtId="0" fontId="5" fillId="3" borderId="0" xfId="0" applyFont="1" applyFill="1" applyBorder="1"/>
    <xf numFmtId="0" fontId="9" fillId="2" borderId="12" xfId="0" applyFont="1" applyFill="1" applyBorder="1" applyAlignment="1">
      <alignment horizontal="center" wrapText="1"/>
    </xf>
    <xf numFmtId="0" fontId="5" fillId="3" borderId="12" xfId="0" applyFont="1" applyFill="1" applyBorder="1"/>
    <xf numFmtId="0" fontId="5" fillId="4" borderId="12" xfId="0" applyFont="1" applyFill="1" applyBorder="1" applyAlignment="1">
      <alignment horizontal="center"/>
    </xf>
    <xf numFmtId="0" fontId="8" fillId="6" borderId="12" xfId="0" applyFont="1" applyFill="1" applyBorder="1"/>
  </cellXfs>
  <cellStyles count="1">
    <cellStyle name="Normal" xfId="0" builtinId="0"/>
  </cellStyles>
  <dxfs count="110"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family val="2"/>
        <scheme val="minor"/>
      </font>
      <fill>
        <patternFill patternType="solid">
          <fgColor theme="4"/>
          <bgColor theme="4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strike val="0"/>
        <outline val="0"/>
        <shadow val="0"/>
        <u val="none"/>
        <vertAlign val="baseline"/>
        <color rgb="FF002060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color rgb="FF002060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color rgb="FF002060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color rgb="FF002060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color rgb="FF002060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color rgb="FF002060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strike val="0"/>
        <outline val="0"/>
        <shadow val="0"/>
        <u val="none"/>
        <vertAlign val="baseline"/>
        <color rgb="FF002060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rgb="FF002060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3999755851924192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E7467E2-E415-47D3-9B85-09079F152321}" name="Tableau2" displayName="Tableau2" ref="A1:J16" totalsRowShown="0" headerRowBorderDxfId="109" tableBorderDxfId="108" totalsRowBorderDxfId="107">
  <autoFilter ref="A1:J16" xr:uid="{5E7467E2-E415-47D3-9B85-09079F152321}"/>
  <tableColumns count="10">
    <tableColumn id="1" xr3:uid="{B77B0C7D-3254-4986-9A24-B7F7D48F040D}" name="N" dataDxfId="106"/>
    <tableColumn id="2" xr3:uid="{17119071-DFA0-4E68-9E4E-3943DDD9FBB4}" name="Désignation" dataDxfId="105"/>
    <tableColumn id="3" xr3:uid="{47AB8AC8-A2E7-4675-8B52-A09D58BBAEF7}" name="Référence" dataDxfId="104"/>
    <tableColumn id="4" xr3:uid="{178D031A-18A8-4756-AE2D-A5DAD254B486}" name="Sous Famille" dataDxfId="103"/>
    <tableColumn id="5" xr3:uid="{DB4F9D2E-FDDD-4D15-B986-CEDD73FE1A51}" name="Famille" dataDxfId="102"/>
    <tableColumn id="6" xr3:uid="{85CD66F2-F53E-47B6-9657-9175CB5CCB5F}" name="MA" dataDxfId="101"/>
    <tableColumn id="7" xr3:uid="{0F8F13C3-B87E-4954-9C90-3E9286735EA5}" name="EMPL" dataDxfId="100"/>
    <tableColumn id="8" xr3:uid="{4A131604-F76B-4E62-86B4-1603C126DAD0}" name="Disponible" dataDxfId="99"/>
    <tableColumn id="9" xr3:uid="{7B5DAABF-64B5-4853-848B-AEBE8EFF6163}" name="Colonne1" dataDxfId="98"/>
    <tableColumn id="10" xr3:uid="{240D5030-0079-4BE1-AB5E-C6AE1CD70FC6}" name="Colonne2" dataDxfId="9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7A1D71E-0D6D-44FE-A921-2BF9DEF37E91}" name="Tableau1" displayName="Tableau1" ref="A2:G3" totalsRowShown="0" headerRowDxfId="96" headerRowBorderDxfId="95" tableBorderDxfId="94" totalsRowBorderDxfId="93">
  <autoFilter ref="A2:G3" xr:uid="{67A1D71E-0D6D-44FE-A921-2BF9DEF37E91}"/>
  <tableColumns count="7">
    <tableColumn id="1" xr3:uid="{58880F28-FEC9-4149-A852-D0555A587F77}" name="N" dataDxfId="92"/>
    <tableColumn id="2" xr3:uid="{96B3B643-E7DF-4480-A3F5-7A297FC49AE5}" name="Référence" dataDxfId="91"/>
    <tableColumn id="3" xr3:uid="{EBE049C3-12F2-47F6-A6B2-E24DD427F6CB}" name="Description"/>
    <tableColumn id="4" xr3:uid="{7F31B9DE-0D87-4CE0-BAB2-BFF0134E3E60}" name="QT" dataDxfId="90">
      <calculatedColumnFormula>IF(Tableau1[[#This Row],[Description]]="","",SUMIF(Tableau2[Référence],Tableau1[[#This Row],[Référence]],Tableau2[Disponible]))</calculatedColumnFormula>
    </tableColumn>
    <tableColumn id="5" xr3:uid="{F82A9E12-754F-48DA-B4E7-923216CBBE74}" name="STOCK MIN" dataDxfId="89"/>
    <tableColumn id="6" xr3:uid="{7CD26024-AC31-4842-97DF-90997F7E6350}" name="STOCK ALERT" dataDxfId="88"/>
    <tableColumn id="7" xr3:uid="{BAD27C48-4DF7-4830-A8B9-7D7B79E62F0F}" name="COMMAND" dataDxfId="8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169BC31-1BB3-46BA-AB56-4D8DEDF5A7B1}" name="Tableau4" displayName="Tableau4" ref="A2:G3" totalsRowShown="0" headerRowDxfId="77" headerRowBorderDxfId="85" tableBorderDxfId="86" totalsRowBorderDxfId="84">
  <autoFilter ref="A2:G3" xr:uid="{3169BC31-1BB3-46BA-AB56-4D8DEDF5A7B1}"/>
  <tableColumns count="7">
    <tableColumn id="1" xr3:uid="{CC984394-D8C2-41DB-859C-D1D4998F9F7E}" name="N" dataDxfId="83"/>
    <tableColumn id="2" xr3:uid="{238B3B71-D6EC-4C50-9C90-8EDAA0F900B7}" name="Référence" dataDxfId="82"/>
    <tableColumn id="3" xr3:uid="{602A12F7-73BE-4213-B1AD-09BF779D8C24}" name="Description" dataDxfId="76">
      <calculatedColumnFormula>IF(Tableau4[[#This Row],[Référence]]="","",INDEX(Tableau2[[Désignation]:[Colonne2]],MATCH(Tableau4[[#This Row],[Référence]],Tableau2[Référence],0),1))</calculatedColumnFormula>
    </tableColumn>
    <tableColumn id="4" xr3:uid="{3A144CC5-E5F1-45E7-B60D-047BB2A0846A}" name="QT" dataDxfId="81">
      <calculatedColumnFormula>IF(Tableau4[[#This Row],[Référence]]="","",SUMIF(Tableau2[Référence],Tableau4[[#This Row],[Référence]],Tableau2[Disponible]))</calculatedColumnFormula>
    </tableColumn>
    <tableColumn id="5" xr3:uid="{99522FC3-52C1-4444-8B2B-9569027580B3}" name="STOCK MIN" dataDxfId="80"/>
    <tableColumn id="6" xr3:uid="{B958E267-9813-4490-8CD3-3EDE0FB2D61D}" name="STOCK ALERT" dataDxfId="79"/>
    <tableColumn id="7" xr3:uid="{84FD1D38-2C29-4B4D-8AEE-782883F62A39}" name="COMMAND" dataDxfId="7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0CF6C27-1D77-44D6-9858-A2A9A1FEE637}" name="Tableau5" displayName="Tableau5" ref="A2:G3" totalsRowShown="0" headerRowDxfId="23" headerRowBorderDxfId="74" tableBorderDxfId="75" totalsRowBorderDxfId="73">
  <autoFilter ref="A2:G3" xr:uid="{10CF6C27-1D77-44D6-9858-A2A9A1FEE637}"/>
  <tableColumns count="7">
    <tableColumn id="1" xr3:uid="{4A0B95F3-4D9F-4220-8056-E4890AB9262B}" name="N" dataDxfId="72"/>
    <tableColumn id="2" xr3:uid="{013E396C-752F-4FBE-9AF1-4AFCF1321F90}" name="Référence" dataDxfId="0"/>
    <tableColumn id="3" xr3:uid="{97AAA1E9-C6A0-444D-AEB6-A92E58A92F3F}" name="Description" dataDxfId="22">
      <calculatedColumnFormula>IF(Tableau5[[#This Row],[Référence]]="","",INDEX(Tableau2[[Désignation]:[Colonne2]],MATCH(Tableau5[[#This Row],[Référence]],Tableau2[Référence],0),1))</calculatedColumnFormula>
    </tableColumn>
    <tableColumn id="4" xr3:uid="{1785E8AF-FCDB-46AB-9F64-F4C55691A794}" name="QT" dataDxfId="7">
      <calculatedColumnFormula>IF(Tableau5[[#This Row],[Référence]]="","",SUMIF(Tableau2[Référence],Tableau5[[#This Row],[Référence]],Tableau2[Disponible]))</calculatedColumnFormula>
    </tableColumn>
    <tableColumn id="5" xr3:uid="{01CABD11-4265-4A04-BE7F-D2402B8A36B5}" name="STOCK MIN" dataDxfId="71"/>
    <tableColumn id="6" xr3:uid="{05262786-C7EB-41AE-A28C-43C7FCC1906D}" name="STOCK ALERT" dataDxfId="70"/>
    <tableColumn id="7" xr3:uid="{8C171A00-4D9A-4BFA-B2E0-0364AF543747}" name="COMMAND" dataDxfId="69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6A3832DF-7769-4F26-8E26-E099EB7439D4}" name="Tableau6" displayName="Tableau6" ref="A2:G3" totalsRowShown="0" headerRowDxfId="24" headerRowBorderDxfId="67" tableBorderDxfId="68" totalsRowBorderDxfId="66">
  <autoFilter ref="A2:G3" xr:uid="{6A3832DF-7769-4F26-8E26-E099EB7439D4}"/>
  <tableColumns count="7">
    <tableColumn id="1" xr3:uid="{7C0E9A3E-A294-4039-98EA-986D7D0F48CD}" name="N" dataDxfId="65"/>
    <tableColumn id="2" xr3:uid="{67CD2EF3-D100-412B-9092-81E2C386F40C}" name="Référence" dataDxfId="64"/>
    <tableColumn id="3" xr3:uid="{F1ACBA05-248C-429D-8C62-7C7935A3CCC0}" name="Description" dataDxfId="21">
      <calculatedColumnFormula>IF(Tableau6[[#This Row],[Référence]]="","",INDEX(Tableau2[[Désignation]:[Colonne2]],MATCH(Tableau6[[#This Row],[Référence]],Tableau2[Référence],0),1))</calculatedColumnFormula>
    </tableColumn>
    <tableColumn id="4" xr3:uid="{A876BF52-9CAD-49F5-93B2-E719120E2232}" name="QT" dataDxfId="6">
      <calculatedColumnFormula>IF(Tableau6[[#This Row],[Référence]]="","",SUMIF(Tableau2[Référence],Tableau6[[#This Row],[Référence]],Tableau2[Disponible]))</calculatedColumnFormula>
    </tableColumn>
    <tableColumn id="5" xr3:uid="{1D6E3DAF-36AF-476E-BC2F-4D716D9E3F1A}" name="STOCK MIN" dataDxfId="63"/>
    <tableColumn id="6" xr3:uid="{F6BD4FB4-8568-42FC-91D1-F8B2C3011B52}" name="STOCK ALERT" dataDxfId="62"/>
    <tableColumn id="7" xr3:uid="{5498692A-D3E9-4CC6-BB1F-AE9C73C71E27}" name="COMMAND" dataDxfId="6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E784ADB-888D-4A34-9D53-33B05DED0ACF}" name="Tableau7" displayName="Tableau7" ref="A2:G3" totalsRowShown="0" headerRowDxfId="25" headerRowBorderDxfId="59" tableBorderDxfId="60" totalsRowBorderDxfId="58">
  <autoFilter ref="A2:G3" xr:uid="{0E784ADB-888D-4A34-9D53-33B05DED0ACF}"/>
  <tableColumns count="7">
    <tableColumn id="1" xr3:uid="{910EFB8E-D79C-4EAB-B37D-E314C10F4DBA}" name="N" dataDxfId="57"/>
    <tableColumn id="2" xr3:uid="{2A027628-08E8-4CCA-9A77-CD95EDD5246C}" name="Référence" dataDxfId="56"/>
    <tableColumn id="3" xr3:uid="{916533C8-E43D-41A0-AEBA-85829B64845C}" name="Description" dataDxfId="20">
      <calculatedColumnFormula>IF(Tableau7[[#This Row],[Référence]]="","",INDEX(Tableau2[[Désignation]:[Colonne2]],MATCH(Tableau7[[#This Row],[Référence]],Tableau2[Référence],0),1))</calculatedColumnFormula>
    </tableColumn>
    <tableColumn id="4" xr3:uid="{CD68C4A6-D020-4B48-9AE6-E10733698692}" name="QT" dataDxfId="5">
      <calculatedColumnFormula>IF(Tableau7[[#This Row],[Référence]]="","",SUMIF(Tableau2[Référence],Tableau7[[#This Row],[Référence]],Tableau2[Disponible]))</calculatedColumnFormula>
    </tableColumn>
    <tableColumn id="5" xr3:uid="{400261FD-CBD4-4A2A-9727-EA8F15F7B89A}" name="STOCK MIN" dataDxfId="55"/>
    <tableColumn id="6" xr3:uid="{95CC36C9-18A4-4A1A-83C6-7E60E2C4F352}" name="STOCK ALERT" dataDxfId="54"/>
    <tableColumn id="7" xr3:uid="{9CF5306E-2CA8-4472-9AE5-18683BF65F2F}" name="COMMAND" dataDxfId="53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6ADC3C5-12A8-4F86-818D-2299C6B8EB93}" name="Tableau8" displayName="Tableau8" ref="A2:G3" totalsRowShown="0" headerRowDxfId="26" headerRowBorderDxfId="51" tableBorderDxfId="52" totalsRowBorderDxfId="50">
  <autoFilter ref="A2:G3" xr:uid="{96ADC3C5-12A8-4F86-818D-2299C6B8EB93}"/>
  <tableColumns count="7">
    <tableColumn id="1" xr3:uid="{BDC34691-751B-4735-99B0-C0F7091C31E5}" name="N" dataDxfId="49"/>
    <tableColumn id="2" xr3:uid="{8B9CFEE9-8EA0-442F-A934-6BB8A809365F}" name="Référence" dataDxfId="48"/>
    <tableColumn id="3" xr3:uid="{FBACD3F9-3A17-4171-8BAF-FD52FB2820EB}" name="Description" dataDxfId="19">
      <calculatedColumnFormula>IF(Tableau8[[#This Row],[Référence]]="","",INDEX(Tableau2[[Désignation]:[Colonne2]],MATCH(Tableau8[[#This Row],[Référence]],Tableau2[Référence],0),1))</calculatedColumnFormula>
    </tableColumn>
    <tableColumn id="4" xr3:uid="{B650E3E0-5A6E-43B5-8D79-2FE9838B91D2}" name="QT" dataDxfId="4">
      <calculatedColumnFormula>IF(Tableau8[[#This Row],[Référence]]="","",SUMIF(Tableau2[Référence],Tableau8[[#This Row],[Référence]],Tableau2[Disponible]))</calculatedColumnFormula>
    </tableColumn>
    <tableColumn id="5" xr3:uid="{08FDD914-3CDA-474D-BF1B-4AA3ACFC576E}" name="STOCK MIN" dataDxfId="47"/>
    <tableColumn id="6" xr3:uid="{8D75D9F6-D04C-4C14-8279-035A3B23D616}" name="STOCK ALERT" dataDxfId="46"/>
    <tableColumn id="7" xr3:uid="{0F1707B9-F77D-41C9-BB75-4AF44D7C0115}" name="COMMAND" dataDxfId="4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65A6BF37-CE0B-472C-8A99-3CED75AD1A41}" name="Tableau9" displayName="Tableau9" ref="A2:G3" totalsRowShown="0" headerRowDxfId="27" headerRowBorderDxfId="43" tableBorderDxfId="44" totalsRowBorderDxfId="42">
  <autoFilter ref="A2:G3" xr:uid="{65A6BF37-CE0B-472C-8A99-3CED75AD1A41}"/>
  <tableColumns count="7">
    <tableColumn id="1" xr3:uid="{D52CE7B1-7CBA-4A97-BEBB-73DA8D009337}" name="N" dataDxfId="41"/>
    <tableColumn id="2" xr3:uid="{229A2533-A9B4-429A-9B38-2271D4AA7CCE}" name="Référence" dataDxfId="40"/>
    <tableColumn id="3" xr3:uid="{B7BF0092-CDF5-40BF-87F7-547152E4A819}" name="Description" dataDxfId="18">
      <calculatedColumnFormula>IF(Tableau9[[#This Row],[Référence]]="","",INDEX(Tableau2[[Désignation]:[Colonne2]],MATCH(Tableau9[[#This Row],[Référence]],Tableau2[Référence],0),1))</calculatedColumnFormula>
    </tableColumn>
    <tableColumn id="4" xr3:uid="{2E86E382-16AD-47B1-B157-E6C3523A15D5}" name="QT" dataDxfId="3">
      <calculatedColumnFormula>IF(Tableau9[[#This Row],[Référence]]="","",SUMIF(Tableau2[Référence],Tableau9[[#This Row],[Référence]],Tableau2[Disponible]))</calculatedColumnFormula>
    </tableColumn>
    <tableColumn id="5" xr3:uid="{39664116-0DAE-4783-95FA-FC01FCA5C0B1}" name="STOCK MIN" dataDxfId="39"/>
    <tableColumn id="6" xr3:uid="{6BC50C28-B6AF-46E3-83EE-3AFD0A1CC910}" name="STOCK ALERT" dataDxfId="38"/>
    <tableColumn id="7" xr3:uid="{4952AD3A-E722-469E-99D7-75051D20C4E7}" name="COMMAND" dataDxfId="37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E67A45D7-BD7C-4A94-827A-895FCD44E3EC}" name="Tableau11" displayName="Tableau11" ref="A2:G3" totalsRowShown="0" headerRowDxfId="9" dataDxfId="10" tableBorderDxfId="17">
  <autoFilter ref="A2:G3" xr:uid="{E67A45D7-BD7C-4A94-827A-895FCD44E3EC}"/>
  <tableColumns count="7">
    <tableColumn id="1" xr3:uid="{D5C7D0DE-9FAF-46D8-BB1E-3883976859AF}" name="N" dataDxfId="16"/>
    <tableColumn id="2" xr3:uid="{33372FD6-0285-4FFD-B27D-F4FA9A9AB322}" name="Référence" dataDxfId="15"/>
    <tableColumn id="3" xr3:uid="{3B37D7D9-772F-45D3-94F6-6C31B8D2F78F}" name="Description" dataDxfId="14">
      <calculatedColumnFormula>IF(Tableau11[[#This Row],[Référence]]="","",INDEX(Tableau2[[Désignation]:[Colonne2]],MATCH(Tableau11[[#This Row],[Référence]],Tableau2[Référence],0),1))</calculatedColumnFormula>
    </tableColumn>
    <tableColumn id="4" xr3:uid="{34832D01-8877-4011-B1FE-96A04C48877B}" name="QT" dataDxfId="2">
      <calculatedColumnFormula>IF(Tableau11[[#This Row],[Référence]]="","",SUMIF(Tableau2[Référence],Tableau11[[#This Row],[Référence]],Tableau2[Disponible]))</calculatedColumnFormula>
    </tableColumn>
    <tableColumn id="5" xr3:uid="{5CE4D060-D92F-4CE1-B772-FED2485F632F}" name="STOCK MIN" dataDxfId="13"/>
    <tableColumn id="6" xr3:uid="{1DFF9A40-60FD-4305-9CAA-94B1493AE7E8}" name="STOCK ALERT" dataDxfId="12"/>
    <tableColumn id="7" xr3:uid="{75EECC4C-946D-420D-B3BD-8A77294A3BA5}" name="COMMAND" dataDxfId="11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8F9394E-9E53-487F-832B-259D69D3814D}" name="Tableau10" displayName="Tableau10" ref="A2:G3" totalsRowShown="0" headerRowDxfId="28" headerRowBorderDxfId="35" tableBorderDxfId="36" totalsRowBorderDxfId="34">
  <autoFilter ref="A2:G3" xr:uid="{88F9394E-9E53-487F-832B-259D69D3814D}"/>
  <tableColumns count="7">
    <tableColumn id="1" xr3:uid="{5DC6366B-A275-4743-A6EF-1BB967F25385}" name="N" dataDxfId="33"/>
    <tableColumn id="2" xr3:uid="{92D06D8D-3670-4BE7-98D1-1948A0F1F04F}" name="Référence" dataDxfId="32"/>
    <tableColumn id="3" xr3:uid="{0703AEE9-E690-4315-83E1-8E8E51076B2F}" name="Description" dataDxfId="8">
      <calculatedColumnFormula>IF(Tableau10[[#This Row],[Référence]]="","",INDEX(Tableau2[[Désignation]:[Colonne2]],MATCH(Tableau10[[#This Row],[Référence]],Tableau2[Référence],0),1))</calculatedColumnFormula>
    </tableColumn>
    <tableColumn id="4" xr3:uid="{30771611-8E75-4564-A9A1-35B0996FB3B4}" name="QT" dataDxfId="1">
      <calculatedColumnFormula>IF(Tableau4[[#This Row],[Référence]]="","",SUMIF(Tableau2[Référence],Tableau4[[#This Row],[Référence]],Tableau2[Disponible]))</calculatedColumnFormula>
    </tableColumn>
    <tableColumn id="5" xr3:uid="{30635673-4F2C-43AB-8259-656372009418}" name="STOCK MIN" dataDxfId="31"/>
    <tableColumn id="6" xr3:uid="{AF55325C-6E72-4C33-9C4B-8CEC1F459E7C}" name="STOCK ALERT" dataDxfId="30"/>
    <tableColumn id="7" xr3:uid="{249492C5-A381-4884-9153-FACFA02C8125}" name="COMMAND" dataDxfId="2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tabSelected="1" workbookViewId="0">
      <selection activeCell="C20" sqref="C20"/>
    </sheetView>
  </sheetViews>
  <sheetFormatPr baseColWidth="10" defaultRowHeight="15" x14ac:dyDescent="0.25"/>
  <cols>
    <col min="1" max="1" width="5.5703125" customWidth="1"/>
    <col min="2" max="2" width="34.7109375" customWidth="1"/>
    <col min="3" max="3" width="12.42578125" style="23" customWidth="1"/>
    <col min="4" max="4" width="15" customWidth="1"/>
    <col min="8" max="8" width="12.7109375" style="23" customWidth="1"/>
    <col min="9" max="10" width="11.7109375" customWidth="1"/>
  </cols>
  <sheetData>
    <row r="1" spans="1:10" x14ac:dyDescent="0.25">
      <c r="A1" s="18" t="s">
        <v>6</v>
      </c>
      <c r="B1" s="19" t="s">
        <v>1</v>
      </c>
      <c r="C1" s="8" t="s">
        <v>2</v>
      </c>
      <c r="D1" s="19" t="s">
        <v>3</v>
      </c>
      <c r="E1" s="19" t="s">
        <v>4</v>
      </c>
      <c r="F1" s="20" t="s">
        <v>23</v>
      </c>
      <c r="G1" s="20" t="s">
        <v>24</v>
      </c>
      <c r="H1" s="24" t="s">
        <v>5</v>
      </c>
      <c r="I1" s="19" t="s">
        <v>47</v>
      </c>
      <c r="J1" s="21" t="s">
        <v>48</v>
      </c>
    </row>
    <row r="2" spans="1:10" x14ac:dyDescent="0.25">
      <c r="A2" s="7">
        <v>1</v>
      </c>
      <c r="B2" s="1" t="s">
        <v>12</v>
      </c>
      <c r="C2" s="5" t="s">
        <v>8</v>
      </c>
      <c r="D2" s="1"/>
      <c r="E2" s="1" t="s">
        <v>13</v>
      </c>
      <c r="F2" s="1"/>
      <c r="G2" s="1" t="s">
        <v>10</v>
      </c>
      <c r="H2" s="25">
        <v>2</v>
      </c>
      <c r="I2" s="1"/>
      <c r="J2" s="6"/>
    </row>
    <row r="3" spans="1:10" x14ac:dyDescent="0.25">
      <c r="A3" s="7">
        <v>2</v>
      </c>
      <c r="B3" s="1" t="s">
        <v>17</v>
      </c>
      <c r="C3" s="5" t="s">
        <v>18</v>
      </c>
      <c r="D3" s="1"/>
      <c r="E3" s="1" t="s">
        <v>19</v>
      </c>
      <c r="F3" s="1"/>
      <c r="G3" s="1" t="s">
        <v>20</v>
      </c>
      <c r="H3" s="25">
        <v>8</v>
      </c>
      <c r="I3" s="1"/>
      <c r="J3" s="6"/>
    </row>
    <row r="4" spans="1:10" x14ac:dyDescent="0.25">
      <c r="A4" s="7">
        <v>3</v>
      </c>
      <c r="B4" s="1" t="s">
        <v>21</v>
      </c>
      <c r="C4" s="5">
        <v>55663</v>
      </c>
      <c r="D4" s="1"/>
      <c r="E4" s="1" t="s">
        <v>15</v>
      </c>
      <c r="F4" s="1"/>
      <c r="G4" s="1" t="s">
        <v>22</v>
      </c>
      <c r="H4" s="25">
        <v>15</v>
      </c>
      <c r="I4" s="1"/>
      <c r="J4" s="6"/>
    </row>
    <row r="5" spans="1:10" x14ac:dyDescent="0.25">
      <c r="A5" s="7">
        <v>4</v>
      </c>
      <c r="B5" s="1" t="s">
        <v>9</v>
      </c>
      <c r="C5" s="5" t="s">
        <v>8</v>
      </c>
      <c r="D5" s="1"/>
      <c r="E5" s="1" t="s">
        <v>14</v>
      </c>
      <c r="F5" s="1"/>
      <c r="G5" s="1" t="s">
        <v>11</v>
      </c>
      <c r="H5" s="25">
        <v>3</v>
      </c>
      <c r="I5" s="1"/>
      <c r="J5" s="6"/>
    </row>
    <row r="6" spans="1:10" x14ac:dyDescent="0.25">
      <c r="A6" s="7">
        <v>5</v>
      </c>
      <c r="B6" s="1" t="s">
        <v>7</v>
      </c>
      <c r="C6" s="5">
        <v>4236</v>
      </c>
      <c r="D6" s="1"/>
      <c r="E6" s="1" t="s">
        <v>34</v>
      </c>
      <c r="F6" s="1"/>
      <c r="G6" s="1" t="s">
        <v>39</v>
      </c>
      <c r="H6" s="25">
        <v>2</v>
      </c>
      <c r="I6" s="1"/>
      <c r="J6" s="6"/>
    </row>
    <row r="7" spans="1:10" x14ac:dyDescent="0.25">
      <c r="A7" s="7">
        <v>6</v>
      </c>
      <c r="B7" s="1" t="s">
        <v>12</v>
      </c>
      <c r="C7" s="5" t="s">
        <v>8</v>
      </c>
      <c r="D7" s="1"/>
      <c r="E7" s="1" t="s">
        <v>15</v>
      </c>
      <c r="F7" s="1"/>
      <c r="G7" s="1" t="s">
        <v>16</v>
      </c>
      <c r="H7" s="25">
        <v>1</v>
      </c>
      <c r="I7" s="1"/>
      <c r="J7" s="6"/>
    </row>
    <row r="8" spans="1:10" x14ac:dyDescent="0.25">
      <c r="A8" s="7">
        <v>7</v>
      </c>
      <c r="B8" s="1" t="s">
        <v>32</v>
      </c>
      <c r="C8" s="5">
        <v>256554</v>
      </c>
      <c r="D8" s="1"/>
      <c r="E8" s="1" t="s">
        <v>35</v>
      </c>
      <c r="F8" s="1"/>
      <c r="G8" s="1" t="s">
        <v>40</v>
      </c>
      <c r="H8" s="25">
        <v>4</v>
      </c>
      <c r="I8" s="1"/>
      <c r="J8" s="6"/>
    </row>
    <row r="9" spans="1:10" x14ac:dyDescent="0.25">
      <c r="A9" s="7">
        <v>8</v>
      </c>
      <c r="B9" s="1" t="s">
        <v>28</v>
      </c>
      <c r="C9" s="5" t="s">
        <v>33</v>
      </c>
      <c r="D9" s="1"/>
      <c r="E9" s="1" t="s">
        <v>34</v>
      </c>
      <c r="F9" s="1"/>
      <c r="G9" s="1" t="s">
        <v>41</v>
      </c>
      <c r="H9" s="25">
        <v>15</v>
      </c>
      <c r="I9" s="1"/>
      <c r="J9" s="6"/>
    </row>
    <row r="10" spans="1:10" x14ac:dyDescent="0.25">
      <c r="A10" s="7">
        <v>9</v>
      </c>
      <c r="B10" s="1" t="s">
        <v>29</v>
      </c>
      <c r="C10" s="5" t="s">
        <v>31</v>
      </c>
      <c r="D10" s="1"/>
      <c r="E10" s="1" t="s">
        <v>36</v>
      </c>
      <c r="F10" s="1"/>
      <c r="G10" s="1" t="s">
        <v>42</v>
      </c>
      <c r="H10" s="25">
        <v>7</v>
      </c>
      <c r="I10" s="1"/>
      <c r="J10" s="6"/>
    </row>
    <row r="11" spans="1:10" x14ac:dyDescent="0.25">
      <c r="A11" s="7">
        <v>10</v>
      </c>
      <c r="B11" s="1" t="s">
        <v>30</v>
      </c>
      <c r="C11" s="5" t="s">
        <v>43</v>
      </c>
      <c r="D11" s="1"/>
      <c r="E11" s="1" t="s">
        <v>35</v>
      </c>
      <c r="F11" s="1"/>
      <c r="G11" s="1" t="s">
        <v>44</v>
      </c>
      <c r="H11" s="25">
        <v>3</v>
      </c>
      <c r="I11" s="1"/>
      <c r="J11" s="6"/>
    </row>
    <row r="12" spans="1:10" x14ac:dyDescent="0.25">
      <c r="A12" s="7">
        <v>11</v>
      </c>
      <c r="B12" s="1" t="s">
        <v>29</v>
      </c>
      <c r="C12" s="5" t="s">
        <v>31</v>
      </c>
      <c r="D12" s="1"/>
      <c r="E12" s="1" t="s">
        <v>13</v>
      </c>
      <c r="F12" s="1"/>
      <c r="G12" s="1" t="s">
        <v>45</v>
      </c>
      <c r="H12" s="25">
        <v>3</v>
      </c>
      <c r="I12" s="1"/>
      <c r="J12" s="6"/>
    </row>
    <row r="13" spans="1:10" x14ac:dyDescent="0.25">
      <c r="A13" s="7">
        <v>12</v>
      </c>
      <c r="B13" s="1" t="s">
        <v>7</v>
      </c>
      <c r="C13" s="5">
        <v>4236</v>
      </c>
      <c r="D13" s="1"/>
      <c r="E13" s="1" t="s">
        <v>37</v>
      </c>
      <c r="F13" s="1"/>
      <c r="G13" s="1" t="s">
        <v>46</v>
      </c>
      <c r="H13" s="25">
        <v>12</v>
      </c>
      <c r="I13" s="1"/>
      <c r="J13" s="6"/>
    </row>
    <row r="14" spans="1:10" x14ac:dyDescent="0.25">
      <c r="A14" s="7">
        <v>13</v>
      </c>
      <c r="B14" s="1" t="s">
        <v>32</v>
      </c>
      <c r="C14" s="5">
        <v>256554</v>
      </c>
      <c r="D14" s="1"/>
      <c r="E14" s="1" t="s">
        <v>38</v>
      </c>
      <c r="F14" s="1"/>
      <c r="G14" s="1" t="s">
        <v>11</v>
      </c>
      <c r="H14" s="25">
        <v>2</v>
      </c>
      <c r="I14" s="1"/>
      <c r="J14" s="6"/>
    </row>
    <row r="15" spans="1:10" x14ac:dyDescent="0.25">
      <c r="A15" s="7">
        <v>14</v>
      </c>
      <c r="B15" s="1" t="s">
        <v>32</v>
      </c>
      <c r="C15" s="5">
        <v>256554</v>
      </c>
      <c r="D15" s="1"/>
      <c r="E15" s="1" t="s">
        <v>14</v>
      </c>
      <c r="F15" s="1"/>
      <c r="G15" s="1" t="s">
        <v>20</v>
      </c>
      <c r="H15" s="25">
        <v>3</v>
      </c>
      <c r="I15" s="1"/>
      <c r="J15" s="6"/>
    </row>
    <row r="16" spans="1:10" x14ac:dyDescent="0.25">
      <c r="A16" s="7">
        <v>15</v>
      </c>
      <c r="B16" s="3" t="s">
        <v>28</v>
      </c>
      <c r="C16" s="22" t="s">
        <v>33</v>
      </c>
      <c r="D16" s="3"/>
      <c r="E16" s="3"/>
      <c r="F16" s="3"/>
      <c r="G16" s="3"/>
      <c r="H16" s="26">
        <v>5</v>
      </c>
      <c r="I16" s="3"/>
      <c r="J16" s="1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"/>
  <sheetViews>
    <sheetView zoomScaleNormal="100" workbookViewId="0">
      <selection activeCell="D3" sqref="D3"/>
    </sheetView>
  </sheetViews>
  <sheetFormatPr baseColWidth="10" defaultColWidth="9.140625" defaultRowHeight="15" x14ac:dyDescent="0.25"/>
  <cols>
    <col min="2" max="2" width="16.28515625" style="2" customWidth="1"/>
    <col min="3" max="3" width="59" customWidth="1"/>
    <col min="4" max="4" width="15.140625" style="23" customWidth="1"/>
    <col min="5" max="5" width="13.140625" style="23" customWidth="1"/>
    <col min="6" max="6" width="14.5703125" style="23" customWidth="1"/>
    <col min="7" max="7" width="13.42578125" style="23" customWidth="1"/>
    <col min="8" max="8" width="96" customWidth="1"/>
  </cols>
  <sheetData>
    <row r="1" spans="1:7" ht="18.75" x14ac:dyDescent="0.3">
      <c r="A1" s="27" t="s">
        <v>58</v>
      </c>
      <c r="B1" s="28"/>
      <c r="C1" s="28"/>
      <c r="D1" s="28"/>
      <c r="E1" s="28"/>
      <c r="F1" s="28"/>
      <c r="G1" s="28"/>
    </row>
    <row r="2" spans="1:7" ht="18.75" x14ac:dyDescent="0.3">
      <c r="A2" s="12" t="s">
        <v>6</v>
      </c>
      <c r="B2" s="13" t="s">
        <v>2</v>
      </c>
      <c r="C2" s="14" t="s">
        <v>49</v>
      </c>
      <c r="D2" s="15" t="s">
        <v>0</v>
      </c>
      <c r="E2" s="29" t="s">
        <v>25</v>
      </c>
      <c r="F2" s="29" t="s">
        <v>26</v>
      </c>
      <c r="G2" s="30" t="s">
        <v>27</v>
      </c>
    </row>
    <row r="3" spans="1:7" ht="20.25" customHeight="1" x14ac:dyDescent="0.25">
      <c r="A3" s="9">
        <v>1</v>
      </c>
      <c r="B3" s="4" t="s">
        <v>8</v>
      </c>
      <c r="C3" s="3" t="str">
        <f>IF(Tableau1[[#This Row],[Référence]]="","",INDEX(Tableau2[[Désignation]:[Colonne2]],MATCH(Tableau1[[#This Row],[Référence]],Tableau2[Référence],0),1))</f>
        <v>STYLO BLEU A BILLE</v>
      </c>
      <c r="D3" s="31">
        <f>IF(Tableau1[[#This Row],[Description]]="","",SUMIF(Tableau2[Référence],Tableau1[[#This Row],[Référence]],Tableau2[Disponible]))</f>
        <v>6</v>
      </c>
      <c r="E3" s="31"/>
      <c r="F3" s="31"/>
      <c r="G3" s="10"/>
    </row>
  </sheetData>
  <mergeCells count="1">
    <mergeCell ref="A1:G1"/>
  </mergeCells>
  <phoneticPr fontId="2" type="noConversion"/>
  <pageMargins left="0.7" right="0.7" top="0.75" bottom="0.75" header="0.3" footer="0.3"/>
  <pageSetup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3"/>
  <sheetViews>
    <sheetView workbookViewId="0">
      <selection activeCell="D3" sqref="D3"/>
    </sheetView>
  </sheetViews>
  <sheetFormatPr baseColWidth="10" defaultRowHeight="15" x14ac:dyDescent="0.25"/>
  <cols>
    <col min="2" max="2" width="12.42578125" customWidth="1"/>
    <col min="3" max="3" width="64.42578125" customWidth="1"/>
    <col min="5" max="5" width="13.140625" customWidth="1"/>
    <col min="6" max="6" width="14.5703125" customWidth="1"/>
    <col min="7" max="7" width="13.42578125" customWidth="1"/>
  </cols>
  <sheetData>
    <row r="1" spans="1:7" ht="18.75" x14ac:dyDescent="0.3">
      <c r="A1" s="27" t="s">
        <v>57</v>
      </c>
      <c r="B1" s="28"/>
      <c r="C1" s="28"/>
      <c r="D1" s="28"/>
    </row>
    <row r="2" spans="1:7" ht="18.75" x14ac:dyDescent="0.3">
      <c r="A2" s="12" t="s">
        <v>6</v>
      </c>
      <c r="B2" s="32" t="s">
        <v>2</v>
      </c>
      <c r="C2" s="14" t="s">
        <v>49</v>
      </c>
      <c r="D2" s="15" t="s">
        <v>0</v>
      </c>
      <c r="E2" s="16" t="s">
        <v>25</v>
      </c>
      <c r="F2" s="16" t="s">
        <v>26</v>
      </c>
      <c r="G2" s="17" t="s">
        <v>27</v>
      </c>
    </row>
    <row r="3" spans="1:7" x14ac:dyDescent="0.25">
      <c r="A3" s="9">
        <v>1</v>
      </c>
      <c r="B3" s="4" t="s">
        <v>31</v>
      </c>
      <c r="C3" s="3" t="str">
        <f>IF(Tableau4[[#This Row],[Référence]]="","",INDEX(Tableau2[[Désignation]:[Colonne2]],MATCH(Tableau4[[#This Row],[Référence]],Tableau2[Référence],0),1))</f>
        <v>stylo rouge</v>
      </c>
      <c r="D3" s="10">
        <f>IF(Tableau4[[#This Row],[Référence]]="","",SUMIF(Tableau2[Référence],Tableau4[[#This Row],[Référence]],Tableau2[Disponible]))</f>
        <v>10</v>
      </c>
      <c r="E3" s="3"/>
      <c r="F3" s="3"/>
      <c r="G3" s="11"/>
    </row>
  </sheetData>
  <mergeCells count="1">
    <mergeCell ref="A1:D1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3"/>
  <sheetViews>
    <sheetView workbookViewId="0">
      <selection activeCell="D3" sqref="D3"/>
    </sheetView>
  </sheetViews>
  <sheetFormatPr baseColWidth="10" defaultRowHeight="15" x14ac:dyDescent="0.25"/>
  <cols>
    <col min="2" max="2" width="12.42578125" customWidth="1"/>
    <col min="3" max="3" width="65" customWidth="1"/>
    <col min="5" max="5" width="13.140625" customWidth="1"/>
    <col min="6" max="6" width="14.5703125" customWidth="1"/>
    <col min="7" max="7" width="13.42578125" customWidth="1"/>
  </cols>
  <sheetData>
    <row r="1" spans="1:7" ht="18.75" x14ac:dyDescent="0.3">
      <c r="A1" s="27" t="s">
        <v>56</v>
      </c>
      <c r="B1" s="28"/>
      <c r="C1" s="28"/>
      <c r="D1" s="28"/>
    </row>
    <row r="2" spans="1:7" ht="18.75" x14ac:dyDescent="0.3">
      <c r="A2" s="12" t="s">
        <v>6</v>
      </c>
      <c r="B2" s="32" t="s">
        <v>2</v>
      </c>
      <c r="C2" s="14" t="s">
        <v>49</v>
      </c>
      <c r="D2" s="15" t="s">
        <v>0</v>
      </c>
      <c r="E2" s="16" t="s">
        <v>25</v>
      </c>
      <c r="F2" s="16" t="s">
        <v>26</v>
      </c>
      <c r="G2" s="17" t="s">
        <v>27</v>
      </c>
    </row>
    <row r="3" spans="1:7" x14ac:dyDescent="0.25">
      <c r="A3" s="9">
        <v>1</v>
      </c>
      <c r="B3" s="5" t="s">
        <v>18</v>
      </c>
      <c r="C3" s="3" t="str">
        <f>IF(Tableau5[[#This Row],[Référence]]="","",INDEX(Tableau2[[Désignation]:[Colonne2]],MATCH(Tableau5[[#This Row],[Référence]],Tableau2[Référence],0),1))</f>
        <v>MARQUEUR</v>
      </c>
      <c r="D3" s="10">
        <f>IF(Tableau5[[#This Row],[Référence]]="","",SUMIF(Tableau2[Référence],Tableau5[[#This Row],[Référence]],Tableau2[Disponible]))</f>
        <v>8</v>
      </c>
      <c r="E3" s="3"/>
      <c r="F3" s="3"/>
      <c r="G3" s="11"/>
    </row>
  </sheetData>
  <mergeCells count="1">
    <mergeCell ref="A1:D1"/>
  </mergeCell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3"/>
  <sheetViews>
    <sheetView workbookViewId="0">
      <selection activeCell="D3" sqref="D3"/>
    </sheetView>
  </sheetViews>
  <sheetFormatPr baseColWidth="10" defaultRowHeight="15" x14ac:dyDescent="0.25"/>
  <cols>
    <col min="2" max="2" width="12.42578125" customWidth="1"/>
    <col min="3" max="3" width="45.28515625" customWidth="1"/>
    <col min="5" max="5" width="13.140625" customWidth="1"/>
    <col min="6" max="6" width="14.5703125" customWidth="1"/>
    <col min="7" max="7" width="13.42578125" customWidth="1"/>
  </cols>
  <sheetData>
    <row r="1" spans="1:7" ht="18.75" x14ac:dyDescent="0.3">
      <c r="A1" s="27" t="s">
        <v>55</v>
      </c>
      <c r="B1" s="28"/>
      <c r="C1" s="28"/>
      <c r="D1" s="28"/>
    </row>
    <row r="2" spans="1:7" ht="18.75" x14ac:dyDescent="0.3">
      <c r="A2" s="12" t="s">
        <v>6</v>
      </c>
      <c r="B2" s="32" t="s">
        <v>2</v>
      </c>
      <c r="C2" s="14" t="s">
        <v>49</v>
      </c>
      <c r="D2" s="15" t="s">
        <v>0</v>
      </c>
      <c r="E2" s="16" t="s">
        <v>25</v>
      </c>
      <c r="F2" s="16" t="s">
        <v>26</v>
      </c>
      <c r="G2" s="17" t="s">
        <v>27</v>
      </c>
    </row>
    <row r="3" spans="1:7" x14ac:dyDescent="0.25">
      <c r="A3" s="9">
        <v>1</v>
      </c>
      <c r="B3" s="4"/>
      <c r="C3" s="3" t="str">
        <f>IF(Tableau6[[#This Row],[Référence]]="","",INDEX(Tableau2[[Désignation]:[Colonne2]],MATCH(Tableau6[[#This Row],[Référence]],Tableau2[Référence],0),1))</f>
        <v/>
      </c>
      <c r="D3" s="10" t="str">
        <f>IF(Tableau6[[#This Row],[Référence]]="","",SUMIF(Tableau2[Référence],Tableau6[[#This Row],[Référence]],Tableau2[Disponible]))</f>
        <v/>
      </c>
      <c r="E3" s="3"/>
      <c r="F3" s="3"/>
      <c r="G3" s="11"/>
    </row>
  </sheetData>
  <mergeCells count="1">
    <mergeCell ref="A1:D1"/>
  </mergeCell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3"/>
  <sheetViews>
    <sheetView workbookViewId="0">
      <selection activeCell="D3" sqref="D3"/>
    </sheetView>
  </sheetViews>
  <sheetFormatPr baseColWidth="10" defaultRowHeight="15" x14ac:dyDescent="0.25"/>
  <cols>
    <col min="2" max="2" width="12.42578125" customWidth="1"/>
    <col min="3" max="3" width="50.28515625" customWidth="1"/>
    <col min="5" max="5" width="13.140625" customWidth="1"/>
    <col min="6" max="6" width="14.5703125" customWidth="1"/>
    <col min="7" max="7" width="13.42578125" customWidth="1"/>
  </cols>
  <sheetData>
    <row r="1" spans="1:7" ht="18.75" x14ac:dyDescent="0.3">
      <c r="A1" s="27" t="s">
        <v>54</v>
      </c>
      <c r="B1" s="28"/>
      <c r="C1" s="28"/>
      <c r="D1" s="28"/>
    </row>
    <row r="2" spans="1:7" ht="18.75" x14ac:dyDescent="0.3">
      <c r="A2" s="12" t="s">
        <v>6</v>
      </c>
      <c r="B2" s="32" t="s">
        <v>2</v>
      </c>
      <c r="C2" s="14" t="s">
        <v>49</v>
      </c>
      <c r="D2" s="15" t="s">
        <v>0</v>
      </c>
      <c r="E2" s="16" t="s">
        <v>25</v>
      </c>
      <c r="F2" s="16" t="s">
        <v>26</v>
      </c>
      <c r="G2" s="17" t="s">
        <v>27</v>
      </c>
    </row>
    <row r="3" spans="1:7" x14ac:dyDescent="0.25">
      <c r="A3" s="9">
        <v>1</v>
      </c>
      <c r="B3" s="4"/>
      <c r="C3" s="3" t="str">
        <f>IF(Tableau7[[#This Row],[Référence]]="","",INDEX(Tableau2[[Désignation]:[Colonne2]],MATCH(Tableau7[[#This Row],[Référence]],Tableau2[Référence],0),1))</f>
        <v/>
      </c>
      <c r="D3" s="10" t="str">
        <f>IF(Tableau7[[#This Row],[Référence]]="","",SUMIF(Tableau2[Référence],Tableau7[[#This Row],[Référence]],Tableau2[Disponible]))</f>
        <v/>
      </c>
      <c r="E3" s="3"/>
      <c r="F3" s="3"/>
      <c r="G3" s="11"/>
    </row>
  </sheetData>
  <mergeCells count="1">
    <mergeCell ref="A1:D1"/>
  </mergeCell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3"/>
  <sheetViews>
    <sheetView workbookViewId="0">
      <selection activeCell="D3" sqref="D3"/>
    </sheetView>
  </sheetViews>
  <sheetFormatPr baseColWidth="10" defaultRowHeight="15" x14ac:dyDescent="0.25"/>
  <cols>
    <col min="2" max="2" width="12.42578125" customWidth="1"/>
    <col min="3" max="3" width="48.140625" customWidth="1"/>
    <col min="5" max="5" width="13.140625" customWidth="1"/>
    <col min="6" max="6" width="14.5703125" customWidth="1"/>
    <col min="7" max="7" width="13.42578125" customWidth="1"/>
  </cols>
  <sheetData>
    <row r="1" spans="1:7" ht="18.75" x14ac:dyDescent="0.3">
      <c r="A1" s="27" t="s">
        <v>53</v>
      </c>
      <c r="B1" s="28"/>
      <c r="C1" s="28"/>
      <c r="D1" s="28"/>
    </row>
    <row r="2" spans="1:7" ht="18.75" x14ac:dyDescent="0.3">
      <c r="A2" s="12" t="s">
        <v>6</v>
      </c>
      <c r="B2" s="32" t="s">
        <v>2</v>
      </c>
      <c r="C2" s="14" t="s">
        <v>49</v>
      </c>
      <c r="D2" s="15" t="s">
        <v>0</v>
      </c>
      <c r="E2" s="16" t="s">
        <v>25</v>
      </c>
      <c r="F2" s="16" t="s">
        <v>26</v>
      </c>
      <c r="G2" s="17" t="s">
        <v>27</v>
      </c>
    </row>
    <row r="3" spans="1:7" x14ac:dyDescent="0.25">
      <c r="A3" s="9">
        <v>1</v>
      </c>
      <c r="B3" s="4" t="s">
        <v>43</v>
      </c>
      <c r="C3" s="3" t="str">
        <f>IF(Tableau8[[#This Row],[Référence]]="","",INDEX(Tableau2[[Désignation]:[Colonne2]],MATCH(Tableau8[[#This Row],[Référence]],Tableau2[Référence],0),1))</f>
        <v>agrafeuse</v>
      </c>
      <c r="D3" s="10">
        <f>IF(Tableau8[[#This Row],[Référence]]="","",SUMIF(Tableau2[Référence],Tableau8[[#This Row],[Référence]],Tableau2[Disponible]))</f>
        <v>3</v>
      </c>
      <c r="E3" s="3"/>
      <c r="F3" s="3"/>
      <c r="G3" s="11"/>
    </row>
  </sheetData>
  <mergeCells count="1">
    <mergeCell ref="A1:D1"/>
  </mergeCell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3"/>
  <sheetViews>
    <sheetView workbookViewId="0">
      <selection activeCell="D3" sqref="D3"/>
    </sheetView>
  </sheetViews>
  <sheetFormatPr baseColWidth="10" defaultRowHeight="15" x14ac:dyDescent="0.25"/>
  <cols>
    <col min="2" max="2" width="12.42578125" customWidth="1"/>
    <col min="3" max="3" width="52.42578125" customWidth="1"/>
    <col min="5" max="5" width="13.140625" customWidth="1"/>
    <col min="6" max="6" width="14.5703125" customWidth="1"/>
    <col min="7" max="7" width="13.42578125" customWidth="1"/>
  </cols>
  <sheetData>
    <row r="1" spans="1:7" ht="18.75" x14ac:dyDescent="0.3">
      <c r="A1" s="27" t="s">
        <v>52</v>
      </c>
      <c r="B1" s="28"/>
      <c r="C1" s="28"/>
      <c r="D1" s="28"/>
    </row>
    <row r="2" spans="1:7" ht="18.75" x14ac:dyDescent="0.3">
      <c r="A2" s="12" t="s">
        <v>6</v>
      </c>
      <c r="B2" s="32" t="s">
        <v>2</v>
      </c>
      <c r="C2" s="14" t="s">
        <v>49</v>
      </c>
      <c r="D2" s="15" t="s">
        <v>0</v>
      </c>
      <c r="E2" s="16" t="s">
        <v>25</v>
      </c>
      <c r="F2" s="16" t="s">
        <v>26</v>
      </c>
      <c r="G2" s="17" t="s">
        <v>27</v>
      </c>
    </row>
    <row r="3" spans="1:7" x14ac:dyDescent="0.25">
      <c r="A3" s="9">
        <v>1</v>
      </c>
      <c r="B3" s="4">
        <v>4236</v>
      </c>
      <c r="C3" s="3" t="str">
        <f>IF(Tableau9[[#This Row],[Référence]]="","",INDEX(Tableau2[[Désignation]:[Colonne2]],MATCH(Tableau9[[#This Row],[Référence]],Tableau2[Référence],0),1))</f>
        <v>GOMME</v>
      </c>
      <c r="D3" s="10">
        <f>IF(Tableau9[[#This Row],[Référence]]="","",SUMIF(Tableau2[Référence],Tableau9[[#This Row],[Référence]],Tableau2[Disponible]))</f>
        <v>14</v>
      </c>
      <c r="E3" s="3"/>
      <c r="F3" s="3"/>
      <c r="G3" s="11"/>
    </row>
  </sheetData>
  <mergeCells count="1">
    <mergeCell ref="A1:D1"/>
  </mergeCells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3"/>
  <sheetViews>
    <sheetView workbookViewId="0">
      <selection activeCell="D3" sqref="D3"/>
    </sheetView>
  </sheetViews>
  <sheetFormatPr baseColWidth="10" defaultRowHeight="15" x14ac:dyDescent="0.25"/>
  <cols>
    <col min="2" max="2" width="12.42578125" customWidth="1"/>
    <col min="3" max="3" width="52.85546875" customWidth="1"/>
    <col min="5" max="5" width="13.140625" customWidth="1"/>
    <col min="6" max="6" width="14.5703125" customWidth="1"/>
    <col min="7" max="7" width="13.42578125" customWidth="1"/>
  </cols>
  <sheetData>
    <row r="1" spans="1:7" ht="18.75" x14ac:dyDescent="0.3">
      <c r="A1" s="27" t="s">
        <v>51</v>
      </c>
      <c r="B1" s="28"/>
      <c r="C1" s="28"/>
      <c r="D1" s="28"/>
    </row>
    <row r="2" spans="1:7" ht="18.75" x14ac:dyDescent="0.3">
      <c r="A2" s="36" t="s">
        <v>6</v>
      </c>
      <c r="B2" s="37" t="s">
        <v>2</v>
      </c>
      <c r="C2" s="38" t="s">
        <v>49</v>
      </c>
      <c r="D2" s="39" t="s">
        <v>0</v>
      </c>
      <c r="E2" s="40" t="s">
        <v>25</v>
      </c>
      <c r="F2" s="40" t="s">
        <v>26</v>
      </c>
      <c r="G2" s="40" t="s">
        <v>27</v>
      </c>
    </row>
    <row r="3" spans="1:7" x14ac:dyDescent="0.25">
      <c r="A3" s="35">
        <v>1</v>
      </c>
      <c r="B3" s="34">
        <v>256554</v>
      </c>
      <c r="C3" s="33" t="str">
        <f>IF(Tableau11[[#This Row],[Référence]]="","",INDEX(Tableau2[[Désignation]:[Colonne2]],MATCH(Tableau11[[#This Row],[Référence]],Tableau2[Référence],0),1))</f>
        <v>registre 5 MAIN</v>
      </c>
      <c r="D3" s="10">
        <f>IF(Tableau11[[#This Row],[Référence]]="","",SUMIF(Tableau2[Référence],Tableau11[[#This Row],[Référence]],Tableau2[Disponible]))</f>
        <v>9</v>
      </c>
      <c r="E3" s="33"/>
      <c r="F3" s="33"/>
      <c r="G3" s="33"/>
    </row>
  </sheetData>
  <mergeCells count="1">
    <mergeCell ref="A1:D1"/>
  </mergeCells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3"/>
  <sheetViews>
    <sheetView workbookViewId="0">
      <selection activeCell="C10" sqref="C10"/>
    </sheetView>
  </sheetViews>
  <sheetFormatPr baseColWidth="10" defaultRowHeight="15" x14ac:dyDescent="0.25"/>
  <cols>
    <col min="2" max="2" width="12.42578125" customWidth="1"/>
    <col min="3" max="3" width="41" customWidth="1"/>
    <col min="5" max="5" width="13.140625" customWidth="1"/>
    <col min="6" max="6" width="14.5703125" customWidth="1"/>
    <col min="7" max="7" width="13.42578125" customWidth="1"/>
  </cols>
  <sheetData>
    <row r="1" spans="1:7" ht="18.75" x14ac:dyDescent="0.3">
      <c r="A1" s="27" t="s">
        <v>50</v>
      </c>
      <c r="B1" s="28"/>
      <c r="C1" s="28"/>
      <c r="D1" s="28"/>
    </row>
    <row r="2" spans="1:7" ht="18.75" x14ac:dyDescent="0.3">
      <c r="A2" s="12" t="s">
        <v>6</v>
      </c>
      <c r="B2" s="32" t="s">
        <v>2</v>
      </c>
      <c r="C2" s="14" t="s">
        <v>49</v>
      </c>
      <c r="D2" s="15" t="s">
        <v>0</v>
      </c>
      <c r="E2" s="16" t="s">
        <v>25</v>
      </c>
      <c r="F2" s="16" t="s">
        <v>26</v>
      </c>
      <c r="G2" s="17" t="s">
        <v>27</v>
      </c>
    </row>
    <row r="3" spans="1:7" x14ac:dyDescent="0.25">
      <c r="A3" s="9">
        <v>1</v>
      </c>
      <c r="B3" s="4" t="s">
        <v>33</v>
      </c>
      <c r="C3" s="33" t="str">
        <f>IF(Tableau10[[#This Row],[Référence]]="","",INDEX(Tableau2[[Désignation]:[Colonne2]],MATCH(Tableau10[[#This Row],[Référence]],Tableau2[Référence],0),1))</f>
        <v>crayon</v>
      </c>
      <c r="D3" s="10">
        <f>IF(Tableau4[[#This Row],[Référence]]="","",SUMIF(Tableau2[Référence],Tableau4[[#This Row],[Référence]],Tableau2[Disponible]))</f>
        <v>10</v>
      </c>
      <c r="E3" s="3"/>
      <c r="F3" s="3"/>
      <c r="G3" s="11"/>
    </row>
  </sheetData>
  <mergeCells count="1">
    <mergeCell ref="A1:D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Base de Données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</vt:vector>
  </TitlesOfParts>
  <Manager/>
  <Company>PPL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Waseem Anwar [TECH(MAIN)]</dc:creator>
  <cp:keywords/>
  <dc:description/>
  <cp:lastModifiedBy>francis henniaux</cp:lastModifiedBy>
  <cp:revision/>
  <dcterms:created xsi:type="dcterms:W3CDTF">2020-09-04T04:41:22Z</dcterms:created>
  <dcterms:modified xsi:type="dcterms:W3CDTF">2024-07-06T15:28:51Z</dcterms:modified>
  <cp:category/>
  <cp:contentStatus/>
</cp:coreProperties>
</file>