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4E7FDF10-E5B3-40CF-8396-B3EF4655BB54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TABLEAU DE BORD" sheetId="14" r:id="rId1"/>
    <sheet name="2023V2" sheetId="12" r:id="rId2"/>
  </sheets>
  <externalReferences>
    <externalReference r:id="rId3"/>
  </externalReferences>
  <definedNames>
    <definedName name="__xlfn_COUNTIFS">NA()</definedName>
    <definedName name="_xlnm._FilterDatabase" localSheetId="1" hidden="1">'2023V2'!$A$4:$U$84</definedName>
    <definedName name="FNI">#REF!</definedName>
    <definedName name="NBFNI">#REF!</definedName>
    <definedName name="NBTIMBRE">#REF!</definedName>
    <definedName name="TIMBR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61" i="14" l="1"/>
  <c r="P60" i="14"/>
  <c r="P59" i="14"/>
  <c r="P58" i="14"/>
  <c r="P57" i="14"/>
  <c r="P56" i="14"/>
  <c r="P55" i="14"/>
  <c r="P54" i="14"/>
  <c r="P53" i="14"/>
  <c r="P52" i="14"/>
  <c r="P51" i="14"/>
  <c r="P50" i="14"/>
  <c r="P49" i="14"/>
  <c r="P48" i="14"/>
  <c r="P47" i="14"/>
  <c r="P46" i="14"/>
  <c r="P45" i="14"/>
  <c r="P44" i="14"/>
  <c r="P43" i="14"/>
  <c r="P42" i="14"/>
  <c r="P41" i="14"/>
  <c r="P40" i="14"/>
  <c r="P39" i="14"/>
  <c r="P38" i="14"/>
  <c r="P37" i="14"/>
  <c r="P36" i="14"/>
  <c r="P35" i="14"/>
  <c r="P34" i="14"/>
  <c r="P30" i="14"/>
  <c r="P29" i="14"/>
  <c r="P28" i="14"/>
  <c r="P27" i="14"/>
  <c r="P26" i="14"/>
  <c r="P25" i="14"/>
  <c r="P24" i="14"/>
  <c r="P23" i="14"/>
  <c r="P22" i="14"/>
  <c r="P21" i="14"/>
  <c r="P20" i="14"/>
  <c r="P19" i="14"/>
  <c r="P18" i="14"/>
  <c r="P17" i="14"/>
  <c r="P16" i="14"/>
  <c r="P15" i="14"/>
  <c r="P14" i="14"/>
  <c r="P13" i="14"/>
  <c r="P12" i="14"/>
  <c r="P11" i="14"/>
  <c r="P10" i="14"/>
  <c r="P9" i="14"/>
  <c r="P8" i="14"/>
  <c r="P7" i="14"/>
  <c r="P6" i="14"/>
  <c r="P5" i="14"/>
  <c r="P4" i="14"/>
  <c r="P3" i="14"/>
  <c r="J6" i="14" a="1"/>
  <c r="J6" i="14" s="1"/>
  <c r="O14" i="14" a="1"/>
  <c r="O14" i="14" s="1"/>
  <c r="N14" i="14" a="1"/>
  <c r="N14" i="14" s="1"/>
  <c r="H14" i="14" a="1"/>
  <c r="H14" i="14" s="1"/>
  <c r="G14" i="14" a="1"/>
  <c r="G14" i="14" s="1"/>
  <c r="L10" i="14" a="1"/>
  <c r="L10" i="14" s="1"/>
  <c r="E10" i="14" a="1"/>
  <c r="E10" i="14" s="1"/>
  <c r="D10" i="14" a="1"/>
  <c r="D10" i="14" s="1"/>
  <c r="J18" i="14" a="1"/>
  <c r="J18" i="14" s="1"/>
  <c r="I18" i="14" a="1"/>
  <c r="I18" i="14" s="1"/>
  <c r="N26" i="14" a="1"/>
  <c r="N26" i="14" s="1"/>
  <c r="M26" i="14" a="1"/>
  <c r="M26" i="14" s="1"/>
  <c r="F26" i="14" a="1"/>
  <c r="F26" i="14" s="1"/>
  <c r="E41" i="14" a="1"/>
  <c r="E41" i="14" s="1"/>
  <c r="D41" i="14" a="1"/>
  <c r="D41" i="14" s="1"/>
  <c r="I57" i="14" a="1"/>
  <c r="I57" i="14" s="1"/>
  <c r="H57" i="14" a="1"/>
  <c r="H57" i="14" s="1"/>
  <c r="G61" i="14" a="1"/>
  <c r="G61" i="14" s="1"/>
  <c r="O61" i="14" a="1"/>
  <c r="O61" i="14" s="1"/>
  <c r="E59" i="14" a="1"/>
  <c r="E59" i="14" s="1"/>
  <c r="E61" i="14" s="1" a="1"/>
  <c r="E61" i="14" s="1"/>
  <c r="D4" i="14" a="1"/>
  <c r="D4" i="14" s="1"/>
  <c r="D6" i="14" s="1" a="1"/>
  <c r="D6" i="14" s="1"/>
  <c r="O59" i="14" a="1"/>
  <c r="O59" i="14" s="1"/>
  <c r="N59" i="14" a="1"/>
  <c r="N59" i="14" s="1"/>
  <c r="N61" i="14" s="1" a="1"/>
  <c r="N61" i="14" s="1"/>
  <c r="M59" i="14" a="1"/>
  <c r="M59" i="14" s="1"/>
  <c r="M61" i="14" s="1" a="1"/>
  <c r="M61" i="14" s="1"/>
  <c r="L59" i="14" a="1"/>
  <c r="L59" i="14" s="1"/>
  <c r="L61" i="14" s="1" a="1"/>
  <c r="L61" i="14" s="1"/>
  <c r="K59" i="14" a="1"/>
  <c r="K59" i="14" s="1"/>
  <c r="K61" i="14" s="1" a="1"/>
  <c r="K61" i="14" s="1"/>
  <c r="J59" i="14" a="1"/>
  <c r="J59" i="14" s="1"/>
  <c r="J61" i="14" s="1" a="1"/>
  <c r="J61" i="14" s="1"/>
  <c r="I59" i="14" a="1"/>
  <c r="I59" i="14" s="1"/>
  <c r="I61" i="14" s="1" a="1"/>
  <c r="I61" i="14" s="1"/>
  <c r="H59" i="14" a="1"/>
  <c r="H59" i="14" s="1"/>
  <c r="H61" i="14" s="1" a="1"/>
  <c r="H61" i="14" s="1"/>
  <c r="G59" i="14" a="1"/>
  <c r="G59" i="14" s="1"/>
  <c r="F59" i="14" a="1"/>
  <c r="F59" i="14" s="1"/>
  <c r="F61" i="14" s="1" a="1"/>
  <c r="F61" i="14" s="1"/>
  <c r="D59" i="14" a="1"/>
  <c r="D59" i="14" s="1"/>
  <c r="D61" i="14" s="1" a="1"/>
  <c r="D61" i="14" s="1"/>
  <c r="O55" i="14" a="1"/>
  <c r="O55" i="14" s="1"/>
  <c r="O57" i="14" s="1" a="1"/>
  <c r="O57" i="14" s="1"/>
  <c r="N55" i="14" a="1"/>
  <c r="N55" i="14" s="1"/>
  <c r="N57" i="14" s="1" a="1"/>
  <c r="N57" i="14" s="1"/>
  <c r="M55" i="14" a="1"/>
  <c r="M55" i="14" s="1"/>
  <c r="M57" i="14" s="1" a="1"/>
  <c r="M57" i="14" s="1"/>
  <c r="L55" i="14" a="1"/>
  <c r="L55" i="14" s="1"/>
  <c r="L57" i="14" s="1" a="1"/>
  <c r="L57" i="14" s="1"/>
  <c r="K55" i="14" a="1"/>
  <c r="K55" i="14" s="1"/>
  <c r="K57" i="14" s="1" a="1"/>
  <c r="K57" i="14" s="1"/>
  <c r="J55" i="14" a="1"/>
  <c r="J55" i="14" s="1"/>
  <c r="J57" i="14" s="1" a="1"/>
  <c r="J57" i="14" s="1"/>
  <c r="I55" i="14" a="1"/>
  <c r="I55" i="14" s="1"/>
  <c r="H55" i="14" a="1"/>
  <c r="H55" i="14" s="1"/>
  <c r="G55" i="14" a="1"/>
  <c r="G55" i="14" s="1"/>
  <c r="G57" i="14" s="1" a="1"/>
  <c r="G57" i="14" s="1"/>
  <c r="F55" i="14" a="1"/>
  <c r="F55" i="14" s="1"/>
  <c r="F57" i="14" s="1" a="1"/>
  <c r="F57" i="14" s="1"/>
  <c r="E55" i="14" a="1"/>
  <c r="E55" i="14" s="1"/>
  <c r="E57" i="14" s="1" a="1"/>
  <c r="E57" i="14" s="1"/>
  <c r="D55" i="14" a="1"/>
  <c r="D55" i="14" s="1"/>
  <c r="D57" i="14" s="1" a="1"/>
  <c r="D57" i="14" s="1"/>
  <c r="O51" i="14" a="1"/>
  <c r="O51" i="14" s="1"/>
  <c r="O53" i="14" s="1" a="1"/>
  <c r="O53" i="14" s="1"/>
  <c r="N51" i="14" a="1"/>
  <c r="N51" i="14" s="1"/>
  <c r="N53" i="14" s="1" a="1"/>
  <c r="N53" i="14" s="1"/>
  <c r="M51" i="14" a="1"/>
  <c r="M51" i="14" s="1"/>
  <c r="M53" i="14" s="1" a="1"/>
  <c r="M53" i="14" s="1"/>
  <c r="L51" i="14" a="1"/>
  <c r="L51" i="14" s="1"/>
  <c r="L53" i="14" s="1" a="1"/>
  <c r="L53" i="14" s="1"/>
  <c r="K51" i="14" a="1"/>
  <c r="K51" i="14" s="1"/>
  <c r="K53" i="14" s="1" a="1"/>
  <c r="K53" i="14" s="1"/>
  <c r="J51" i="14" a="1"/>
  <c r="J51" i="14" s="1"/>
  <c r="J53" i="14" s="1" a="1"/>
  <c r="J53" i="14" s="1"/>
  <c r="I51" i="14" a="1"/>
  <c r="I51" i="14" s="1"/>
  <c r="I53" i="14" s="1" a="1"/>
  <c r="I53" i="14" s="1"/>
  <c r="H51" i="14" a="1"/>
  <c r="H51" i="14" s="1"/>
  <c r="H53" i="14" s="1" a="1"/>
  <c r="H53" i="14" s="1"/>
  <c r="G51" i="14" a="1"/>
  <c r="G51" i="14" s="1"/>
  <c r="G53" i="14" s="1" a="1"/>
  <c r="G53" i="14" s="1"/>
  <c r="F51" i="14" a="1"/>
  <c r="F51" i="14" s="1"/>
  <c r="F53" i="14" s="1" a="1"/>
  <c r="F53" i="14" s="1"/>
  <c r="E51" i="14" a="1"/>
  <c r="E51" i="14" s="1"/>
  <c r="E53" i="14" s="1" a="1"/>
  <c r="E53" i="14" s="1"/>
  <c r="D51" i="14" a="1"/>
  <c r="D51" i="14" s="1"/>
  <c r="D53" i="14" s="1" a="1"/>
  <c r="D53" i="14" s="1"/>
  <c r="O47" i="14" a="1"/>
  <c r="O47" i="14" s="1"/>
  <c r="O49" i="14" s="1" a="1"/>
  <c r="O49" i="14" s="1"/>
  <c r="N47" i="14" a="1"/>
  <c r="N47" i="14" s="1"/>
  <c r="N49" i="14" s="1" a="1"/>
  <c r="N49" i="14" s="1"/>
  <c r="M47" i="14" a="1"/>
  <c r="M47" i="14" s="1"/>
  <c r="M49" i="14" s="1" a="1"/>
  <c r="M49" i="14" s="1"/>
  <c r="L47" i="14" a="1"/>
  <c r="L47" i="14" s="1"/>
  <c r="L49" i="14" s="1" a="1"/>
  <c r="L49" i="14" s="1"/>
  <c r="K47" i="14" a="1"/>
  <c r="K47" i="14" s="1"/>
  <c r="K49" i="14" s="1" a="1"/>
  <c r="K49" i="14" s="1"/>
  <c r="J47" i="14" a="1"/>
  <c r="J47" i="14" s="1"/>
  <c r="J49" i="14" s="1" a="1"/>
  <c r="J49" i="14" s="1"/>
  <c r="I47" i="14" a="1"/>
  <c r="I47" i="14" s="1"/>
  <c r="I49" i="14" s="1" a="1"/>
  <c r="I49" i="14" s="1"/>
  <c r="H47" i="14" a="1"/>
  <c r="H47" i="14" s="1"/>
  <c r="H49" i="14" s="1" a="1"/>
  <c r="H49" i="14" s="1"/>
  <c r="G47" i="14" a="1"/>
  <c r="G47" i="14" s="1"/>
  <c r="G49" i="14" s="1" a="1"/>
  <c r="G49" i="14" s="1"/>
  <c r="F47" i="14" a="1"/>
  <c r="F47" i="14" s="1"/>
  <c r="F49" i="14" s="1" a="1"/>
  <c r="F49" i="14" s="1"/>
  <c r="E47" i="14" a="1"/>
  <c r="E47" i="14" s="1"/>
  <c r="E49" i="14" s="1" a="1"/>
  <c r="E49" i="14" s="1"/>
  <c r="D47" i="14" a="1"/>
  <c r="D47" i="14" s="1"/>
  <c r="D49" i="14" s="1" a="1"/>
  <c r="D49" i="14" s="1"/>
  <c r="O43" i="14" a="1"/>
  <c r="O43" i="14" s="1"/>
  <c r="O45" i="14" s="1" a="1"/>
  <c r="O45" i="14" s="1"/>
  <c r="N43" i="14" a="1"/>
  <c r="N43" i="14" s="1"/>
  <c r="N45" i="14" s="1" a="1"/>
  <c r="N45" i="14" s="1"/>
  <c r="M43" i="14" a="1"/>
  <c r="M43" i="14" s="1"/>
  <c r="M45" i="14" s="1" a="1"/>
  <c r="M45" i="14" s="1"/>
  <c r="L43" i="14" a="1"/>
  <c r="L43" i="14" s="1"/>
  <c r="L45" i="14" s="1" a="1"/>
  <c r="L45" i="14" s="1"/>
  <c r="K43" i="14" a="1"/>
  <c r="K43" i="14" s="1"/>
  <c r="K45" i="14" s="1" a="1"/>
  <c r="K45" i="14" s="1"/>
  <c r="J43" i="14" a="1"/>
  <c r="J43" i="14" s="1"/>
  <c r="J45" i="14" s="1" a="1"/>
  <c r="J45" i="14" s="1"/>
  <c r="I43" i="14" a="1"/>
  <c r="I43" i="14" s="1"/>
  <c r="I45" i="14" s="1" a="1"/>
  <c r="I45" i="14" s="1"/>
  <c r="H43" i="14" a="1"/>
  <c r="H43" i="14" s="1"/>
  <c r="H45" i="14" s="1" a="1"/>
  <c r="H45" i="14" s="1"/>
  <c r="G43" i="14" a="1"/>
  <c r="G43" i="14" s="1"/>
  <c r="G45" i="14" s="1" a="1"/>
  <c r="G45" i="14" s="1"/>
  <c r="F43" i="14" a="1"/>
  <c r="F43" i="14" s="1"/>
  <c r="F45" i="14" s="1" a="1"/>
  <c r="F45" i="14" s="1"/>
  <c r="E43" i="14" a="1"/>
  <c r="E43" i="14" s="1"/>
  <c r="E45" i="14" s="1" a="1"/>
  <c r="E45" i="14" s="1"/>
  <c r="D43" i="14" a="1"/>
  <c r="D43" i="14" s="1"/>
  <c r="D45" i="14" s="1" a="1"/>
  <c r="D45" i="14" s="1"/>
  <c r="O39" i="14" a="1"/>
  <c r="O39" i="14" s="1"/>
  <c r="O41" i="14" s="1" a="1"/>
  <c r="O41" i="14" s="1"/>
  <c r="N39" i="14" a="1"/>
  <c r="N39" i="14" s="1"/>
  <c r="N41" i="14" s="1" a="1"/>
  <c r="N41" i="14" s="1"/>
  <c r="M39" i="14" a="1"/>
  <c r="M39" i="14" s="1"/>
  <c r="M41" i="14" s="1" a="1"/>
  <c r="M41" i="14" s="1"/>
  <c r="L39" i="14" a="1"/>
  <c r="L39" i="14" s="1"/>
  <c r="L41" i="14" s="1" a="1"/>
  <c r="L41" i="14" s="1"/>
  <c r="K39" i="14" a="1"/>
  <c r="K39" i="14" s="1"/>
  <c r="K41" i="14" s="1" a="1"/>
  <c r="K41" i="14" s="1"/>
  <c r="J39" i="14" a="1"/>
  <c r="J39" i="14" s="1"/>
  <c r="J41" i="14" s="1" a="1"/>
  <c r="J41" i="14" s="1"/>
  <c r="I39" i="14" a="1"/>
  <c r="I39" i="14" s="1"/>
  <c r="I41" i="14" s="1" a="1"/>
  <c r="I41" i="14" s="1"/>
  <c r="H39" i="14" a="1"/>
  <c r="H39" i="14" s="1"/>
  <c r="H41" i="14" s="1" a="1"/>
  <c r="H41" i="14" s="1"/>
  <c r="G39" i="14" a="1"/>
  <c r="G39" i="14" s="1"/>
  <c r="G41" i="14" s="1" a="1"/>
  <c r="G41" i="14" s="1"/>
  <c r="F39" i="14" a="1"/>
  <c r="F39" i="14" s="1"/>
  <c r="F41" i="14" s="1" a="1"/>
  <c r="F41" i="14" s="1"/>
  <c r="E39" i="14" a="1"/>
  <c r="E39" i="14" s="1"/>
  <c r="D39" i="14" a="1"/>
  <c r="D39" i="14" s="1"/>
  <c r="E35" i="14" a="1"/>
  <c r="E35" i="14" s="1"/>
  <c r="E37" i="14" s="1" a="1"/>
  <c r="E37" i="14" s="1"/>
  <c r="F35" i="14" a="1"/>
  <c r="F35" i="14" s="1"/>
  <c r="F37" i="14" s="1" a="1"/>
  <c r="F37" i="14" s="1"/>
  <c r="G35" i="14" a="1"/>
  <c r="G35" i="14" s="1"/>
  <c r="G37" i="14" s="1" a="1"/>
  <c r="G37" i="14" s="1"/>
  <c r="H35" i="14" a="1"/>
  <c r="H35" i="14" s="1"/>
  <c r="H37" i="14" s="1" a="1"/>
  <c r="H37" i="14" s="1"/>
  <c r="I35" i="14" a="1"/>
  <c r="I35" i="14" s="1"/>
  <c r="I37" i="14" s="1" a="1"/>
  <c r="I37" i="14" s="1"/>
  <c r="J35" i="14" a="1"/>
  <c r="J35" i="14" s="1"/>
  <c r="J37" i="14" s="1" a="1"/>
  <c r="J37" i="14" s="1"/>
  <c r="K35" i="14" a="1"/>
  <c r="K35" i="14" s="1"/>
  <c r="K37" i="14" s="1" a="1"/>
  <c r="K37" i="14" s="1"/>
  <c r="L35" i="14" a="1"/>
  <c r="L35" i="14" s="1"/>
  <c r="L37" i="14" s="1" a="1"/>
  <c r="L37" i="14" s="1"/>
  <c r="M35" i="14" a="1"/>
  <c r="M35" i="14" s="1"/>
  <c r="M37" i="14" s="1" a="1"/>
  <c r="M37" i="14" s="1"/>
  <c r="N35" i="14" a="1"/>
  <c r="N35" i="14" s="1"/>
  <c r="N37" i="14" s="1" a="1"/>
  <c r="N37" i="14" s="1"/>
  <c r="O35" i="14" a="1"/>
  <c r="O35" i="14" s="1"/>
  <c r="O37" i="14" s="1" a="1"/>
  <c r="O37" i="14" s="1"/>
  <c r="D35" i="14" a="1"/>
  <c r="D35" i="14" s="1"/>
  <c r="D37" i="14" s="1" a="1"/>
  <c r="D37" i="14" s="1"/>
  <c r="O28" i="14" a="1"/>
  <c r="O28" i="14" s="1"/>
  <c r="O30" i="14" s="1" a="1"/>
  <c r="O30" i="14" s="1"/>
  <c r="N28" i="14" a="1"/>
  <c r="N28" i="14" s="1"/>
  <c r="N30" i="14" s="1" a="1"/>
  <c r="N30" i="14" s="1"/>
  <c r="M28" i="14" a="1"/>
  <c r="M28" i="14" s="1"/>
  <c r="M30" i="14" s="1" a="1"/>
  <c r="M30" i="14" s="1"/>
  <c r="L28" i="14" a="1"/>
  <c r="L28" i="14" s="1"/>
  <c r="L30" i="14" s="1" a="1"/>
  <c r="L30" i="14" s="1"/>
  <c r="K28" i="14" a="1"/>
  <c r="K28" i="14" s="1"/>
  <c r="K30" i="14" s="1" a="1"/>
  <c r="K30" i="14" s="1"/>
  <c r="J28" i="14" a="1"/>
  <c r="J28" i="14" s="1"/>
  <c r="J30" i="14" s="1" a="1"/>
  <c r="J30" i="14" s="1"/>
  <c r="I28" i="14" a="1"/>
  <c r="I28" i="14" s="1"/>
  <c r="I30" i="14" s="1" a="1"/>
  <c r="I30" i="14" s="1"/>
  <c r="H28" i="14" a="1"/>
  <c r="H28" i="14" s="1"/>
  <c r="H30" i="14" s="1" a="1"/>
  <c r="H30" i="14" s="1"/>
  <c r="G28" i="14" a="1"/>
  <c r="G28" i="14" s="1"/>
  <c r="G30" i="14" s="1" a="1"/>
  <c r="G30" i="14" s="1"/>
  <c r="F28" i="14" a="1"/>
  <c r="F28" i="14" s="1"/>
  <c r="F30" i="14" s="1" a="1"/>
  <c r="F30" i="14" s="1"/>
  <c r="E28" i="14" a="1"/>
  <c r="E28" i="14" s="1"/>
  <c r="E30" i="14" s="1" a="1"/>
  <c r="E30" i="14" s="1"/>
  <c r="D28" i="14" a="1"/>
  <c r="D28" i="14" s="1"/>
  <c r="D30" i="14" s="1" a="1"/>
  <c r="D30" i="14" s="1"/>
  <c r="O24" i="14" a="1"/>
  <c r="O24" i="14" s="1"/>
  <c r="O26" i="14" s="1" a="1"/>
  <c r="O26" i="14" s="1"/>
  <c r="N24" i="14" a="1"/>
  <c r="N24" i="14" s="1"/>
  <c r="M24" i="14" a="1"/>
  <c r="M24" i="14" s="1"/>
  <c r="L24" i="14" a="1"/>
  <c r="L24" i="14" s="1"/>
  <c r="L26" i="14" s="1" a="1"/>
  <c r="L26" i="14" s="1"/>
  <c r="K24" i="14" a="1"/>
  <c r="K24" i="14" s="1"/>
  <c r="K26" i="14" s="1" a="1"/>
  <c r="K26" i="14" s="1"/>
  <c r="J24" i="14" a="1"/>
  <c r="J24" i="14" s="1"/>
  <c r="J26" i="14" s="1" a="1"/>
  <c r="J26" i="14" s="1"/>
  <c r="I24" i="14" a="1"/>
  <c r="I24" i="14" s="1"/>
  <c r="I26" i="14" s="1" a="1"/>
  <c r="I26" i="14" s="1"/>
  <c r="H24" i="14" a="1"/>
  <c r="H24" i="14" s="1"/>
  <c r="H26" i="14" s="1" a="1"/>
  <c r="H26" i="14" s="1"/>
  <c r="G24" i="14" a="1"/>
  <c r="G24" i="14" s="1"/>
  <c r="G26" i="14" s="1" a="1"/>
  <c r="G26" i="14" s="1"/>
  <c r="F24" i="14" a="1"/>
  <c r="F24" i="14" s="1"/>
  <c r="E24" i="14" a="1"/>
  <c r="E24" i="14" s="1"/>
  <c r="E26" i="14" s="1" a="1"/>
  <c r="E26" i="14" s="1"/>
  <c r="D24" i="14" a="1"/>
  <c r="D24" i="14" s="1"/>
  <c r="D26" i="14" s="1" a="1"/>
  <c r="D26" i="14" s="1"/>
  <c r="O20" i="14" a="1"/>
  <c r="O20" i="14" s="1"/>
  <c r="N20" i="14" a="1"/>
  <c r="N20" i="14" s="1"/>
  <c r="M20" i="14" a="1"/>
  <c r="M20" i="14" s="1"/>
  <c r="L20" i="14" a="1"/>
  <c r="L20" i="14" s="1"/>
  <c r="K20" i="14" a="1"/>
  <c r="K20" i="14" s="1"/>
  <c r="J20" i="14" a="1"/>
  <c r="J20" i="14" s="1"/>
  <c r="I20" i="14" a="1"/>
  <c r="I20" i="14" s="1"/>
  <c r="H20" i="14" a="1"/>
  <c r="H20" i="14" s="1"/>
  <c r="G20" i="14" a="1"/>
  <c r="G20" i="14" s="1"/>
  <c r="F20" i="14" a="1"/>
  <c r="F20" i="14" s="1"/>
  <c r="E20" i="14" a="1"/>
  <c r="E20" i="14" s="1"/>
  <c r="D20" i="14" a="1"/>
  <c r="D20" i="14" s="1"/>
  <c r="O16" i="14" a="1"/>
  <c r="O16" i="14" s="1"/>
  <c r="O18" i="14" s="1" a="1"/>
  <c r="O18" i="14" s="1"/>
  <c r="N16" i="14" a="1"/>
  <c r="N16" i="14" s="1"/>
  <c r="N18" i="14" s="1" a="1"/>
  <c r="N18" i="14" s="1"/>
  <c r="M16" i="14" a="1"/>
  <c r="M16" i="14" s="1"/>
  <c r="M18" i="14" s="1" a="1"/>
  <c r="M18" i="14" s="1"/>
  <c r="L16" i="14" a="1"/>
  <c r="L16" i="14" s="1"/>
  <c r="L18" i="14" s="1" a="1"/>
  <c r="L18" i="14" s="1"/>
  <c r="K16" i="14" a="1"/>
  <c r="K16" i="14" s="1"/>
  <c r="K18" i="14" s="1" a="1"/>
  <c r="K18" i="14" s="1"/>
  <c r="J16" i="14" a="1"/>
  <c r="J16" i="14" s="1"/>
  <c r="I16" i="14" a="1"/>
  <c r="I16" i="14" s="1"/>
  <c r="H16" i="14" a="1"/>
  <c r="H16" i="14" s="1"/>
  <c r="H18" i="14" s="1" a="1"/>
  <c r="H18" i="14" s="1"/>
  <c r="G16" i="14" a="1"/>
  <c r="G16" i="14" s="1"/>
  <c r="G18" i="14" s="1" a="1"/>
  <c r="G18" i="14" s="1"/>
  <c r="F16" i="14" a="1"/>
  <c r="F16" i="14" s="1"/>
  <c r="F18" i="14" s="1" a="1"/>
  <c r="F18" i="14" s="1"/>
  <c r="E16" i="14" a="1"/>
  <c r="E16" i="14" s="1"/>
  <c r="E18" i="14" s="1" a="1"/>
  <c r="E18" i="14" s="1"/>
  <c r="D16" i="14" a="1"/>
  <c r="D16" i="14" s="1"/>
  <c r="D18" i="14" s="1" a="1"/>
  <c r="D18" i="14" s="1"/>
  <c r="O12" i="14" a="1"/>
  <c r="O12" i="14" s="1"/>
  <c r="N12" i="14" a="1"/>
  <c r="N12" i="14" s="1"/>
  <c r="M12" i="14" a="1"/>
  <c r="M12" i="14" s="1"/>
  <c r="M14" i="14" s="1" a="1"/>
  <c r="M14" i="14" s="1"/>
  <c r="L12" i="14" a="1"/>
  <c r="L12" i="14" s="1"/>
  <c r="L14" i="14" s="1" a="1"/>
  <c r="L14" i="14" s="1"/>
  <c r="K12" i="14" a="1"/>
  <c r="K12" i="14" s="1"/>
  <c r="K14" i="14" s="1" a="1"/>
  <c r="K14" i="14" s="1"/>
  <c r="J12" i="14" a="1"/>
  <c r="J12" i="14" s="1"/>
  <c r="J14" i="14" s="1" a="1"/>
  <c r="J14" i="14" s="1"/>
  <c r="I12" i="14" a="1"/>
  <c r="I12" i="14" s="1"/>
  <c r="I14" i="14" s="1" a="1"/>
  <c r="I14" i="14" s="1"/>
  <c r="H12" i="14" a="1"/>
  <c r="H12" i="14" s="1"/>
  <c r="G12" i="14" a="1"/>
  <c r="G12" i="14" s="1"/>
  <c r="F12" i="14" a="1"/>
  <c r="F12" i="14" s="1"/>
  <c r="F14" i="14" s="1" a="1"/>
  <c r="F14" i="14" s="1"/>
  <c r="E12" i="14" a="1"/>
  <c r="E12" i="14" s="1"/>
  <c r="E14" i="14" s="1" a="1"/>
  <c r="E14" i="14" s="1"/>
  <c r="D12" i="14" a="1"/>
  <c r="D12" i="14" s="1"/>
  <c r="D14" i="14" s="1" a="1"/>
  <c r="D14" i="14" s="1"/>
  <c r="O8" i="14" a="1"/>
  <c r="O8" i="14" s="1"/>
  <c r="O10" i="14" s="1" a="1"/>
  <c r="O10" i="14" s="1"/>
  <c r="N8" i="14" a="1"/>
  <c r="N8" i="14" s="1"/>
  <c r="N10" i="14" s="1" a="1"/>
  <c r="N10" i="14" s="1"/>
  <c r="M8" i="14" a="1"/>
  <c r="M8" i="14" s="1"/>
  <c r="M10" i="14" s="1" a="1"/>
  <c r="M10" i="14" s="1"/>
  <c r="L8" i="14" a="1"/>
  <c r="L8" i="14" s="1"/>
  <c r="K8" i="14" a="1"/>
  <c r="K8" i="14" s="1"/>
  <c r="K10" i="14" s="1" a="1"/>
  <c r="K10" i="14" s="1"/>
  <c r="J8" i="14" a="1"/>
  <c r="J8" i="14" s="1"/>
  <c r="J10" i="14" s="1" a="1"/>
  <c r="J10" i="14" s="1"/>
  <c r="I8" i="14" a="1"/>
  <c r="I8" i="14" s="1"/>
  <c r="I10" i="14" s="1" a="1"/>
  <c r="I10" i="14" s="1"/>
  <c r="H8" i="14" a="1"/>
  <c r="H8" i="14" s="1"/>
  <c r="H10" i="14" s="1" a="1"/>
  <c r="H10" i="14" s="1"/>
  <c r="G8" i="14" a="1"/>
  <c r="G8" i="14" s="1"/>
  <c r="G10" i="14" s="1" a="1"/>
  <c r="G10" i="14" s="1"/>
  <c r="F8" i="14" a="1"/>
  <c r="F8" i="14" s="1"/>
  <c r="F10" i="14" s="1" a="1"/>
  <c r="F10" i="14" s="1"/>
  <c r="E8" i="14" a="1"/>
  <c r="E8" i="14" s="1"/>
  <c r="D8" i="14" a="1"/>
  <c r="D8" i="14" s="1"/>
  <c r="E4" i="14" a="1"/>
  <c r="E4" i="14" s="1"/>
  <c r="E6" i="14" s="1" a="1"/>
  <c r="E6" i="14" s="1"/>
  <c r="F4" i="14" a="1"/>
  <c r="F4" i="14" s="1"/>
  <c r="F6" i="14" s="1" a="1"/>
  <c r="F6" i="14" s="1"/>
  <c r="G4" i="14" a="1"/>
  <c r="G4" i="14" s="1"/>
  <c r="G6" i="14" s="1" a="1"/>
  <c r="G6" i="14" s="1"/>
  <c r="H4" i="14" a="1"/>
  <c r="H4" i="14" s="1"/>
  <c r="H6" i="14" s="1" a="1"/>
  <c r="H6" i="14" s="1"/>
  <c r="I4" i="14" a="1"/>
  <c r="I4" i="14" s="1"/>
  <c r="I6" i="14" s="1" a="1"/>
  <c r="I6" i="14" s="1"/>
  <c r="J4" i="14" a="1"/>
  <c r="J4" i="14" s="1"/>
  <c r="K4" i="14" a="1"/>
  <c r="K4" i="14" s="1"/>
  <c r="K6" i="14" s="1" a="1"/>
  <c r="K6" i="14" s="1"/>
  <c r="L4" i="14" a="1"/>
  <c r="L4" i="14" s="1"/>
  <c r="L6" i="14" s="1" a="1"/>
  <c r="L6" i="14" s="1"/>
  <c r="M4" i="14" a="1"/>
  <c r="M4" i="14" s="1"/>
  <c r="M6" i="14" s="1" a="1"/>
  <c r="M6" i="14" s="1"/>
  <c r="N4" i="14" a="1"/>
  <c r="N4" i="14" s="1"/>
  <c r="N6" i="14" s="1" a="1"/>
  <c r="N6" i="14" s="1"/>
  <c r="O4" i="14" a="1"/>
  <c r="O4" i="14" s="1"/>
  <c r="O6" i="14" s="1" a="1"/>
  <c r="O6" i="14" s="1"/>
  <c r="O58" i="14" a="1"/>
  <c r="O58" i="14" s="1"/>
  <c r="O60" i="14" s="1" a="1"/>
  <c r="O60" i="14" s="1"/>
  <c r="N58" i="14" a="1"/>
  <c r="N58" i="14" s="1"/>
  <c r="N60" i="14" s="1" a="1"/>
  <c r="N60" i="14" s="1"/>
  <c r="M58" i="14" a="1"/>
  <c r="M58" i="14" s="1"/>
  <c r="M60" i="14" s="1" a="1"/>
  <c r="M60" i="14" s="1"/>
  <c r="L58" i="14" a="1"/>
  <c r="L58" i="14" s="1"/>
  <c r="L60" i="14" s="1" a="1"/>
  <c r="L60" i="14" s="1"/>
  <c r="K58" i="14" a="1"/>
  <c r="K58" i="14" s="1"/>
  <c r="K60" i="14" s="1" a="1"/>
  <c r="K60" i="14" s="1"/>
  <c r="J58" i="14" a="1"/>
  <c r="J58" i="14" s="1"/>
  <c r="J60" i="14" s="1" a="1"/>
  <c r="J60" i="14" s="1"/>
  <c r="I58" i="14" a="1"/>
  <c r="I58" i="14" s="1"/>
  <c r="I60" i="14" s="1" a="1"/>
  <c r="I60" i="14" s="1"/>
  <c r="H58" i="14" a="1"/>
  <c r="H58" i="14" s="1"/>
  <c r="H60" i="14" s="1" a="1"/>
  <c r="H60" i="14" s="1"/>
  <c r="G58" i="14" a="1"/>
  <c r="G58" i="14" s="1"/>
  <c r="G60" i="14" s="1" a="1"/>
  <c r="G60" i="14" s="1"/>
  <c r="F58" i="14" a="1"/>
  <c r="F58" i="14" s="1"/>
  <c r="F60" i="14" s="1" a="1"/>
  <c r="F60" i="14" s="1"/>
  <c r="E58" i="14" a="1"/>
  <c r="E58" i="14" s="1"/>
  <c r="E60" i="14" s="1" a="1"/>
  <c r="E60" i="14" s="1"/>
  <c r="D58" i="14" a="1"/>
  <c r="D58" i="14" s="1"/>
  <c r="D60" i="14" s="1" a="1"/>
  <c r="D60" i="14" s="1"/>
  <c r="O54" i="14" a="1"/>
  <c r="O54" i="14" s="1"/>
  <c r="O56" i="14" s="1" a="1"/>
  <c r="O56" i="14" s="1"/>
  <c r="N54" i="14" a="1"/>
  <c r="N54" i="14" s="1"/>
  <c r="N56" i="14" s="1" a="1"/>
  <c r="N56" i="14" s="1"/>
  <c r="M54" i="14" a="1"/>
  <c r="M54" i="14" s="1"/>
  <c r="M56" i="14" s="1" a="1"/>
  <c r="M56" i="14" s="1"/>
  <c r="L54" i="14" a="1"/>
  <c r="L54" i="14" s="1"/>
  <c r="L56" i="14" s="1" a="1"/>
  <c r="L56" i="14" s="1"/>
  <c r="K54" i="14" a="1"/>
  <c r="K54" i="14" s="1"/>
  <c r="K56" i="14" s="1" a="1"/>
  <c r="K56" i="14" s="1"/>
  <c r="J54" i="14" a="1"/>
  <c r="J54" i="14" s="1"/>
  <c r="J56" i="14" s="1" a="1"/>
  <c r="J56" i="14" s="1"/>
  <c r="I54" i="14" a="1"/>
  <c r="I54" i="14" s="1"/>
  <c r="I56" i="14" s="1" a="1"/>
  <c r="I56" i="14" s="1"/>
  <c r="H54" i="14" a="1"/>
  <c r="H54" i="14" s="1"/>
  <c r="H56" i="14" s="1" a="1"/>
  <c r="H56" i="14" s="1"/>
  <c r="G54" i="14" a="1"/>
  <c r="G54" i="14" s="1"/>
  <c r="G56" i="14" s="1" a="1"/>
  <c r="G56" i="14" s="1"/>
  <c r="F54" i="14" a="1"/>
  <c r="F54" i="14" s="1"/>
  <c r="F56" i="14" s="1" a="1"/>
  <c r="F56" i="14" s="1"/>
  <c r="E54" i="14" a="1"/>
  <c r="E54" i="14" s="1"/>
  <c r="E56" i="14" s="1" a="1"/>
  <c r="E56" i="14" s="1"/>
  <c r="D54" i="14" a="1"/>
  <c r="D54" i="14" s="1"/>
  <c r="D56" i="14" s="1" a="1"/>
  <c r="D56" i="14" s="1"/>
  <c r="O50" i="14" a="1"/>
  <c r="O50" i="14" s="1"/>
  <c r="O52" i="14" s="1" a="1"/>
  <c r="O52" i="14" s="1"/>
  <c r="N50" i="14" a="1"/>
  <c r="N50" i="14" s="1"/>
  <c r="N52" i="14" s="1" a="1"/>
  <c r="N52" i="14" s="1"/>
  <c r="M50" i="14" a="1"/>
  <c r="M50" i="14" s="1"/>
  <c r="M52" i="14" s="1" a="1"/>
  <c r="M52" i="14" s="1"/>
  <c r="L50" i="14" a="1"/>
  <c r="L50" i="14" s="1"/>
  <c r="L52" i="14" s="1" a="1"/>
  <c r="L52" i="14" s="1"/>
  <c r="K50" i="14" a="1"/>
  <c r="K50" i="14" s="1"/>
  <c r="K52" i="14" s="1" a="1"/>
  <c r="K52" i="14" s="1"/>
  <c r="J50" i="14" a="1"/>
  <c r="J50" i="14" s="1"/>
  <c r="J52" i="14" s="1" a="1"/>
  <c r="J52" i="14" s="1"/>
  <c r="I50" i="14" a="1"/>
  <c r="I50" i="14" s="1"/>
  <c r="I52" i="14" s="1" a="1"/>
  <c r="I52" i="14" s="1"/>
  <c r="H50" i="14" a="1"/>
  <c r="H50" i="14" s="1"/>
  <c r="H52" i="14" s="1" a="1"/>
  <c r="H52" i="14" s="1"/>
  <c r="G50" i="14" a="1"/>
  <c r="G50" i="14" s="1"/>
  <c r="G52" i="14" s="1" a="1"/>
  <c r="G52" i="14" s="1"/>
  <c r="F50" i="14" a="1"/>
  <c r="F50" i="14" s="1"/>
  <c r="F52" i="14" s="1" a="1"/>
  <c r="F52" i="14" s="1"/>
  <c r="E50" i="14" a="1"/>
  <c r="E50" i="14" s="1"/>
  <c r="E52" i="14" s="1" a="1"/>
  <c r="E52" i="14" s="1"/>
  <c r="D50" i="14" a="1"/>
  <c r="D50" i="14" s="1"/>
  <c r="D52" i="14" s="1" a="1"/>
  <c r="D52" i="14" s="1"/>
  <c r="O46" i="14" a="1"/>
  <c r="O46" i="14" s="1"/>
  <c r="O48" i="14" s="1" a="1"/>
  <c r="O48" i="14" s="1"/>
  <c r="N46" i="14" a="1"/>
  <c r="N46" i="14" s="1"/>
  <c r="N48" i="14" s="1" a="1"/>
  <c r="N48" i="14" s="1"/>
  <c r="M46" i="14" a="1"/>
  <c r="M46" i="14" s="1"/>
  <c r="M48" i="14" s="1" a="1"/>
  <c r="M48" i="14" s="1"/>
  <c r="L46" i="14" a="1"/>
  <c r="L46" i="14" s="1"/>
  <c r="L48" i="14" s="1" a="1"/>
  <c r="L48" i="14" s="1"/>
  <c r="K46" i="14" a="1"/>
  <c r="K46" i="14" s="1"/>
  <c r="K48" i="14" s="1" a="1"/>
  <c r="K48" i="14" s="1"/>
  <c r="J46" i="14" a="1"/>
  <c r="J46" i="14" s="1"/>
  <c r="J48" i="14" s="1" a="1"/>
  <c r="J48" i="14" s="1"/>
  <c r="I46" i="14" a="1"/>
  <c r="I46" i="14" s="1"/>
  <c r="I48" i="14" s="1" a="1"/>
  <c r="I48" i="14" s="1"/>
  <c r="H46" i="14" a="1"/>
  <c r="H46" i="14" s="1"/>
  <c r="H48" i="14" s="1" a="1"/>
  <c r="H48" i="14" s="1"/>
  <c r="G46" i="14" a="1"/>
  <c r="G46" i="14" s="1"/>
  <c r="G48" i="14" s="1" a="1"/>
  <c r="G48" i="14" s="1"/>
  <c r="F46" i="14" a="1"/>
  <c r="F46" i="14" s="1"/>
  <c r="F48" i="14" s="1" a="1"/>
  <c r="F48" i="14" s="1"/>
  <c r="E46" i="14" a="1"/>
  <c r="E46" i="14" s="1"/>
  <c r="E48" i="14" s="1" a="1"/>
  <c r="E48" i="14" s="1"/>
  <c r="D46" i="14" a="1"/>
  <c r="D46" i="14" s="1"/>
  <c r="D48" i="14" s="1" a="1"/>
  <c r="D48" i="14" s="1"/>
  <c r="O42" i="14" a="1"/>
  <c r="O42" i="14" s="1"/>
  <c r="O44" i="14" s="1" a="1"/>
  <c r="O44" i="14" s="1"/>
  <c r="N42" i="14" a="1"/>
  <c r="N42" i="14" s="1"/>
  <c r="N44" i="14" s="1" a="1"/>
  <c r="N44" i="14" s="1"/>
  <c r="M42" i="14" a="1"/>
  <c r="M42" i="14" s="1"/>
  <c r="M44" i="14" s="1" a="1"/>
  <c r="M44" i="14" s="1"/>
  <c r="L42" i="14" a="1"/>
  <c r="L42" i="14" s="1"/>
  <c r="L44" i="14" s="1" a="1"/>
  <c r="L44" i="14" s="1"/>
  <c r="K42" i="14" a="1"/>
  <c r="K42" i="14" s="1"/>
  <c r="K44" i="14" s="1" a="1"/>
  <c r="K44" i="14" s="1"/>
  <c r="J42" i="14" a="1"/>
  <c r="J42" i="14" s="1"/>
  <c r="J44" i="14" s="1" a="1"/>
  <c r="J44" i="14" s="1"/>
  <c r="I42" i="14" a="1"/>
  <c r="I42" i="14" s="1"/>
  <c r="I44" i="14" s="1" a="1"/>
  <c r="I44" i="14" s="1"/>
  <c r="H42" i="14" a="1"/>
  <c r="H42" i="14" s="1"/>
  <c r="H44" i="14" s="1" a="1"/>
  <c r="H44" i="14" s="1"/>
  <c r="G42" i="14" a="1"/>
  <c r="G42" i="14" s="1"/>
  <c r="G44" i="14" s="1" a="1"/>
  <c r="G44" i="14" s="1"/>
  <c r="F42" i="14" a="1"/>
  <c r="F42" i="14" s="1"/>
  <c r="F44" i="14" s="1" a="1"/>
  <c r="F44" i="14" s="1"/>
  <c r="E42" i="14" a="1"/>
  <c r="E42" i="14" s="1"/>
  <c r="E44" i="14" s="1" a="1"/>
  <c r="E44" i="14" s="1"/>
  <c r="D42" i="14" a="1"/>
  <c r="D42" i="14" s="1"/>
  <c r="D44" i="14" s="1" a="1"/>
  <c r="D44" i="14" s="1"/>
  <c r="O38" i="14" a="1"/>
  <c r="O38" i="14" s="1"/>
  <c r="O40" i="14" s="1" a="1"/>
  <c r="O40" i="14" s="1"/>
  <c r="N38" i="14" a="1"/>
  <c r="N38" i="14" s="1"/>
  <c r="N40" i="14" s="1" a="1"/>
  <c r="N40" i="14" s="1"/>
  <c r="M38" i="14" a="1"/>
  <c r="M38" i="14" s="1"/>
  <c r="M40" i="14" s="1" a="1"/>
  <c r="M40" i="14" s="1"/>
  <c r="L38" i="14" a="1"/>
  <c r="L38" i="14" s="1"/>
  <c r="L40" i="14" s="1" a="1"/>
  <c r="L40" i="14" s="1"/>
  <c r="K38" i="14" a="1"/>
  <c r="K38" i="14" s="1"/>
  <c r="K40" i="14" s="1" a="1"/>
  <c r="K40" i="14" s="1"/>
  <c r="J38" i="14" a="1"/>
  <c r="J38" i="14" s="1"/>
  <c r="J40" i="14" s="1" a="1"/>
  <c r="J40" i="14" s="1"/>
  <c r="I38" i="14" a="1"/>
  <c r="I38" i="14" s="1"/>
  <c r="I40" i="14" s="1" a="1"/>
  <c r="I40" i="14" s="1"/>
  <c r="H38" i="14" a="1"/>
  <c r="H38" i="14" s="1"/>
  <c r="H40" i="14" s="1" a="1"/>
  <c r="H40" i="14" s="1"/>
  <c r="G38" i="14" a="1"/>
  <c r="G38" i="14" s="1"/>
  <c r="G40" i="14" s="1" a="1"/>
  <c r="G40" i="14" s="1"/>
  <c r="F38" i="14" a="1"/>
  <c r="F38" i="14" s="1"/>
  <c r="F40" i="14" s="1" a="1"/>
  <c r="F40" i="14" s="1"/>
  <c r="E38" i="14" a="1"/>
  <c r="E38" i="14" s="1"/>
  <c r="E40" i="14" s="1" a="1"/>
  <c r="E40" i="14" s="1"/>
  <c r="D38" i="14" a="1"/>
  <c r="D38" i="14" s="1"/>
  <c r="D40" i="14" s="1" a="1"/>
  <c r="D40" i="14" s="1"/>
  <c r="E34" i="14" a="1"/>
  <c r="E34" i="14" s="1"/>
  <c r="E36" i="14" s="1" a="1"/>
  <c r="E36" i="14" s="1"/>
  <c r="F34" i="14" a="1"/>
  <c r="F34" i="14" s="1"/>
  <c r="F36" i="14" s="1" a="1"/>
  <c r="F36" i="14" s="1"/>
  <c r="G34" i="14" a="1"/>
  <c r="G34" i="14" s="1"/>
  <c r="G36" i="14" s="1" a="1"/>
  <c r="G36" i="14" s="1"/>
  <c r="H34" i="14" a="1"/>
  <c r="H34" i="14" s="1"/>
  <c r="H36" i="14" s="1" a="1"/>
  <c r="H36" i="14" s="1"/>
  <c r="I34" i="14" a="1"/>
  <c r="I34" i="14" s="1"/>
  <c r="I36" i="14" s="1" a="1"/>
  <c r="I36" i="14" s="1"/>
  <c r="J34" i="14" a="1"/>
  <c r="J34" i="14" s="1"/>
  <c r="J36" i="14" s="1" a="1"/>
  <c r="J36" i="14" s="1"/>
  <c r="K34" i="14" a="1"/>
  <c r="K34" i="14" s="1"/>
  <c r="K36" i="14" s="1" a="1"/>
  <c r="K36" i="14" s="1"/>
  <c r="L34" i="14" a="1"/>
  <c r="L34" i="14" s="1"/>
  <c r="L36" i="14" s="1" a="1"/>
  <c r="L36" i="14" s="1"/>
  <c r="M34" i="14" a="1"/>
  <c r="M34" i="14" s="1"/>
  <c r="M36" i="14" s="1" a="1"/>
  <c r="M36" i="14" s="1"/>
  <c r="N34" i="14" a="1"/>
  <c r="N34" i="14" s="1"/>
  <c r="N36" i="14" s="1" a="1"/>
  <c r="N36" i="14" s="1"/>
  <c r="O34" i="14" a="1"/>
  <c r="O34" i="14" s="1"/>
  <c r="O36" i="14" s="1" a="1"/>
  <c r="O36" i="14" s="1"/>
  <c r="D34" i="14" a="1"/>
  <c r="D34" i="14" s="1"/>
  <c r="D36" i="14" s="1" a="1"/>
  <c r="D36" i="14" s="1"/>
  <c r="D3" i="14" a="1"/>
  <c r="D3" i="14" s="1"/>
  <c r="D5" i="14" s="1" a="1"/>
  <c r="D5" i="14" s="1"/>
  <c r="E3" i="14" a="1"/>
  <c r="E3" i="14" s="1"/>
  <c r="E5" i="14" s="1" a="1"/>
  <c r="E5" i="14" s="1"/>
  <c r="F3" i="14" a="1"/>
  <c r="F3" i="14" s="1"/>
  <c r="F5" i="14" s="1" a="1"/>
  <c r="F5" i="14" s="1"/>
  <c r="G3" i="14" a="1"/>
  <c r="G3" i="14" s="1"/>
  <c r="G5" i="14" s="1" a="1"/>
  <c r="G5" i="14" s="1"/>
  <c r="H3" i="14" a="1"/>
  <c r="H3" i="14" s="1"/>
  <c r="H5" i="14" s="1" a="1"/>
  <c r="H5" i="14" s="1"/>
  <c r="I3" i="14" a="1"/>
  <c r="I3" i="14" s="1"/>
  <c r="I5" i="14" s="1" a="1"/>
  <c r="I5" i="14" s="1"/>
  <c r="J3" i="14" a="1"/>
  <c r="J3" i="14" s="1"/>
  <c r="J5" i="14" s="1" a="1"/>
  <c r="J5" i="14" s="1"/>
  <c r="K3" i="14" a="1"/>
  <c r="K3" i="14" s="1"/>
  <c r="K5" i="14" s="1" a="1"/>
  <c r="K5" i="14" s="1"/>
  <c r="L3" i="14" a="1"/>
  <c r="L3" i="14" s="1"/>
  <c r="L5" i="14" s="1" a="1"/>
  <c r="L5" i="14" s="1"/>
  <c r="M3" i="14" a="1"/>
  <c r="M3" i="14" s="1"/>
  <c r="M5" i="14" s="1" a="1"/>
  <c r="M5" i="14" s="1"/>
  <c r="O7" i="14" a="1"/>
  <c r="O7" i="14" s="1"/>
  <c r="O9" i="14" s="1" a="1"/>
  <c r="O9" i="14" s="1"/>
  <c r="N7" i="14" a="1"/>
  <c r="N7" i="14" s="1"/>
  <c r="N9" i="14" s="1" a="1"/>
  <c r="N9" i="14" s="1"/>
  <c r="M7" i="14" a="1"/>
  <c r="M7" i="14" s="1"/>
  <c r="M9" i="14" s="1" a="1"/>
  <c r="M9" i="14" s="1"/>
  <c r="L7" i="14" a="1"/>
  <c r="L7" i="14" s="1"/>
  <c r="L9" i="14" s="1" a="1"/>
  <c r="L9" i="14" s="1"/>
  <c r="K7" i="14" a="1"/>
  <c r="K7" i="14" s="1"/>
  <c r="K9" i="14" s="1" a="1"/>
  <c r="K9" i="14" s="1"/>
  <c r="J7" i="14" a="1"/>
  <c r="J7" i="14" s="1"/>
  <c r="J9" i="14" s="1" a="1"/>
  <c r="J9" i="14" s="1"/>
  <c r="I7" i="14" a="1"/>
  <c r="I7" i="14" s="1"/>
  <c r="I9" i="14" s="1" a="1"/>
  <c r="I9" i="14" s="1"/>
  <c r="H7" i="14" a="1"/>
  <c r="H7" i="14" s="1"/>
  <c r="H9" i="14" s="1" a="1"/>
  <c r="H9" i="14" s="1"/>
  <c r="G7" i="14" a="1"/>
  <c r="G7" i="14" s="1"/>
  <c r="G9" i="14" s="1" a="1"/>
  <c r="G9" i="14" s="1"/>
  <c r="F7" i="14" a="1"/>
  <c r="F7" i="14" s="1"/>
  <c r="F9" i="14" s="1" a="1"/>
  <c r="F9" i="14" s="1"/>
  <c r="E7" i="14" a="1"/>
  <c r="E7" i="14" s="1"/>
  <c r="E9" i="14" s="1" a="1"/>
  <c r="E9" i="14" s="1"/>
  <c r="D7" i="14" a="1"/>
  <c r="D7" i="14" s="1"/>
  <c r="D9" i="14" s="1" a="1"/>
  <c r="D9" i="14" s="1"/>
  <c r="O11" i="14" a="1"/>
  <c r="O11" i="14" s="1"/>
  <c r="O13" i="14" s="1" a="1"/>
  <c r="O13" i="14" s="1"/>
  <c r="N11" i="14" a="1"/>
  <c r="N11" i="14" s="1"/>
  <c r="N13" i="14" s="1" a="1"/>
  <c r="N13" i="14" s="1"/>
  <c r="M11" i="14" a="1"/>
  <c r="M11" i="14" s="1"/>
  <c r="M13" i="14" s="1" a="1"/>
  <c r="M13" i="14" s="1"/>
  <c r="L11" i="14" a="1"/>
  <c r="L11" i="14" s="1"/>
  <c r="L13" i="14" s="1" a="1"/>
  <c r="L13" i="14" s="1"/>
  <c r="K11" i="14" a="1"/>
  <c r="K11" i="14" s="1"/>
  <c r="K13" i="14" s="1" a="1"/>
  <c r="K13" i="14" s="1"/>
  <c r="J11" i="14" a="1"/>
  <c r="J11" i="14" s="1"/>
  <c r="J13" i="14" s="1" a="1"/>
  <c r="J13" i="14" s="1"/>
  <c r="I11" i="14" a="1"/>
  <c r="I11" i="14" s="1"/>
  <c r="I13" i="14" s="1" a="1"/>
  <c r="I13" i="14" s="1"/>
  <c r="H11" i="14" a="1"/>
  <c r="H11" i="14" s="1"/>
  <c r="H13" i="14" s="1" a="1"/>
  <c r="H13" i="14" s="1"/>
  <c r="G11" i="14" a="1"/>
  <c r="G11" i="14" s="1"/>
  <c r="G13" i="14" s="1" a="1"/>
  <c r="G13" i="14" s="1"/>
  <c r="F11" i="14" a="1"/>
  <c r="F11" i="14" s="1"/>
  <c r="F13" i="14" s="1" a="1"/>
  <c r="F13" i="14" s="1"/>
  <c r="E11" i="14" a="1"/>
  <c r="E11" i="14" s="1"/>
  <c r="E13" i="14" s="1" a="1"/>
  <c r="E13" i="14" s="1"/>
  <c r="D11" i="14" a="1"/>
  <c r="D11" i="14" s="1"/>
  <c r="D13" i="14" s="1" a="1"/>
  <c r="D13" i="14" s="1"/>
  <c r="O15" i="14" a="1"/>
  <c r="O15" i="14" s="1"/>
  <c r="O17" i="14" s="1" a="1"/>
  <c r="O17" i="14" s="1"/>
  <c r="N15" i="14" a="1"/>
  <c r="N15" i="14" s="1"/>
  <c r="N17" i="14" s="1" a="1"/>
  <c r="N17" i="14" s="1"/>
  <c r="M15" i="14" a="1"/>
  <c r="M15" i="14" s="1"/>
  <c r="M17" i="14" s="1" a="1"/>
  <c r="M17" i="14" s="1"/>
  <c r="L15" i="14" a="1"/>
  <c r="L15" i="14" s="1"/>
  <c r="L17" i="14" s="1" a="1"/>
  <c r="L17" i="14" s="1"/>
  <c r="K15" i="14" a="1"/>
  <c r="K15" i="14" s="1"/>
  <c r="K17" i="14" s="1" a="1"/>
  <c r="K17" i="14" s="1"/>
  <c r="J15" i="14" a="1"/>
  <c r="J15" i="14" s="1"/>
  <c r="J17" i="14" s="1" a="1"/>
  <c r="J17" i="14" s="1"/>
  <c r="I15" i="14" a="1"/>
  <c r="I15" i="14" s="1"/>
  <c r="I17" i="14" s="1" a="1"/>
  <c r="I17" i="14" s="1"/>
  <c r="H15" i="14" a="1"/>
  <c r="H15" i="14" s="1"/>
  <c r="H17" i="14" s="1" a="1"/>
  <c r="H17" i="14" s="1"/>
  <c r="G15" i="14" a="1"/>
  <c r="G15" i="14" s="1"/>
  <c r="G17" i="14" s="1" a="1"/>
  <c r="G17" i="14" s="1"/>
  <c r="F15" i="14" a="1"/>
  <c r="F15" i="14" s="1"/>
  <c r="F17" i="14" s="1" a="1"/>
  <c r="F17" i="14" s="1"/>
  <c r="E15" i="14" a="1"/>
  <c r="E15" i="14" s="1"/>
  <c r="E17" i="14" s="1" a="1"/>
  <c r="E17" i="14" s="1"/>
  <c r="D15" i="14" a="1"/>
  <c r="D15" i="14" s="1"/>
  <c r="D17" i="14" s="1" a="1"/>
  <c r="D17" i="14" s="1"/>
  <c r="O19" i="14" a="1"/>
  <c r="O19" i="14" s="1"/>
  <c r="O21" i="14" s="1" a="1"/>
  <c r="O21" i="14" s="1"/>
  <c r="N19" i="14" a="1"/>
  <c r="N19" i="14" s="1"/>
  <c r="N21" i="14" s="1" a="1"/>
  <c r="N21" i="14" s="1"/>
  <c r="M19" i="14" a="1"/>
  <c r="M19" i="14" s="1"/>
  <c r="M21" i="14" s="1" a="1"/>
  <c r="M21" i="14" s="1"/>
  <c r="L19" i="14" a="1"/>
  <c r="L19" i="14" s="1"/>
  <c r="L21" i="14" s="1" a="1"/>
  <c r="L21" i="14" s="1"/>
  <c r="K19" i="14" a="1"/>
  <c r="K19" i="14" s="1"/>
  <c r="K21" i="14" s="1" a="1"/>
  <c r="K21" i="14" s="1"/>
  <c r="J19" i="14" a="1"/>
  <c r="J19" i="14" s="1"/>
  <c r="J21" i="14" s="1" a="1"/>
  <c r="J21" i="14" s="1"/>
  <c r="I19" i="14" a="1"/>
  <c r="I19" i="14" s="1"/>
  <c r="I21" i="14" s="1" a="1"/>
  <c r="I21" i="14" s="1"/>
  <c r="H19" i="14" a="1"/>
  <c r="H19" i="14" s="1"/>
  <c r="H21" i="14" s="1" a="1"/>
  <c r="H21" i="14" s="1"/>
  <c r="G19" i="14" a="1"/>
  <c r="G19" i="14" s="1"/>
  <c r="G21" i="14" s="1" a="1"/>
  <c r="G21" i="14" s="1"/>
  <c r="F19" i="14" a="1"/>
  <c r="F19" i="14" s="1"/>
  <c r="F21" i="14" s="1" a="1"/>
  <c r="F21" i="14" s="1"/>
  <c r="E19" i="14" a="1"/>
  <c r="E19" i="14" s="1"/>
  <c r="E21" i="14" s="1" a="1"/>
  <c r="E21" i="14" s="1"/>
  <c r="D19" i="14" a="1"/>
  <c r="D19" i="14" s="1"/>
  <c r="D21" i="14" s="1" a="1"/>
  <c r="D21" i="14" s="1"/>
  <c r="O27" i="14" a="1"/>
  <c r="O27" i="14" s="1"/>
  <c r="O29" i="14" s="1" a="1"/>
  <c r="O29" i="14" s="1"/>
  <c r="N27" i="14" a="1"/>
  <c r="N27" i="14" s="1"/>
  <c r="N29" i="14" s="1" a="1"/>
  <c r="N29" i="14" s="1"/>
  <c r="M27" i="14" a="1"/>
  <c r="M27" i="14" s="1"/>
  <c r="M29" i="14" s="1" a="1"/>
  <c r="M29" i="14" s="1"/>
  <c r="L27" i="14" a="1"/>
  <c r="L27" i="14" s="1"/>
  <c r="L29" i="14" s="1" a="1"/>
  <c r="L29" i="14" s="1"/>
  <c r="K27" i="14" a="1"/>
  <c r="K27" i="14" s="1"/>
  <c r="K29" i="14" s="1" a="1"/>
  <c r="K29" i="14" s="1"/>
  <c r="J27" i="14" a="1"/>
  <c r="J27" i="14" s="1"/>
  <c r="J29" i="14" s="1" a="1"/>
  <c r="J29" i="14" s="1"/>
  <c r="I27" i="14" a="1"/>
  <c r="I27" i="14" s="1"/>
  <c r="I29" i="14" s="1" a="1"/>
  <c r="I29" i="14" s="1"/>
  <c r="H27" i="14" a="1"/>
  <c r="H27" i="14" s="1"/>
  <c r="H29" i="14" s="1" a="1"/>
  <c r="H29" i="14" s="1"/>
  <c r="G27" i="14" a="1"/>
  <c r="G27" i="14" s="1"/>
  <c r="G29" i="14" s="1" a="1"/>
  <c r="G29" i="14" s="1"/>
  <c r="F27" i="14" a="1"/>
  <c r="F27" i="14" s="1"/>
  <c r="F29" i="14" s="1" a="1"/>
  <c r="F29" i="14" s="1"/>
  <c r="E27" i="14" a="1"/>
  <c r="E27" i="14" s="1"/>
  <c r="E29" i="14" s="1" a="1"/>
  <c r="E29" i="14" s="1"/>
  <c r="D27" i="14" a="1"/>
  <c r="D27" i="14" s="1"/>
  <c r="D29" i="14" s="1" a="1"/>
  <c r="D29" i="14" s="1"/>
  <c r="O23" i="14" a="1"/>
  <c r="O23" i="14" s="1"/>
  <c r="O25" i="14" s="1" a="1"/>
  <c r="O25" i="14" s="1"/>
  <c r="N23" i="14" a="1"/>
  <c r="N23" i="14" s="1"/>
  <c r="N25" i="14" s="1" a="1"/>
  <c r="N25" i="14" s="1"/>
  <c r="M23" i="14" a="1"/>
  <c r="M23" i="14" s="1"/>
  <c r="M25" i="14" s="1" a="1"/>
  <c r="M25" i="14" s="1"/>
  <c r="L23" i="14" a="1"/>
  <c r="L23" i="14" s="1"/>
  <c r="L25" i="14" s="1" a="1"/>
  <c r="L25" i="14" s="1"/>
  <c r="K23" i="14" a="1"/>
  <c r="K23" i="14" s="1"/>
  <c r="K25" i="14" s="1" a="1"/>
  <c r="K25" i="14" s="1"/>
  <c r="J23" i="14" a="1"/>
  <c r="J23" i="14" s="1"/>
  <c r="J25" i="14" s="1" a="1"/>
  <c r="J25" i="14" s="1"/>
  <c r="I23" i="14" a="1"/>
  <c r="I23" i="14" s="1"/>
  <c r="I25" i="14" s="1" a="1"/>
  <c r="I25" i="14" s="1"/>
  <c r="H23" i="14" a="1"/>
  <c r="H23" i="14" s="1"/>
  <c r="H25" i="14" s="1" a="1"/>
  <c r="H25" i="14" s="1"/>
  <c r="G23" i="14" a="1"/>
  <c r="G23" i="14" s="1"/>
  <c r="G25" i="14" s="1" a="1"/>
  <c r="G25" i="14" s="1"/>
  <c r="F23" i="14" a="1"/>
  <c r="F23" i="14" s="1"/>
  <c r="F25" i="14" s="1" a="1"/>
  <c r="F25" i="14" s="1"/>
  <c r="E23" i="14" a="1"/>
  <c r="E23" i="14" s="1"/>
  <c r="E25" i="14" s="1" a="1"/>
  <c r="E25" i="14" s="1"/>
  <c r="D23" i="14" a="1"/>
  <c r="D23" i="14" s="1"/>
  <c r="D25" i="14" s="1" a="1"/>
  <c r="D25" i="14" s="1"/>
  <c r="N3" i="14" a="1"/>
  <c r="N3" i="14" s="1"/>
  <c r="N5" i="14" s="1" a="1"/>
  <c r="N5" i="14" s="1"/>
  <c r="O3" i="14" a="1"/>
  <c r="O3" i="14" s="1"/>
  <c r="O5" i="14" s="1" a="1"/>
  <c r="O5" i="14" s="1"/>
  <c r="M22" i="14" l="1"/>
  <c r="H22" i="14"/>
  <c r="G22" i="14"/>
  <c r="F22" i="14"/>
  <c r="N22" i="14"/>
  <c r="O22" i="14"/>
  <c r="I22" i="14"/>
  <c r="J22" i="14"/>
  <c r="K22" i="14"/>
  <c r="L22" i="14"/>
  <c r="E22" i="14"/>
  <c r="D5" i="12" l="1"/>
  <c r="F5" i="12" s="1"/>
  <c r="D6" i="12"/>
  <c r="D7" i="12"/>
  <c r="F7" i="12" s="1"/>
  <c r="D8" i="12"/>
  <c r="F8" i="12" s="1"/>
  <c r="D9" i="12"/>
  <c r="F9" i="12" s="1"/>
  <c r="D10" i="12"/>
  <c r="F10" i="12" s="1"/>
  <c r="D11" i="12"/>
  <c r="D12" i="12"/>
  <c r="D13" i="12"/>
  <c r="F13" i="12" s="1"/>
  <c r="D14" i="12"/>
  <c r="D15" i="12"/>
  <c r="D16" i="12"/>
  <c r="F16" i="12" s="1"/>
  <c r="D17" i="12"/>
  <c r="F17" i="12" s="1"/>
  <c r="D18" i="12"/>
  <c r="F18" i="12" s="1"/>
  <c r="D19" i="12"/>
  <c r="D20" i="12"/>
  <c r="D21" i="12"/>
  <c r="F21" i="12" s="1"/>
  <c r="D22" i="12"/>
  <c r="D23" i="12"/>
  <c r="F23" i="12" s="1"/>
  <c r="D24" i="12"/>
  <c r="F24" i="12" s="1"/>
  <c r="D25" i="12"/>
  <c r="F25" i="12" s="1"/>
  <c r="D26" i="12"/>
  <c r="F26" i="12" s="1"/>
  <c r="D27" i="12"/>
  <c r="D28" i="12"/>
  <c r="D29" i="12"/>
  <c r="F29" i="12" s="1"/>
  <c r="D30" i="12"/>
  <c r="F30" i="12" s="1"/>
  <c r="D31" i="12"/>
  <c r="F31" i="12" s="1"/>
  <c r="D32" i="12"/>
  <c r="F32" i="12" s="1"/>
  <c r="D33" i="12"/>
  <c r="F33" i="12" s="1"/>
  <c r="D34" i="12"/>
  <c r="F34" i="12" s="1"/>
  <c r="D35" i="12"/>
  <c r="D36" i="12"/>
  <c r="D37" i="12"/>
  <c r="F37" i="12" s="1"/>
  <c r="D38" i="12"/>
  <c r="F38" i="12" s="1"/>
  <c r="D39" i="12"/>
  <c r="F39" i="12" s="1"/>
  <c r="D40" i="12"/>
  <c r="F40" i="12" s="1"/>
  <c r="D41" i="12"/>
  <c r="F41" i="12" s="1"/>
  <c r="D42" i="12"/>
  <c r="F42" i="12" s="1"/>
  <c r="D43" i="12"/>
  <c r="F43" i="12" s="1"/>
  <c r="D44" i="12"/>
  <c r="D45" i="12"/>
  <c r="F45" i="12" s="1"/>
  <c r="D46" i="12"/>
  <c r="F46" i="12" s="1"/>
  <c r="D47" i="12"/>
  <c r="F47" i="12" s="1"/>
  <c r="D48" i="12"/>
  <c r="F48" i="12" s="1"/>
  <c r="D49" i="12"/>
  <c r="F49" i="12" s="1"/>
  <c r="D50" i="12"/>
  <c r="F50" i="12" s="1"/>
  <c r="D51" i="12"/>
  <c r="D52" i="12"/>
  <c r="F52" i="12" s="1"/>
  <c r="D53" i="12"/>
  <c r="F53" i="12" s="1"/>
  <c r="D54" i="12"/>
  <c r="F54" i="12" s="1"/>
  <c r="D55" i="12"/>
  <c r="F55" i="12" s="1"/>
  <c r="D56" i="12"/>
  <c r="F56" i="12" s="1"/>
  <c r="D57" i="12"/>
  <c r="F57" i="12" s="1"/>
  <c r="D58" i="12"/>
  <c r="F58" i="12" s="1"/>
  <c r="D59" i="12"/>
  <c r="F59" i="12" s="1"/>
  <c r="D60" i="12"/>
  <c r="F60" i="12" s="1"/>
  <c r="D61" i="12"/>
  <c r="F61" i="12" s="1"/>
  <c r="D62" i="12"/>
  <c r="F62" i="12" s="1"/>
  <c r="D63" i="12"/>
  <c r="F63" i="12" s="1"/>
  <c r="D64" i="12"/>
  <c r="F64" i="12" s="1"/>
  <c r="D65" i="12"/>
  <c r="F65" i="12" s="1"/>
  <c r="D66" i="12"/>
  <c r="F66" i="12" s="1"/>
  <c r="D67" i="12"/>
  <c r="F67" i="12" s="1"/>
  <c r="D68" i="12"/>
  <c r="D69" i="12"/>
  <c r="F69" i="12" s="1"/>
  <c r="D70" i="12"/>
  <c r="F70" i="12" s="1"/>
  <c r="D71" i="12"/>
  <c r="F71" i="12" s="1"/>
  <c r="D72" i="12"/>
  <c r="F72" i="12" s="1"/>
  <c r="D73" i="12"/>
  <c r="F73" i="12" s="1"/>
  <c r="D74" i="12"/>
  <c r="F74" i="12" s="1"/>
  <c r="D75" i="12"/>
  <c r="F75" i="12" s="1"/>
  <c r="D76" i="12"/>
  <c r="D77" i="12"/>
  <c r="F77" i="12" s="1"/>
  <c r="D78" i="12"/>
  <c r="F78" i="12" s="1"/>
  <c r="D79" i="12"/>
  <c r="F79" i="12" s="1"/>
  <c r="D80" i="12"/>
  <c r="F80" i="12" s="1"/>
  <c r="D81" i="12"/>
  <c r="F81" i="12" s="1"/>
  <c r="D82" i="12"/>
  <c r="F82" i="12" s="1"/>
  <c r="D83" i="12"/>
  <c r="F83" i="12" s="1"/>
  <c r="D84" i="12"/>
  <c r="F84" i="12" s="1"/>
  <c r="E5" i="12"/>
  <c r="G5" i="12" s="1"/>
  <c r="E6" i="12"/>
  <c r="G6" i="12" s="1"/>
  <c r="E7" i="12"/>
  <c r="G7" i="12" s="1"/>
  <c r="E8" i="12"/>
  <c r="G8" i="12" s="1"/>
  <c r="E9" i="12"/>
  <c r="G9" i="12" s="1"/>
  <c r="E10" i="12"/>
  <c r="G10" i="12" s="1"/>
  <c r="E11" i="12"/>
  <c r="E12" i="12"/>
  <c r="E13" i="12"/>
  <c r="G13" i="12" s="1"/>
  <c r="E14" i="12"/>
  <c r="G14" i="12" s="1"/>
  <c r="E15" i="12"/>
  <c r="G15" i="12" s="1"/>
  <c r="E16" i="12"/>
  <c r="G16" i="12" s="1"/>
  <c r="E17" i="12"/>
  <c r="G17" i="12" s="1"/>
  <c r="E18" i="12"/>
  <c r="G18" i="12" s="1"/>
  <c r="E19" i="12"/>
  <c r="G19" i="12" s="1"/>
  <c r="E20" i="12"/>
  <c r="E21" i="12"/>
  <c r="G21" i="12" s="1"/>
  <c r="E22" i="12"/>
  <c r="G22" i="12" s="1"/>
  <c r="E23" i="12"/>
  <c r="G23" i="12" s="1"/>
  <c r="E24" i="12"/>
  <c r="G24" i="12" s="1"/>
  <c r="E25" i="12"/>
  <c r="G25" i="12" s="1"/>
  <c r="E26" i="12"/>
  <c r="G26" i="12" s="1"/>
  <c r="E27" i="12"/>
  <c r="G27" i="12" s="1"/>
  <c r="E28" i="12"/>
  <c r="G28" i="12" s="1"/>
  <c r="E29" i="12"/>
  <c r="G29" i="12" s="1"/>
  <c r="E30" i="12"/>
  <c r="G30" i="12" s="1"/>
  <c r="E31" i="12"/>
  <c r="G31" i="12" s="1"/>
  <c r="E32" i="12"/>
  <c r="G32" i="12" s="1"/>
  <c r="E33" i="12"/>
  <c r="G33" i="12" s="1"/>
  <c r="E34" i="12"/>
  <c r="G34" i="12" s="1"/>
  <c r="E35" i="12"/>
  <c r="G35" i="12" s="1"/>
  <c r="E36" i="12"/>
  <c r="E37" i="12"/>
  <c r="G37" i="12" s="1"/>
  <c r="E38" i="12"/>
  <c r="G38" i="12" s="1"/>
  <c r="E39" i="12"/>
  <c r="G39" i="12" s="1"/>
  <c r="E40" i="12"/>
  <c r="G40" i="12" s="1"/>
  <c r="E41" i="12"/>
  <c r="G41" i="12" s="1"/>
  <c r="E42" i="12"/>
  <c r="G42" i="12" s="1"/>
  <c r="E43" i="12"/>
  <c r="G43" i="12" s="1"/>
  <c r="E44" i="12"/>
  <c r="G44" i="12" s="1"/>
  <c r="E45" i="12"/>
  <c r="G45" i="12" s="1"/>
  <c r="E46" i="12"/>
  <c r="G46" i="12" s="1"/>
  <c r="E47" i="12"/>
  <c r="G47" i="12" s="1"/>
  <c r="E48" i="12"/>
  <c r="G48" i="12" s="1"/>
  <c r="E49" i="12"/>
  <c r="G49" i="12" s="1"/>
  <c r="E50" i="12"/>
  <c r="G50" i="12" s="1"/>
  <c r="E51" i="12"/>
  <c r="G51" i="12" s="1"/>
  <c r="E52" i="12"/>
  <c r="G52" i="12" s="1"/>
  <c r="E53" i="12"/>
  <c r="G53" i="12" s="1"/>
  <c r="E54" i="12"/>
  <c r="G54" i="12" s="1"/>
  <c r="E55" i="12"/>
  <c r="G55" i="12" s="1"/>
  <c r="E56" i="12"/>
  <c r="G56" i="12" s="1"/>
  <c r="E57" i="12"/>
  <c r="G57" i="12" s="1"/>
  <c r="E58" i="12"/>
  <c r="G58" i="12" s="1"/>
  <c r="E59" i="12"/>
  <c r="G59" i="12" s="1"/>
  <c r="E60" i="12"/>
  <c r="G60" i="12" s="1"/>
  <c r="E61" i="12"/>
  <c r="G61" i="12" s="1"/>
  <c r="E62" i="12"/>
  <c r="G62" i="12" s="1"/>
  <c r="E63" i="12"/>
  <c r="G63" i="12" s="1"/>
  <c r="E64" i="12"/>
  <c r="G64" i="12" s="1"/>
  <c r="E65" i="12"/>
  <c r="G65" i="12" s="1"/>
  <c r="E66" i="12"/>
  <c r="G66" i="12" s="1"/>
  <c r="E67" i="12"/>
  <c r="G67" i="12" s="1"/>
  <c r="E68" i="12"/>
  <c r="E69" i="12"/>
  <c r="G69" i="12" s="1"/>
  <c r="E70" i="12"/>
  <c r="G70" i="12" s="1"/>
  <c r="E71" i="12"/>
  <c r="G71" i="12" s="1"/>
  <c r="E72" i="12"/>
  <c r="G72" i="12" s="1"/>
  <c r="E73" i="12"/>
  <c r="G73" i="12" s="1"/>
  <c r="E74" i="12"/>
  <c r="G74" i="12" s="1"/>
  <c r="E75" i="12"/>
  <c r="E76" i="12"/>
  <c r="G76" i="12" s="1"/>
  <c r="E77" i="12"/>
  <c r="G77" i="12" s="1"/>
  <c r="E78" i="12"/>
  <c r="G78" i="12" s="1"/>
  <c r="E79" i="12"/>
  <c r="G79" i="12" s="1"/>
  <c r="E80" i="12"/>
  <c r="G80" i="12" s="1"/>
  <c r="E81" i="12"/>
  <c r="G81" i="12" s="1"/>
  <c r="E82" i="12"/>
  <c r="G82" i="12" s="1"/>
  <c r="E83" i="12"/>
  <c r="G83" i="12" s="1"/>
  <c r="E84" i="12"/>
  <c r="G84" i="12" s="1"/>
  <c r="F6" i="12"/>
  <c r="F11" i="12"/>
  <c r="F12" i="12"/>
  <c r="F14" i="12"/>
  <c r="F15" i="12"/>
  <c r="F19" i="12"/>
  <c r="F20" i="12"/>
  <c r="F22" i="12"/>
  <c r="F27" i="12"/>
  <c r="F28" i="12"/>
  <c r="F35" i="12"/>
  <c r="F36" i="12"/>
  <c r="F44" i="12"/>
  <c r="F51" i="12"/>
  <c r="F68" i="12"/>
  <c r="F76" i="12"/>
  <c r="G11" i="12"/>
  <c r="G12" i="12"/>
  <c r="G20" i="12"/>
  <c r="G36" i="12"/>
  <c r="G68" i="12"/>
  <c r="G75" i="12"/>
  <c r="H5" i="12"/>
  <c r="H6" i="12"/>
  <c r="H7" i="12"/>
  <c r="H8" i="12"/>
  <c r="H9" i="12"/>
  <c r="H10" i="12"/>
  <c r="H11" i="12"/>
  <c r="H12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51" i="12"/>
  <c r="H52" i="12"/>
  <c r="H53" i="12"/>
  <c r="H54" i="12"/>
  <c r="H55" i="12"/>
  <c r="H56" i="12"/>
  <c r="H57" i="12"/>
  <c r="H58" i="12"/>
  <c r="H59" i="12"/>
  <c r="H60" i="12"/>
  <c r="H61" i="12"/>
  <c r="H62" i="12"/>
  <c r="H63" i="12"/>
  <c r="H64" i="12"/>
  <c r="H65" i="12"/>
  <c r="H66" i="12"/>
  <c r="H67" i="12"/>
  <c r="H68" i="12"/>
  <c r="H69" i="12"/>
  <c r="H70" i="12"/>
  <c r="H71" i="12"/>
  <c r="H72" i="12"/>
  <c r="H73" i="12"/>
  <c r="H74" i="12"/>
  <c r="H75" i="12"/>
  <c r="H76" i="12"/>
  <c r="H77" i="12"/>
  <c r="H78" i="12"/>
  <c r="H79" i="12"/>
  <c r="H80" i="12"/>
  <c r="H81" i="12"/>
  <c r="H82" i="12"/>
  <c r="H83" i="12"/>
  <c r="H84" i="12"/>
  <c r="G2" i="12" l="1"/>
  <c r="F2" i="12"/>
  <c r="E2" i="12"/>
  <c r="D2" i="12"/>
  <c r="H2" i="12"/>
  <c r="L1" i="14"/>
  <c r="K2" i="12"/>
  <c r="L2" i="12"/>
  <c r="M2" i="12"/>
  <c r="N2" i="12"/>
  <c r="O2" i="12"/>
  <c r="P2" i="12"/>
  <c r="Q2" i="12"/>
  <c r="S2" i="12"/>
  <c r="T2" i="12"/>
  <c r="U2" i="12"/>
  <c r="J2" i="12"/>
  <c r="U3" i="12"/>
  <c r="L1" i="12"/>
  <c r="N1" i="12"/>
  <c r="K3" i="12" l="1"/>
  <c r="L3" i="12"/>
  <c r="M3" i="12"/>
  <c r="N3" i="12"/>
  <c r="O3" i="12"/>
  <c r="P3" i="12"/>
  <c r="Q3" i="12"/>
  <c r="S3" i="12"/>
  <c r="T3" i="12"/>
  <c r="J3" i="12"/>
  <c r="H3" i="12" l="1"/>
  <c r="R2" i="12"/>
  <c r="R3" i="12"/>
  <c r="G3" i="12" l="1"/>
  <c r="I1" i="14" s="1"/>
  <c r="E3" i="12"/>
  <c r="D3" i="12"/>
  <c r="F1" i="14"/>
  <c r="F3" i="12" l="1"/>
  <c r="O1" i="14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<sst xmlns="http://schemas.openxmlformats.org/spreadsheetml/2006/main" count="350" uniqueCount="33">
  <si>
    <t>Mode</t>
  </si>
  <si>
    <t>Total</t>
  </si>
  <si>
    <t>CHQ</t>
  </si>
  <si>
    <t>PRLV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</si>
  <si>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</si>
  <si>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</si>
  <si>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</si>
  <si>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</si>
  <si>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</si>
  <si>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</si>
  <si>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</si>
  <si>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</si>
  <si>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</si>
  <si>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</si>
  <si>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</si>
  <si>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</si>
  <si>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Colonne1</t>
  </si>
  <si>
    <t xml:space="preserve">Total </t>
  </si>
  <si>
    <t>Paris</t>
  </si>
  <si>
    <t>Berlin</t>
  </si>
  <si>
    <t>Londres</t>
  </si>
  <si>
    <t>Madrid</t>
  </si>
  <si>
    <t>Rome</t>
  </si>
  <si>
    <t>Alger</t>
  </si>
  <si>
    <t>Bern</t>
  </si>
  <si>
    <t>Macramé</t>
  </si>
  <si>
    <t>Tricot</t>
  </si>
  <si>
    <t>1ere adhesion</t>
  </si>
  <si>
    <t>NB 1adh</t>
  </si>
  <si>
    <t>mois suivant</t>
  </si>
  <si>
    <t>NB mois suivant</t>
  </si>
  <si>
    <t>Capitale</t>
  </si>
  <si>
    <t>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</si>
</sst>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-* #,##0.00\ &quot;€&quot;_-;\-* #,##0.00\ &quot;€&quot;_-;_-* &quot;-&quot;??\ &quot;€&quot;_-;_-@_-"/>
    <numFmt numFmtId="164" formatCode="#,##0.00\ [$€-40C];[Red]\-#,##0.00\ [$€-40C]"/>
    <numFmt numFmtId="165" formatCode="#,##0.00\ &quot;€&quot;"/>
    <numFmt numFmtId="166" formatCode="_-* #,##0.00\ &quot;€&quot;_-;\-* #,##0.00\ &quot;€&quot;_-;_-* &quot;-&quot;??\ &quot;€&quot;_-;_-@"/>
    <numFmt numFmtId="167" formatCode="#,##0_ ;[Red]\-#,##0\ "/>
  </numFmts>
  <fonts count="11"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0"/>
      <color rgb="FF00B050"/>
      <name val="Arial"/>
      <family val="2"/>
    </font>
    <font>
      <b/>
      <sz val="18"/>
      <color rgb="FFFF0000"/>
      <name val="Arial"/>
      <family val="2"/>
    </font>
    <font>
      <b/>
      <sz val="11"/>
      <name val="Arial"/>
      <family val="2"/>
    </font>
    <font>
      <sz val="11"/>
      <color rgb="FF000000"/>
      <name val="Calibri"/>
    </font>
    <font>
      <sz val="11"/>
      <color rgb="FF000000"/>
      <name val="Calibri"/>
      <family val="2"/>
    </font>
    <font>
      <sz val="11"/>
      <name val="Arial"/>
      <family val="2"/>
    </font>
    <font>
      <sz val="11"/>
      <color rgb="FF000000"/>
      <name val="Arial Unicode MS"/>
      <family val="2"/>
    </font>
    <font>
      <sz val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5"/>
        <bgColor indexed="47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A8D08D"/>
        <bgColor rgb="FFA8D08D"/>
      </patternFill>
    </fill>
    <fill>
      <patternFill patternType="solid">
        <fgColor rgb="FFFFD965"/>
        <bgColor rgb="FFFFD965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rgb="FFA8D08D"/>
      </patternFill>
    </fill>
    <fill>
      <patternFill patternType="solid">
        <fgColor theme="9" tint="0.39997558519241921"/>
        <bgColor indexed="47"/>
      </patternFill>
    </fill>
    <fill>
      <patternFill patternType="solid">
        <fgColor theme="7" tint="0.39997558519241921"/>
        <bgColor indexed="47"/>
      </patternFill>
    </fill>
  </fills>
  <borders count="29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7" fillId="0" borderId="2" xfId="0" applyFont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7" fillId="0" borderId="3" xfId="0" applyNumberFormat="1" applyFont="1" applyBorder="1" applyAlignment="1">
      <alignment horizontal="center" vertical="center"/>
    </xf>
    <xf numFmtId="165" fontId="8" fillId="0" borderId="2" xfId="0" applyNumberFormat="1" applyFont="1" applyBorder="1" applyAlignment="1">
      <alignment horizontal="center" vertical="center"/>
    </xf>
    <xf numFmtId="1" fontId="8" fillId="0" borderId="2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165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6" fontId="7" fillId="0" borderId="4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165" fontId="6" fillId="5" borderId="9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3" fontId="0" fillId="0" borderId="17" xfId="0" applyNumberForma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165" fontId="6" fillId="9" borderId="9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3" fontId="0" fillId="0" borderId="23" xfId="0" applyNumberFormat="1" applyBorder="1" applyAlignment="1">
      <alignment horizontal="center" vertical="center"/>
    </xf>
    <xf numFmtId="165" fontId="0" fillId="0" borderId="23" xfId="0" applyNumberFormat="1" applyBorder="1" applyAlignment="1">
      <alignment horizontal="center" vertical="center"/>
    </xf>
    <xf numFmtId="3" fontId="0" fillId="0" borderId="24" xfId="0" applyNumberFormat="1" applyBorder="1" applyAlignment="1">
      <alignment horizontal="center" vertical="center"/>
    </xf>
    <xf numFmtId="165" fontId="8" fillId="10" borderId="15" xfId="0" applyNumberFormat="1" applyFont="1" applyFill="1" applyBorder="1" applyAlignment="1">
      <alignment horizontal="center" vertical="center"/>
    </xf>
    <xf numFmtId="1" fontId="8" fillId="10" borderId="16" xfId="0" applyNumberFormat="1" applyFont="1" applyFill="1" applyBorder="1" applyAlignment="1">
      <alignment horizontal="center" vertical="center"/>
    </xf>
    <xf numFmtId="165" fontId="8" fillId="11" borderId="16" xfId="0" applyNumberFormat="1" applyFont="1" applyFill="1" applyBorder="1" applyAlignment="1">
      <alignment horizontal="center" vertical="center"/>
    </xf>
    <xf numFmtId="1" fontId="8" fillId="11" borderId="17" xfId="0" applyNumberFormat="1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165" fontId="8" fillId="0" borderId="25" xfId="0" applyNumberFormat="1" applyFont="1" applyBorder="1" applyAlignment="1">
      <alignment horizontal="center" vertical="center"/>
    </xf>
    <xf numFmtId="1" fontId="8" fillId="0" borderId="25" xfId="0" applyNumberFormat="1" applyFont="1" applyBorder="1" applyAlignment="1">
      <alignment horizontal="center" vertical="center"/>
    </xf>
    <xf numFmtId="164" fontId="8" fillId="0" borderId="25" xfId="0" applyNumberFormat="1" applyFont="1" applyBorder="1" applyAlignment="1">
      <alignment horizontal="center" vertical="center"/>
    </xf>
    <xf numFmtId="44" fontId="8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5" fontId="7" fillId="0" borderId="25" xfId="0" applyNumberFormat="1" applyFont="1" applyBorder="1" applyAlignment="1">
      <alignment horizontal="center" vertical="center"/>
    </xf>
    <xf numFmtId="166" fontId="7" fillId="0" borderId="26" xfId="0" applyNumberFormat="1" applyFont="1" applyBorder="1" applyAlignment="1">
      <alignment horizontal="center" vertical="center"/>
    </xf>
    <xf numFmtId="166" fontId="7" fillId="0" borderId="27" xfId="0" applyNumberFormat="1" applyFont="1" applyBorder="1" applyAlignment="1">
      <alignment horizontal="center" vertical="center"/>
    </xf>
    <xf numFmtId="165" fontId="5" fillId="2" borderId="2" xfId="0" applyNumberFormat="1" applyFont="1" applyFill="1" applyBorder="1" applyAlignment="1">
      <alignment horizontal="center" vertical="center" wrapText="1"/>
    </xf>
    <xf numFmtId="1" fontId="5" fillId="2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64" fontId="8" fillId="0" borderId="28" xfId="0" applyNumberFormat="1" applyFont="1" applyBorder="1" applyAlignment="1">
      <alignment horizontal="center" vertical="center"/>
    </xf>
    <xf numFmtId="167" fontId="8" fillId="0" borderId="28" xfId="0" applyNumberFormat="1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</cellXfs>
  <cellStyles count="1">
    <cellStyle name="Normal" xfId="0" builtinId="0"/>
  </cellStyles>
  <dxfs count="56">
    <dxf>
      <fill>
        <patternFill patternType="solid">
          <fgColor rgb="FFA8D08D"/>
          <bgColor rgb="FFA8D08D"/>
        </patternFill>
      </fill>
    </dxf>
    <dxf>
      <fill>
        <patternFill patternType="solid">
          <fgColor rgb="FFFFD965"/>
          <bgColor rgb="FFFFD965"/>
        </patternFill>
      </fill>
    </dxf>
    <dxf>
      <fill>
        <patternFill patternType="solid">
          <fgColor rgb="FFF2F2F2"/>
          <bgColor rgb="FFF2F2F2"/>
        </patternFill>
      </fill>
    </dxf>
    <dxf>
      <font>
        <b/>
        <i val="0"/>
        <u val="double"/>
        <color theme="0"/>
      </font>
      <fill>
        <patternFill>
          <bgColor rgb="FFFF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/>
        <i val="0"/>
        <u val="double"/>
        <color theme="0"/>
      </font>
      <fill>
        <patternFill>
          <bgColor rgb="FFFF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solid">
          <fgColor rgb="FFA8D08D"/>
          <bgColor rgb="FFA8D08D"/>
        </patternFill>
      </fill>
    </dxf>
    <dxf>
      <fill>
        <patternFill patternType="solid">
          <fgColor rgb="FFFFD965"/>
          <bgColor rgb="FFFFD965"/>
        </patternFill>
      </fill>
    </dxf>
    <dxf>
      <fill>
        <patternFill patternType="solid">
          <fgColor rgb="FFF2F2F2"/>
          <bgColor rgb="FFF2F2F2"/>
        </patternFill>
      </fill>
    </dxf>
    <dxf>
      <fill>
        <patternFill patternType="solid">
          <fgColor rgb="FFA8D08D"/>
          <bgColor rgb="FFA8D08D"/>
        </patternFill>
      </fill>
    </dxf>
    <dxf>
      <fill>
        <patternFill patternType="solid">
          <fgColor rgb="FFFFD965"/>
          <bgColor rgb="FFFFD965"/>
        </patternFill>
      </fill>
    </dxf>
    <dxf>
      <fill>
        <patternFill patternType="solid">
          <fgColor rgb="FFF2F2F2"/>
          <bgColor rgb="FFF2F2F2"/>
        </patternFill>
      </fill>
    </dxf>
    <dxf>
      <font>
        <strike val="0"/>
        <outline val="0"/>
        <shadow val="0"/>
        <u val="none"/>
        <vertAlign val="baseline"/>
        <sz val="11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numFmt numFmtId="164" formatCode="#,##0.00\ [$€-40C];[Red]\-#,##0.00\ [$€-40C]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4" formatCode="#,##0.00\ [$€-40C];[Red]\-#,##0.00\ [$€-40C]"/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#,##0.00\ [$€-40C];[Red]\-#,##0.00\ [$€-40C]"/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4" formatCode="#,##0.00\ [$€-40C];[Red]\-#,##0.00\ [$€-40C]"/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#,##0.00\ [$€-40C];[Red]\-#,##0.00\ [$€-40C]"/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4" formatCode="#,##0.00\ [$€-40C];[Red]\-#,##0.00\ [$€-40C]"/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#,##0.00\ [$€-40C];[Red]\-#,##0.00\ [$€-40C]"/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4" formatCode="#,##0.00\ [$€-40C];[Red]\-#,##0.00\ [$€-40C]"/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#,##0.00\ [$€-40C];[Red]\-#,##0.00\ [$€-40C]"/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4" formatCode="#,##0.00\ [$€-40C];[Red]\-#,##0.00\ [$€-40C]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#,##0.00\ [$€-40C];[Red]\-#,##0.00\ [$€-40C]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4" formatCode="#,##0.00\ [$€-40C];[Red]\-#,##0.00\ [$€-40C]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#,##0.00\ [$€-40C];[Red]\-#,##0.00\ [$€-40C]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4" formatCode="#,##0.00\ [$€-40C];[Red]\-#,##0.00\ [$€-40C]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#,##0.00\ [$€-40C];[Red]\-#,##0.00\ [$€-40C]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4" formatCode="#,##0.00\ [$€-40C];[Red]\-#,##0.00\ [$€-40C]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#,##0.00\ [$€-40C];[Red]\-#,##0.00\ [$€-40C]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4" formatCode="#,##0.00\ [$€-40C];[Red]\-#,##0.00\ [$€-40C]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#,##0.00\ [$€-40C];[Red]\-#,##0.00\ [$€-40C]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4" formatCode="#,##0.00\ [$€-40C];[Red]\-#,##0.00\ [$€-40C]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#,##0.00\ [$€-40C];[Red]\-#,##0.00\ [$€-40C]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4" formatCode="#,##0.00\ [$€-40C];[Red]\-#,##0.00\ [$€-40C]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#,##0.00\ [$€-40C];[Red]\-#,##0.00\ [$€-40C]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4" formatCode="#,##0.00\ [$€-40C];[Red]\-#,##0.00\ [$€-40C]"/>
      <fill>
        <patternFill patternType="solid">
          <fgColor indexed="26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#,##0.00\ [$€-40C];[Red]\-#,##0.00\ [$€-40C]"/>
      <fill>
        <patternFill patternType="solid">
          <fgColor indexed="26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8"/>
        </left>
        <right style="hair">
          <color indexed="8"/>
        </right>
        <top style="hair">
          <color indexed="8"/>
        </top>
        <bottom style="hair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</font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 xr9:uid="{00000000-0011-0000-FFFF-FFFF00000000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4C7DC"/>
      <rgbColor rgb="00808080"/>
      <rgbColor rgb="009999FF"/>
      <rgbColor rgb="00993366"/>
      <rgbColor rgb="00FFFFCC"/>
      <rgbColor rgb="00CCFFFF"/>
      <rgbColor rgb="00660066"/>
      <rgbColor rgb="00FF6D6D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DDE8CB"/>
      <rgbColor rgb="00FFFF99"/>
      <rgbColor rgb="0099CCFF"/>
      <rgbColor rgb="00FFAA95"/>
      <rgbColor rgb="00CC99FF"/>
      <rgbColor rgb="00FFDBB6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VT\Downloads\Version%20pour%20EXCEL%202007%20&#224;%202019\Pack%20de%20fonctions%20XLP.xlam" TargetMode="External"/><Relationship Id="rId1" Type="http://schemas.openxmlformats.org/officeDocument/2006/relationships/externalLinkPath" Target="file:///C:\Users\SVT\Downloads\Version%20pour%20EXCEL%202007%20&#224;%202019\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le_vide"/>
      <sheetName val="Pack de fonctions XLP"/>
    </sheetNames>
    <definedNames>
      <definedName name="NO_COULEUR"/>
    </defined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4:U84" totalsRowShown="0" headerRowDxfId="11" dataDxfId="55" totalsRowDxfId="54">
  <autoFilter ref="A4:U84" xr:uid="{00000000-0009-0000-0100-000001000000}">
    <filterColumn colId="1">
      <filters>
        <filter val="Paris"/>
      </filters>
    </filterColumn>
    <filterColumn colId="2">
      <filters>
        <filter val="Tricot"/>
      </filters>
    </filterColumn>
  </autoFilter>
  <tableColumns count="21">
    <tableColumn id="1" xr3:uid="{00000000-0010-0000-0000-000001000000}" name="Mode" dataDxfId="53" totalsRowDxfId="52"/>
    <tableColumn id="24" xr3:uid="{5B4DEFB2-6E78-4701-8F0D-861A3639A79D}" name="Capitale" dataDxfId="21" totalsRowDxfId="22"/>
    <tableColumn id="23" xr3:uid="{1400F4A8-20B9-4F03-82CF-DC71AE916D21}" name="Activité" dataDxfId="23" totalsRowDxfId="24"/>
    <tableColumn id="28" xr3:uid="{77D2BCD5-A9C2-4D83-A978-6468F1AECEAB}" name="1ere adhesion" dataDxfId="16" totalsRowDxfId="17">
      <calculatedColumnFormula>CHOOSE((MATCH(TRUE,INDEX(Tableau1[[#This Row],[Janvier]:[Décembre]]&gt;0,0),0)),J5,K5,L5,M5,N5,O5,P5,Q5,R5,S5,T5,U5)</calculatedColumnFormula>
    </tableColumn>
    <tableColumn id="27" xr3:uid="{9D48E130-2DD7-462E-B2E0-64660657942F}" name="NB 1adh" dataDxfId="15" totalsRowDxfId="18">
      <calculatedColumnFormula>IF(COUNT(J5:U5)&gt;0,1,0)</calculatedColumnFormula>
    </tableColumn>
    <tableColumn id="26" xr3:uid="{EEBD1A76-486E-4121-9E4E-15507DED983C}" name="mois suivant" dataDxfId="14" totalsRowDxfId="19">
      <calculatedColumnFormula>SUM(J5:U5)-D5</calculatedColumnFormula>
    </tableColumn>
    <tableColumn id="25" xr3:uid="{0A31EC54-0EF6-46DC-A787-8D5670B0D2FB}" name="NB mois suivant" dataDxfId="13" totalsRowDxfId="20">
      <calculatedColumnFormula>COUNT(J5:U5)-E5</calculatedColumnFormula>
    </tableColumn>
    <tableColumn id="2" xr3:uid="{00000000-0010-0000-0000-000002000000}" name="Total" dataDxfId="12" totalsRowDxfId="51">
      <calculatedColumnFormula>SUM(J5:U5)</calculatedColumnFormula>
    </tableColumn>
    <tableColumn id="3" xr3:uid="{00000000-0010-0000-0000-000003000000}" name="Colonne1" dataDxfId="50" totalsRowDxfId="49"/>
    <tableColumn id="4" xr3:uid="{00000000-0010-0000-0000-000004000000}" name="Janvier" dataDxfId="48" totalsRowDxfId="47"/>
    <tableColumn id="5" xr3:uid="{00000000-0010-0000-0000-000005000000}" name="Février" dataDxfId="46" totalsRowDxfId="45"/>
    <tableColumn id="6" xr3:uid="{00000000-0010-0000-0000-000006000000}" name="Mars" dataDxfId="44" totalsRowDxfId="43"/>
    <tableColumn id="7" xr3:uid="{00000000-0010-0000-0000-000007000000}" name="Avril" dataDxfId="42" totalsRowDxfId="41"/>
    <tableColumn id="8" xr3:uid="{00000000-0010-0000-0000-000008000000}" name="Mai" dataDxfId="40" totalsRowDxfId="39"/>
    <tableColumn id="9" xr3:uid="{00000000-0010-0000-0000-000009000000}" name="Juin" dataDxfId="38" totalsRowDxfId="37"/>
    <tableColumn id="10" xr3:uid="{00000000-0010-0000-0000-00000A000000}" name="Juillet" dataDxfId="36" totalsRowDxfId="35"/>
    <tableColumn id="11" xr3:uid="{00000000-0010-0000-0000-00000B000000}" name="Août" dataDxfId="34" totalsRowDxfId="33"/>
    <tableColumn id="12" xr3:uid="{00000000-0010-0000-0000-00000C000000}" name="Septembre" dataDxfId="32" totalsRowDxfId="31"/>
    <tableColumn id="13" xr3:uid="{00000000-0010-0000-0000-00000D000000}" name="Octobre" dataDxfId="30" totalsRowDxfId="29"/>
    <tableColumn id="14" xr3:uid="{00000000-0010-0000-0000-00000E000000}" name="Novembre" dataDxfId="28" totalsRowDxfId="27"/>
    <tableColumn id="15" xr3:uid="{00000000-0010-0000-0000-00000F000000}" name="Décembre" dataDxfId="26" totalsRowDxfId="25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Q61"/>
  <sheetViews>
    <sheetView showGridLines="0" showZeros="0" tabSelected="1" zoomScaleNormal="100" workbookViewId="0">
      <pane ySplit="2" topLeftCell="A3" activePane="bottomLeft" state="frozen"/>
      <selection pane="bottomLeft" activeCell="S9" sqref="S9"/>
    </sheetView>
  </sheetViews>
  <sheetFormatPr baseColWidth="10" defaultRowHeight="12.75"/>
  <cols>
    <col min="1" max="1" width="1.140625" style="5" customWidth="1"/>
    <col min="2" max="2" width="18.85546875" style="5" customWidth="1"/>
    <col min="3" max="3" width="15.7109375" style="5" customWidth="1"/>
    <col min="4" max="16384" width="11.42578125" style="5"/>
  </cols>
  <sheetData>
    <row r="1" spans="2:17" ht="24" thickBot="1">
      <c r="B1" s="4" t="s">
        <v>26</v>
      </c>
      <c r="C1" s="4"/>
      <c r="D1" s="49" t="s">
        <v>27</v>
      </c>
      <c r="E1" s="50"/>
      <c r="F1" s="21" t="b">
        <f>IF((SUMIF(C3:C37,D1,P3:P37))='2023V2'!D2,TRUE,FALSE)</f>
        <v>0</v>
      </c>
      <c r="G1" s="51" t="s">
        <v>28</v>
      </c>
      <c r="H1" s="52"/>
      <c r="I1" s="21" t="b">
        <f>IF((SUMIF(F3:F30,G1,S3:S30))='2023V2'!G3,TRUE,FALSE)</f>
        <v>0</v>
      </c>
      <c r="J1" s="53" t="s">
        <v>29</v>
      </c>
      <c r="K1" s="54"/>
      <c r="L1" s="31" t="e">
        <f>IF((SUMIF(I3:I30,J1,V3:V30))='2023V2'!#REF!,TRUE,FALSE)</f>
        <v>#REF!</v>
      </c>
      <c r="M1" s="55" t="s">
        <v>30</v>
      </c>
      <c r="N1" s="54"/>
      <c r="O1" s="31" t="b">
        <f>IF((SUMIF(C3:C30,'TABLEAU DE BORD'!M1,P3:P30))='2023V2'!W3,TRUE,FALSE)</f>
        <v>0</v>
      </c>
      <c r="P1" s="4"/>
      <c r="Q1" s="4"/>
    </row>
    <row r="2" spans="2:17" ht="13.5" thickBot="1">
      <c r="D2" s="22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23" t="s">
        <v>14</v>
      </c>
      <c r="O2" s="24" t="s">
        <v>15</v>
      </c>
      <c r="P2" s="25" t="s">
        <v>17</v>
      </c>
    </row>
    <row r="3" spans="2:17" ht="14.25">
      <c r="B3" s="46" t="s">
        <v>18</v>
      </c>
      <c r="C3" s="39" t="s">
        <v>27</v>
      </c>
      <c r="D3" s="26" cm="1">
        <f t="array" ref="D3">SUMPRODUCT((Tableau1[[Capitale]:[Capitale]]=$B3)*(Tableau1[[Activité]:[Activité]]=$B$1)*(Tableau1[[#Headers],[Janvier]:[Décembre]]=D$2)*(Tableau1[Colonne1]=""),(Tableau1[[Janvier]:[Décembre]]))</f>
        <v>153.64000000000001</v>
      </c>
      <c r="E3" s="35" cm="1">
        <f t="array" ref="E3">SUMPRODUCT((Tableau1[[Capitale]:[Capitale]]=$B3)*(Tableau1[[Activité]:[Activité]]=$B$1)*(Tableau1[[#Headers],[Janvier]:[Décembre]]=E$2)*(Tableau1[Janvier]=""),(Tableau1[[Janvier]:[Décembre]]))</f>
        <v>0</v>
      </c>
      <c r="F3" s="35" cm="1">
        <f t="array" ref="F3">SUMPRODUCT((Tableau1[[Capitale]:[Capitale]]=$B3)*(Tableau1[[Activité]:[Activité]]=$B$1)*(Tableau1[[#Headers],[Janvier]:[Décembre]]=F$2)*(Tableau1[Février]=""),(Tableau1[[Janvier]:[Décembre]]))</f>
        <v>0</v>
      </c>
      <c r="G3" s="35" cm="1">
        <f t="array" ref="G3">SUMPRODUCT((Tableau1[[Capitale]:[Capitale]]=$B3)*(Tableau1[[Activité]:[Activité]]=$B$1)*(Tableau1[[#Headers],[Janvier]:[Décembre]]=G$2)*(Tableau1[Mars]=""),(Tableau1[[Janvier]:[Décembre]]))</f>
        <v>25.92</v>
      </c>
      <c r="H3" s="35" cm="1">
        <f t="array" ref="H3">SUMPRODUCT((Tableau1[[Capitale]:[Capitale]]=$B3)*(Tableau1[[Activité]:[Activité]]=$B$1)*(Tableau1[[#Headers],[Janvier]:[Décembre]]=H$2)*(Tableau1[Avril]=""),(Tableau1[[Janvier]:[Décembre]]))</f>
        <v>0</v>
      </c>
      <c r="I3" s="35" cm="1">
        <f t="array" ref="I3">SUMPRODUCT((Tableau1[[Capitale]:[Capitale]]=$B3)*(Tableau1[[Activité]:[Activité]]=$B$1)*(Tableau1[[#Headers],[Janvier]:[Décembre]]=I$2)*(Tableau1[Mai]=""),(Tableau1[[Janvier]:[Décembre]]))</f>
        <v>0</v>
      </c>
      <c r="J3" s="35" cm="1">
        <f t="array" ref="J3">SUMPRODUCT((Tableau1[[Capitale]:[Capitale]]=$B3)*(Tableau1[[Activité]:[Activité]]=$B$1)*(Tableau1[[#Headers],[Janvier]:[Décembre]]=J$2)*(Tableau1[Juin]=""),(Tableau1[[Janvier]:[Décembre]]))</f>
        <v>30.9</v>
      </c>
      <c r="K3" s="35" cm="1">
        <f t="array" ref="K3">SUMPRODUCT((Tableau1[[Capitale]:[Capitale]]=$B3)*(Tableau1[[Activité]:[Activité]]=$B$1)*(Tableau1[[#Headers],[Janvier]:[Décembre]]=K$2)*(Tableau1[Juillet]=""),(Tableau1[[Janvier]:[Décembre]]))</f>
        <v>0</v>
      </c>
      <c r="L3" s="35" cm="1">
        <f t="array" ref="L3">SUMPRODUCT((Tableau1[[Capitale]:[Capitale]]=$B3)*(Tableau1[[Activité]:[Activité]]=$B$1)*(Tableau1[[#Headers],[Janvier]:[Décembre]]=L$2)*(Tableau1[Août]=""),(Tableau1[[Janvier]:[Décembre]]))</f>
        <v>0</v>
      </c>
      <c r="M3" s="35" cm="1">
        <f t="array" ref="M3">SUMPRODUCT((Tableau1[[Capitale]:[Capitale]]=$B3)*(Tableau1[[Activité]:[Activité]]=$B$1)*(Tableau1[[#Headers],[Janvier]:[Décembre]]=M$2)*(Tableau1[Septembre]=""),(Tableau1[[Janvier]:[Décembre]]))</f>
        <v>59.67</v>
      </c>
      <c r="N3" s="35" cm="1">
        <f t="array" ref="N3">SUMPRODUCT((Tableau1[[Capitale]:[Capitale]]=$B3)*(Tableau1[[Activité]:[Activité]]=$B$1)*(Tableau1[[#Headers],[Janvier]:[Décembre]]=N$2)*(Tableau1[Octobre]=""),(Tableau1[[Janvier]:[Décembre]]))</f>
        <v>19.57</v>
      </c>
      <c r="O3" s="35" cm="1">
        <f t="array" ref="O3">SUMPRODUCT((Tableau1[[Capitale]:[Capitale]]=$B3)*(Tableau1[[Activité]:[Activité]]=$B$1)*(Tableau1[[#Headers],[Janvier]:[Décembre]]=O$2)*(Tableau1[Novembre]=""),(Tableau1[[Janvier]:[Décembre]]))</f>
        <v>31.14</v>
      </c>
      <c r="P3" s="26">
        <f>SUM($D3:$O3)</f>
        <v>320.83999999999997</v>
      </c>
    </row>
    <row r="4" spans="2:17" ht="14.25">
      <c r="B4" s="47"/>
      <c r="C4" s="40" t="s">
        <v>28</v>
      </c>
      <c r="D4" s="27" cm="1">
        <f t="array" ref="D4">SUMPRODUCT((Tableau1[[Capitale]:[Capitale]]=$B3)*(Tableau1[[Activité]:[Activité]]=$B$1)*(Tableau1[[#Headers],[Janvier]:[Décembre]]=D$2)*(Tableau1[Colonne1]="")*(Tableau1[Janvier]&lt;&gt;""))</f>
        <v>8</v>
      </c>
      <c r="E4" s="36" cm="1">
        <f t="array" ref="E4">SUMPRODUCT((Tableau1[[Capitale]:[Capitale]]=$B3)*(Tableau1[[Activité]:[Activité]]=$B$1)*(Tableau1[[#Headers],[Janvier]:[Décembre]]=E$2)*(Tableau1[Janvier]="")*(Tableau1[Février]&lt;&gt;""))</f>
        <v>0</v>
      </c>
      <c r="F4" s="36" cm="1">
        <f t="array" ref="F4">SUMPRODUCT((Tableau1[[Capitale]:[Capitale]]=$B3)*(Tableau1[[Activité]:[Activité]]=$B$1)*(Tableau1[[#Headers],[Janvier]:[Décembre]]=F$2)*(Tableau1[Février]="")*(Tableau1[Mars]&lt;&gt;""))</f>
        <v>0</v>
      </c>
      <c r="G4" s="36" cm="1">
        <f t="array" ref="G4">SUMPRODUCT((Tableau1[[Capitale]:[Capitale]]=$B3)*(Tableau1[[Activité]:[Activité]]=$B$1)*(Tableau1[[#Headers],[Janvier]:[Décembre]]=G$2)*(Tableau1[Mars]="")*(Tableau1[Avril]&lt;&gt;""))</f>
        <v>1</v>
      </c>
      <c r="H4" s="36" cm="1">
        <f t="array" ref="H4">SUMPRODUCT((Tableau1[[Capitale]:[Capitale]]=$B3)*(Tableau1[[Activité]:[Activité]]=$B$1)*(Tableau1[[#Headers],[Janvier]:[Décembre]]=H$2)*(Tableau1[Avril]="")*(Tableau1[Mai]&lt;&gt;""))</f>
        <v>0</v>
      </c>
      <c r="I4" s="36" cm="1">
        <f t="array" ref="I4">SUMPRODUCT((Tableau1[[Capitale]:[Capitale]]=$B3)*(Tableau1[[Activité]:[Activité]]=$B$1)*(Tableau1[[#Headers],[Janvier]:[Décembre]]=I$2)*(Tableau1[Mai]="")*(Tableau1[Juin]&lt;&gt;""))</f>
        <v>0</v>
      </c>
      <c r="J4" s="36" cm="1">
        <f t="array" ref="J4">SUMPRODUCT((Tableau1[[Capitale]:[Capitale]]=$B3)*(Tableau1[[Activité]:[Activité]]=$B$1)*(Tableau1[[#Headers],[Janvier]:[Décembre]]=J$2)*(Tableau1[Juin]="")*(Tableau1[Juillet]&lt;&gt;""))</f>
        <v>1</v>
      </c>
      <c r="K4" s="36" cm="1">
        <f t="array" ref="K4">SUMPRODUCT((Tableau1[[Capitale]:[Capitale]]=$B3)*(Tableau1[[Activité]:[Activité]]=$B$1)*(Tableau1[[#Headers],[Janvier]:[Décembre]]=K$2)*(Tableau1[Juillet]="")*(Tableau1[Août]&lt;&gt;""))</f>
        <v>0</v>
      </c>
      <c r="L4" s="36" cm="1">
        <f t="array" ref="L4">SUMPRODUCT((Tableau1[[Capitale]:[Capitale]]=$B3)*(Tableau1[[Activité]:[Activité]]=$B$1)*(Tableau1[[#Headers],[Janvier]:[Décembre]]=L$2)*(Tableau1[Août]="")*(Tableau1[Septembre]&lt;&gt;""))</f>
        <v>0</v>
      </c>
      <c r="M4" s="36" cm="1">
        <f t="array" ref="M4">SUMPRODUCT((Tableau1[[Capitale]:[Capitale]]=$B3)*(Tableau1[[Activité]:[Activité]]=$B$1)*(Tableau1[[#Headers],[Janvier]:[Décembre]]=M$2)*(Tableau1[Septembre]="")*(Tableau1[Octobre]&lt;&gt;""))</f>
        <v>2</v>
      </c>
      <c r="N4" s="36" cm="1">
        <f t="array" ref="N4">SUMPRODUCT((Tableau1[[Capitale]:[Capitale]]=$B3)*(Tableau1[[Activité]:[Activité]]=$B$1)*(Tableau1[[#Headers],[Janvier]:[Décembre]]=N$2)*(Tableau1[Octobre]="")*(Tableau1[Novembre]&lt;&gt;""))</f>
        <v>1</v>
      </c>
      <c r="O4" s="36" cm="1">
        <f t="array" ref="O4">SUMPRODUCT((Tableau1[[Capitale]:[Capitale]]=$B3)*(Tableau1[[Activité]:[Activité]]=$B$1)*(Tableau1[[#Headers],[Janvier]:[Décembre]]=O$2)*(Tableau1[Novembre]="")*(Tableau1[Décembre]&lt;&gt;""))</f>
        <v>1</v>
      </c>
      <c r="P4" s="27">
        <f t="shared" ref="P4:P30" si="0">SUM($D4:$O4)</f>
        <v>14</v>
      </c>
    </row>
    <row r="5" spans="2:17" ht="14.25">
      <c r="B5" s="47"/>
      <c r="C5" s="41" t="s">
        <v>29</v>
      </c>
      <c r="D5" s="28" cm="1">
        <f t="array" ref="D5">SUMPRODUCT((Tableau1[[Capitale]:[Capitale]]=$B3)*(Tableau1[[Activité]:[Activité]]=$B$1)*(Tableau1[[#Headers],[Janvier]:[Décembre]]=D$2),(Tableau1[[Janvier]:[Décembre]]))-D3</f>
        <v>0</v>
      </c>
      <c r="E5" s="37" cm="1">
        <f t="array" ref="E5">SUMPRODUCT((Tableau1[[Capitale]:[Capitale]]=$B3)*(Tableau1[[Activité]:[Activité]]=$B$1)*(Tableau1[[#Headers],[Janvier]:[Décembre]]=E$2),(Tableau1[[Janvier]:[Décembre]]))-E3</f>
        <v>153.64000000000001</v>
      </c>
      <c r="F5" s="37" cm="1">
        <f t="array" ref="F5">SUMPRODUCT((Tableau1[[Capitale]:[Capitale]]=$B3)*(Tableau1[[Activité]:[Activité]]=$B$1)*(Tableau1[[#Headers],[Janvier]:[Décembre]]=F$2),(Tableau1[[Janvier]:[Décembre]]))-F3</f>
        <v>153.64000000000001</v>
      </c>
      <c r="G5" s="37" cm="1">
        <f t="array" ref="G5">SUMPRODUCT((Tableau1[[Capitale]:[Capitale]]=$B3)*(Tableau1[[Activité]:[Activité]]=$B$1)*(Tableau1[[#Headers],[Janvier]:[Décembre]]=G$2),(Tableau1[[Janvier]:[Décembre]]))-G3</f>
        <v>153.63999999999999</v>
      </c>
      <c r="H5" s="37" cm="1">
        <f t="array" ref="H5">SUMPRODUCT((Tableau1[[Capitale]:[Capitale]]=$B3)*(Tableau1[[Activité]:[Activité]]=$B$1)*(Tableau1[[#Headers],[Janvier]:[Décembre]]=H$2),(Tableau1[[Janvier]:[Décembre]]))-H3</f>
        <v>179.56</v>
      </c>
      <c r="I5" s="37" cm="1">
        <f t="array" ref="I5">SUMPRODUCT((Tableau1[[Capitale]:[Capitale]]=$B3)*(Tableau1[[Activité]:[Activité]]=$B$1)*(Tableau1[[#Headers],[Janvier]:[Décembre]]=I$2),(Tableau1[[Janvier]:[Décembre]]))-I3</f>
        <v>179.56</v>
      </c>
      <c r="J5" s="37" cm="1">
        <f t="array" ref="J5">SUMPRODUCT((Tableau1[[Capitale]:[Capitale]]=$B3)*(Tableau1[[Activité]:[Activité]]=$B$1)*(Tableau1[[#Headers],[Janvier]:[Décembre]]=J$2),(Tableau1[[Janvier]:[Décembre]]))-J3</f>
        <v>185.34</v>
      </c>
      <c r="K5" s="37" cm="1">
        <f t="array" ref="K5">SUMPRODUCT((Tableau1[[Capitale]:[Capitale]]=$B3)*(Tableau1[[Activité]:[Activité]]=$B$1)*(Tableau1[[#Headers],[Janvier]:[Décembre]]=K$2),(Tableau1[[Janvier]:[Décembre]]))-K3</f>
        <v>216.24</v>
      </c>
      <c r="L5" s="37" cm="1">
        <f t="array" ref="L5">SUMPRODUCT((Tableau1[[Capitale]:[Capitale]]=$B3)*(Tableau1[[Activité]:[Activité]]=$B$1)*(Tableau1[[#Headers],[Janvier]:[Décembre]]=L$2),(Tableau1[[Janvier]:[Décembre]]))-L3</f>
        <v>201.78</v>
      </c>
      <c r="M5" s="37" cm="1">
        <f t="array" ref="M5">SUMPRODUCT((Tableau1[[Capitale]:[Capitale]]=$B3)*(Tableau1[[Activité]:[Activité]]=$B$1)*(Tableau1[[#Headers],[Janvier]:[Décembre]]=M$2),(Tableau1[[Janvier]:[Décembre]]))-M3</f>
        <v>208.33999999999997</v>
      </c>
      <c r="N5" s="37" cm="1">
        <f t="array" ref="N5">SUMPRODUCT((Tableau1[[Capitale]:[Capitale]]=$B3)*(Tableau1[[Activité]:[Activité]]=$B$1)*(Tableau1[[#Headers],[Janvier]:[Décembre]]=N$2),(Tableau1[[Janvier]:[Décembre]]))-N3</f>
        <v>270.62</v>
      </c>
      <c r="O5" s="37" cm="1">
        <f t="array" ref="O5">SUMPRODUCT((Tableau1[[Capitale]:[Capitale]]=$B3)*(Tableau1[[Activité]:[Activité]]=$B$1)*(Tableau1[[#Headers],[Janvier]:[Décembre]]=O$2),(Tableau1[[Janvier]:[Décembre]]))-O3</f>
        <v>485.89</v>
      </c>
      <c r="P5" s="28">
        <f t="shared" si="0"/>
        <v>2388.2499999999995</v>
      </c>
      <c r="Q5" s="2"/>
    </row>
    <row r="6" spans="2:17" ht="15" thickBot="1">
      <c r="B6" s="48"/>
      <c r="C6" s="42" t="s">
        <v>30</v>
      </c>
      <c r="D6" s="38" cm="1">
        <f t="array" ref="D6">SUMPRODUCT((Tableau1[[Capitale]:[Capitale]]=$B3)*(Tableau1[[Activité]:[Activité]]=$B$1)*(Tableau1[[#Headers],[Janvier]:[Décembre]]=D$2)*(Tableau1[Janvier]&lt;&gt;"")*1)-D4</f>
        <v>0</v>
      </c>
      <c r="E6" s="38" cm="1">
        <f t="array" ref="E6">SUMPRODUCT((Tableau1[[Capitale]:[Capitale]]=$B3)*(Tableau1[[Activité]:[Activité]]=$B$1)*(Tableau1[[#Headers],[Janvier]:[Décembre]]=E$2)*(Tableau1[Février]&lt;&gt;"")*1)-E4</f>
        <v>8</v>
      </c>
      <c r="F6" s="38" cm="1">
        <f t="array" ref="F6">SUMPRODUCT((Tableau1[[Capitale]:[Capitale]]=$B3)*(Tableau1[[Activité]:[Activité]]=$B$1)*(Tableau1[[#Headers],[Janvier]:[Décembre]]=F$2)*(Tableau1[Mars]&lt;&gt;"")*1)-F4</f>
        <v>8</v>
      </c>
      <c r="G6" s="38" cm="1">
        <f t="array" ref="G6">SUMPRODUCT((Tableau1[[Capitale]:[Capitale]]=$B3)*(Tableau1[[Activité]:[Activité]]=$B$1)*(Tableau1[[#Headers],[Janvier]:[Décembre]]=G$2)*(Tableau1[Avril]&lt;&gt;"")*1)-G4</f>
        <v>8</v>
      </c>
      <c r="H6" s="38" cm="1">
        <f t="array" ref="H6">SUMPRODUCT((Tableau1[[Capitale]:[Capitale]]=$B3)*(Tableau1[[Activité]:[Activité]]=$B$1)*(Tableau1[[#Headers],[Janvier]:[Décembre]]=H$2)*(Tableau1[Mai]&lt;&gt;"")*1)-H4</f>
        <v>9</v>
      </c>
      <c r="I6" s="38" cm="1">
        <f t="array" ref="I6">SUMPRODUCT((Tableau1[[Capitale]:[Capitale]]=$B3)*(Tableau1[[Activité]:[Activité]]=$B$1)*(Tableau1[[#Headers],[Janvier]:[Décembre]]=I$2)*(Tableau1[Juin]&lt;&gt;"")*1)-I4</f>
        <v>9</v>
      </c>
      <c r="J6" s="38" cm="1">
        <f t="array" ref="J6">SUMPRODUCT((Tableau1[[Capitale]:[Capitale]]=$B3)*(Tableau1[[Activité]:[Activité]]=$B$1)*(Tableau1[[#Headers],[Janvier]:[Décembre]]=J$2)*(Tableau1[Juillet]&lt;&gt;"")*1)-J4</f>
        <v>9</v>
      </c>
      <c r="K6" s="38" cm="1">
        <f t="array" ref="K6">SUMPRODUCT((Tableau1[[Capitale]:[Capitale]]=$B3)*(Tableau1[[Activité]:[Activité]]=$B$1)*(Tableau1[[#Headers],[Janvier]:[Décembre]]=K$2)*(Tableau1[Août]&lt;&gt;"")*1)-K4</f>
        <v>10</v>
      </c>
      <c r="L6" s="38" cm="1">
        <f t="array" ref="L6">SUMPRODUCT((Tableau1[[Capitale]:[Capitale]]=$B3)*(Tableau1[[Activité]:[Activité]]=$B$1)*(Tableau1[[#Headers],[Janvier]:[Décembre]]=L$2)*(Tableau1[Septembre]&lt;&gt;"")*1)-L4</f>
        <v>9</v>
      </c>
      <c r="M6" s="38" cm="1">
        <f t="array" ref="M6">SUMPRODUCT((Tableau1[[Capitale]:[Capitale]]=$B3)*(Tableau1[[Activité]:[Activité]]=$B$1)*(Tableau1[[#Headers],[Janvier]:[Décembre]]=M$2)*(Tableau1[Octobre]&lt;&gt;"")*1)-M4</f>
        <v>9</v>
      </c>
      <c r="N6" s="38" cm="1">
        <f t="array" ref="N6">SUMPRODUCT((Tableau1[[Capitale]:[Capitale]]=$B3)*(Tableau1[[Activité]:[Activité]]=$B$1)*(Tableau1[[#Headers],[Janvier]:[Décembre]]=N$2)*(Tableau1[Novembre]&lt;&gt;"")*1)-N4</f>
        <v>11</v>
      </c>
      <c r="O6" s="38" cm="1">
        <f t="array" ref="O6">SUMPRODUCT((Tableau1[[Capitale]:[Capitale]]=$B3)*(Tableau1[[Activité]:[Activité]]=$B$1)*(Tableau1[[#Headers],[Janvier]:[Décembre]]=O$2)*(Tableau1[Décembre]&lt;&gt;"")*1)-O4</f>
        <v>12</v>
      </c>
      <c r="P6" s="29">
        <f t="shared" si="0"/>
        <v>102</v>
      </c>
      <c r="Q6" s="3"/>
    </row>
    <row r="7" spans="2:17" ht="14.25">
      <c r="B7" s="43" t="s">
        <v>19</v>
      </c>
      <c r="C7" s="39" t="s">
        <v>27</v>
      </c>
      <c r="D7" s="26" cm="1">
        <f t="array" ref="D7">SUMPRODUCT((Tableau1[[Capitale]:[Capitale]]=$B7)*(Tableau1[[Activité]:[Activité]]=$B$1)*(Tableau1[[#Headers],[Janvier]:[Décembre]]=D$2)*(Tableau1[Colonne1]=""),(Tableau1[[Janvier]:[Décembre]]))</f>
        <v>20</v>
      </c>
      <c r="E7" s="35" cm="1">
        <f t="array" ref="E7">SUMPRODUCT((Tableau1[[Capitale]:[Capitale]]=$B7)*(Tableau1[[Activité]:[Activité]]=$B$1)*(Tableau1[[#Headers],[Janvier]:[Décembre]]=E$2)*(Tableau1[Janvier]=""),(Tableau1[[Janvier]:[Décembre]]))</f>
        <v>0</v>
      </c>
      <c r="F7" s="35" cm="1">
        <f t="array" ref="F7">SUMPRODUCT((Tableau1[[Capitale]:[Capitale]]=$B7)*(Tableau1[[Activité]:[Activité]]=$B$1)*(Tableau1[[#Headers],[Janvier]:[Décembre]]=F$2)*(Tableau1[Février]=""),(Tableau1[[Janvier]:[Décembre]]))</f>
        <v>0</v>
      </c>
      <c r="G7" s="35" cm="1">
        <f t="array" ref="G7">SUMPRODUCT((Tableau1[[Capitale]:[Capitale]]=$B7)*(Tableau1[[Activité]:[Activité]]=$B$1)*(Tableau1[[#Headers],[Janvier]:[Décembre]]=G$2)*(Tableau1[Mars]=""),(Tableau1[[Janvier]:[Décembre]]))</f>
        <v>0</v>
      </c>
      <c r="H7" s="35" cm="1">
        <f t="array" ref="H7">SUMPRODUCT((Tableau1[[Capitale]:[Capitale]]=$B7)*(Tableau1[[Activité]:[Activité]]=$B$1)*(Tableau1[[#Headers],[Janvier]:[Décembre]]=H$2)*(Tableau1[Avril]=""),(Tableau1[[Janvier]:[Décembre]]))</f>
        <v>0</v>
      </c>
      <c r="I7" s="35" cm="1">
        <f t="array" ref="I7">SUMPRODUCT((Tableau1[[Capitale]:[Capitale]]=$B7)*(Tableau1[[Activité]:[Activité]]=$B$1)*(Tableau1[[#Headers],[Janvier]:[Décembre]]=I$2)*(Tableau1[Mai]=""),(Tableau1[[Janvier]:[Décembre]]))</f>
        <v>0</v>
      </c>
      <c r="J7" s="35" cm="1">
        <f t="array" ref="J7">SUMPRODUCT((Tableau1[[Capitale]:[Capitale]]=$B7)*(Tableau1[[Activité]:[Activité]]=$B$1)*(Tableau1[[#Headers],[Janvier]:[Décembre]]=J$2)*(Tableau1[Juin]=""),(Tableau1[[Janvier]:[Décembre]]))</f>
        <v>0</v>
      </c>
      <c r="K7" s="35" cm="1">
        <f t="array" ref="K7">SUMPRODUCT((Tableau1[[Capitale]:[Capitale]]=$B7)*(Tableau1[[Activité]:[Activité]]=$B$1)*(Tableau1[[#Headers],[Janvier]:[Décembre]]=K$2)*(Tableau1[Juillet]=""),(Tableau1[[Janvier]:[Décembre]]))</f>
        <v>0</v>
      </c>
      <c r="L7" s="35" cm="1">
        <f t="array" ref="L7">SUMPRODUCT((Tableau1[[Capitale]:[Capitale]]=$B7)*(Tableau1[[Activité]:[Activité]]=$B$1)*(Tableau1[[#Headers],[Janvier]:[Décembre]]=L$2)*(Tableau1[Août]=""),(Tableau1[[Janvier]:[Décembre]]))</f>
        <v>0</v>
      </c>
      <c r="M7" s="35" cm="1">
        <f t="array" ref="M7">SUMPRODUCT((Tableau1[[Capitale]:[Capitale]]=$B7)*(Tableau1[[Activité]:[Activité]]=$B$1)*(Tableau1[[#Headers],[Janvier]:[Décembre]]=M$2)*(Tableau1[Septembre]=""),(Tableau1[[Janvier]:[Décembre]]))</f>
        <v>0</v>
      </c>
      <c r="N7" s="35" cm="1">
        <f t="array" ref="N7">SUMPRODUCT((Tableau1[[Capitale]:[Capitale]]=$B7)*(Tableau1[[Activité]:[Activité]]=$B$1)*(Tableau1[[#Headers],[Janvier]:[Décembre]]=N$2)*(Tableau1[Octobre]=""),(Tableau1[[Janvier]:[Décembre]]))</f>
        <v>0</v>
      </c>
      <c r="O7" s="35" cm="1">
        <f t="array" ref="O7">SUMPRODUCT((Tableau1[[Capitale]:[Capitale]]=$B7)*(Tableau1[[Activité]:[Activité]]=$B$1)*(Tableau1[[#Headers],[Janvier]:[Décembre]]=O$2)*(Tableau1[Novembre]=""),(Tableau1[[Janvier]:[Décembre]]))</f>
        <v>18.47</v>
      </c>
      <c r="P7" s="26">
        <f t="shared" si="0"/>
        <v>38.47</v>
      </c>
      <c r="Q7" s="2"/>
    </row>
    <row r="8" spans="2:17" ht="14.25">
      <c r="B8" s="44"/>
      <c r="C8" s="40" t="s">
        <v>28</v>
      </c>
      <c r="D8" s="27" cm="1">
        <f t="array" ref="D8">SUMPRODUCT((Tableau1[[Capitale]:[Capitale]]=$B7)*(Tableau1[[Activité]:[Activité]]=$B$1)*(Tableau1[[#Headers],[Janvier]:[Décembre]]=D$2)*(Tableau1[Colonne1]="")*(Tableau1[Janvier]&lt;&gt;""))</f>
        <v>1</v>
      </c>
      <c r="E8" s="36" cm="1">
        <f t="array" ref="E8">SUMPRODUCT((Tableau1[[Capitale]:[Capitale]]=$B7)*(Tableau1[[Activité]:[Activité]]=$B$1)*(Tableau1[[#Headers],[Janvier]:[Décembre]]=E$2)*(Tableau1[Janvier]="")*(Tableau1[Février]&lt;&gt;""))</f>
        <v>0</v>
      </c>
      <c r="F8" s="36" cm="1">
        <f t="array" ref="F8">SUMPRODUCT((Tableau1[[Capitale]:[Capitale]]=$B7)*(Tableau1[[Activité]:[Activité]]=$B$1)*(Tableau1[[#Headers],[Janvier]:[Décembre]]=F$2)*(Tableau1[Février]="")*(Tableau1[Mars]&lt;&gt;""))</f>
        <v>0</v>
      </c>
      <c r="G8" s="36" cm="1">
        <f t="array" ref="G8">SUMPRODUCT((Tableau1[[Capitale]:[Capitale]]=$B7)*(Tableau1[[Activité]:[Activité]]=$B$1)*(Tableau1[[#Headers],[Janvier]:[Décembre]]=G$2)*(Tableau1[Mars]="")*(Tableau1[Avril]&lt;&gt;""))</f>
        <v>0</v>
      </c>
      <c r="H8" s="36" cm="1">
        <f t="array" ref="H8">SUMPRODUCT((Tableau1[[Capitale]:[Capitale]]=$B7)*(Tableau1[[Activité]:[Activité]]=$B$1)*(Tableau1[[#Headers],[Janvier]:[Décembre]]=H$2)*(Tableau1[Avril]="")*(Tableau1[Mai]&lt;&gt;""))</f>
        <v>0</v>
      </c>
      <c r="I8" s="36" cm="1">
        <f t="array" ref="I8">SUMPRODUCT((Tableau1[[Capitale]:[Capitale]]=$B7)*(Tableau1[[Activité]:[Activité]]=$B$1)*(Tableau1[[#Headers],[Janvier]:[Décembre]]=I$2)*(Tableau1[Mai]="")*(Tableau1[Juin]&lt;&gt;""))</f>
        <v>0</v>
      </c>
      <c r="J8" s="36" cm="1">
        <f t="array" ref="J8">SUMPRODUCT((Tableau1[[Capitale]:[Capitale]]=$B7)*(Tableau1[[Activité]:[Activité]]=$B$1)*(Tableau1[[#Headers],[Janvier]:[Décembre]]=J$2)*(Tableau1[Juin]="")*(Tableau1[Juillet]&lt;&gt;""))</f>
        <v>0</v>
      </c>
      <c r="K8" s="36" cm="1">
        <f t="array" ref="K8">SUMPRODUCT((Tableau1[[Capitale]:[Capitale]]=$B7)*(Tableau1[[Activité]:[Activité]]=$B$1)*(Tableau1[[#Headers],[Janvier]:[Décembre]]=K$2)*(Tableau1[Juillet]="")*(Tableau1[Août]&lt;&gt;""))</f>
        <v>0</v>
      </c>
      <c r="L8" s="36" cm="1">
        <f t="array" ref="L8">SUMPRODUCT((Tableau1[[Capitale]:[Capitale]]=$B7)*(Tableau1[[Activité]:[Activité]]=$B$1)*(Tableau1[[#Headers],[Janvier]:[Décembre]]=L$2)*(Tableau1[Août]="")*(Tableau1[Septembre]&lt;&gt;""))</f>
        <v>0</v>
      </c>
      <c r="M8" s="36" cm="1">
        <f t="array" ref="M8">SUMPRODUCT((Tableau1[[Capitale]:[Capitale]]=$B7)*(Tableau1[[Activité]:[Activité]]=$B$1)*(Tableau1[[#Headers],[Janvier]:[Décembre]]=M$2)*(Tableau1[Septembre]="")*(Tableau1[Octobre]&lt;&gt;""))</f>
        <v>0</v>
      </c>
      <c r="N8" s="36" cm="1">
        <f t="array" ref="N8">SUMPRODUCT((Tableau1[[Capitale]:[Capitale]]=$B7)*(Tableau1[[Activité]:[Activité]]=$B$1)*(Tableau1[[#Headers],[Janvier]:[Décembre]]=N$2)*(Tableau1[Octobre]="")*(Tableau1[Novembre]&lt;&gt;""))</f>
        <v>0</v>
      </c>
      <c r="O8" s="36" cm="1">
        <f t="array" ref="O8">SUMPRODUCT((Tableau1[[Capitale]:[Capitale]]=$B7)*(Tableau1[[Activité]:[Activité]]=$B$1)*(Tableau1[[#Headers],[Janvier]:[Décembre]]=O$2)*(Tableau1[Novembre]="")*(Tableau1[Décembre]&lt;&gt;""))</f>
        <v>1</v>
      </c>
      <c r="P8" s="27">
        <f t="shared" si="0"/>
        <v>2</v>
      </c>
      <c r="Q8" s="3"/>
    </row>
    <row r="9" spans="2:17" ht="14.25">
      <c r="B9" s="44"/>
      <c r="C9" s="41" t="s">
        <v>29</v>
      </c>
      <c r="D9" s="28" cm="1">
        <f t="array" ref="D9">SUMPRODUCT((Tableau1[[Capitale]:[Capitale]]=$B7)*(Tableau1[[Activité]:[Activité]]=$B$1)*(Tableau1[[#Headers],[Janvier]:[Décembre]]=D$2),(Tableau1[[Janvier]:[Décembre]]))-D7</f>
        <v>0</v>
      </c>
      <c r="E9" s="37" cm="1">
        <f t="array" ref="E9">SUMPRODUCT((Tableau1[[Capitale]:[Capitale]]=$B7)*(Tableau1[[Activité]:[Activité]]=$B$1)*(Tableau1[[#Headers],[Janvier]:[Décembre]]=E$2),(Tableau1[[Janvier]:[Décembre]]))-E7</f>
        <v>20</v>
      </c>
      <c r="F9" s="37" cm="1">
        <f t="array" ref="F9">SUMPRODUCT((Tableau1[[Capitale]:[Capitale]]=$B7)*(Tableau1[[Activité]:[Activité]]=$B$1)*(Tableau1[[#Headers],[Janvier]:[Décembre]]=F$2),(Tableau1[[Janvier]:[Décembre]]))-F7</f>
        <v>20</v>
      </c>
      <c r="G9" s="37" cm="1">
        <f t="array" ref="G9">SUMPRODUCT((Tableau1[[Capitale]:[Capitale]]=$B7)*(Tableau1[[Activité]:[Activité]]=$B$1)*(Tableau1[[#Headers],[Janvier]:[Décembre]]=G$2),(Tableau1[[Janvier]:[Décembre]]))-G7</f>
        <v>20</v>
      </c>
      <c r="H9" s="37" cm="1">
        <f t="array" ref="H9">SUMPRODUCT((Tableau1[[Capitale]:[Capitale]]=$B7)*(Tableau1[[Activité]:[Activité]]=$B$1)*(Tableau1[[#Headers],[Janvier]:[Décembre]]=H$2),(Tableau1[[Janvier]:[Décembre]]))-H7</f>
        <v>20</v>
      </c>
      <c r="I9" s="37" cm="1">
        <f t="array" ref="I9">SUMPRODUCT((Tableau1[[Capitale]:[Capitale]]=$B7)*(Tableau1[[Activité]:[Activité]]=$B$1)*(Tableau1[[#Headers],[Janvier]:[Décembre]]=I$2),(Tableau1[[Janvier]:[Décembre]]))-I7</f>
        <v>20</v>
      </c>
      <c r="J9" s="37" cm="1">
        <f t="array" ref="J9">SUMPRODUCT((Tableau1[[Capitale]:[Capitale]]=$B7)*(Tableau1[[Activité]:[Activité]]=$B$1)*(Tableau1[[#Headers],[Janvier]:[Décembre]]=J$2),(Tableau1[[Janvier]:[Décembre]]))-J7</f>
        <v>20</v>
      </c>
      <c r="K9" s="37" cm="1">
        <f t="array" ref="K9">SUMPRODUCT((Tableau1[[Capitale]:[Capitale]]=$B7)*(Tableau1[[Activité]:[Activité]]=$B$1)*(Tableau1[[#Headers],[Janvier]:[Décembre]]=K$2),(Tableau1[[Janvier]:[Décembre]]))-K7</f>
        <v>20</v>
      </c>
      <c r="L9" s="37" cm="1">
        <f t="array" ref="L9">SUMPRODUCT((Tableau1[[Capitale]:[Capitale]]=$B7)*(Tableau1[[Activité]:[Activité]]=$B$1)*(Tableau1[[#Headers],[Janvier]:[Décembre]]=L$2),(Tableau1[[Janvier]:[Décembre]]))-L7</f>
        <v>20</v>
      </c>
      <c r="M9" s="37" cm="1">
        <f t="array" ref="M9">SUMPRODUCT((Tableau1[[Capitale]:[Capitale]]=$B7)*(Tableau1[[Activité]:[Activité]]=$B$1)*(Tableau1[[#Headers],[Janvier]:[Décembre]]=M$2),(Tableau1[[Janvier]:[Décembre]]))-M7</f>
        <v>20</v>
      </c>
      <c r="N9" s="37" cm="1">
        <f t="array" ref="N9">SUMPRODUCT((Tableau1[[Capitale]:[Capitale]]=$B7)*(Tableau1[[Activité]:[Activité]]=$B$1)*(Tableau1[[#Headers],[Janvier]:[Décembre]]=N$2),(Tableau1[[Janvier]:[Décembre]]))-N7</f>
        <v>20</v>
      </c>
      <c r="O9" s="37" cm="1">
        <f t="array" ref="O9">SUMPRODUCT((Tableau1[[Capitale]:[Capitale]]=$B7)*(Tableau1[[Activité]:[Activité]]=$B$1)*(Tableau1[[#Headers],[Janvier]:[Décembre]]=O$2),(Tableau1[[Janvier]:[Décembre]]))-O7</f>
        <v>20</v>
      </c>
      <c r="P9" s="28">
        <f t="shared" si="0"/>
        <v>220</v>
      </c>
      <c r="Q9" s="2"/>
    </row>
    <row r="10" spans="2:17" ht="15" thickBot="1">
      <c r="B10" s="45"/>
      <c r="C10" s="42" t="s">
        <v>30</v>
      </c>
      <c r="D10" s="38" cm="1">
        <f t="array" ref="D10">SUMPRODUCT((Tableau1[[Capitale]:[Capitale]]=$B7)*(Tableau1[[Activité]:[Activité]]=$B$1)*(Tableau1[[#Headers],[Janvier]:[Décembre]]=D$2)*(Tableau1[Janvier]&lt;&gt;"")*1)-D8</f>
        <v>0</v>
      </c>
      <c r="E10" s="38" cm="1">
        <f t="array" ref="E10">SUMPRODUCT((Tableau1[[Capitale]:[Capitale]]=$B7)*(Tableau1[[Activité]:[Activité]]=$B$1)*(Tableau1[[#Headers],[Janvier]:[Décembre]]=E$2)*(Tableau1[Février]&lt;&gt;"")*1)-E8</f>
        <v>1</v>
      </c>
      <c r="F10" s="38" cm="1">
        <f t="array" ref="F10">SUMPRODUCT((Tableau1[[Capitale]:[Capitale]]=$B7)*(Tableau1[[Activité]:[Activité]]=$B$1)*(Tableau1[[#Headers],[Janvier]:[Décembre]]=F$2)*(Tableau1[Mars]&lt;&gt;"")*1)-F8</f>
        <v>1</v>
      </c>
      <c r="G10" s="38" cm="1">
        <f t="array" ref="G10">SUMPRODUCT((Tableau1[[Capitale]:[Capitale]]=$B7)*(Tableau1[[Activité]:[Activité]]=$B$1)*(Tableau1[[#Headers],[Janvier]:[Décembre]]=G$2)*(Tableau1[Avril]&lt;&gt;"")*1)-G8</f>
        <v>1</v>
      </c>
      <c r="H10" s="38" cm="1">
        <f t="array" ref="H10">SUMPRODUCT((Tableau1[[Capitale]:[Capitale]]=$B7)*(Tableau1[[Activité]:[Activité]]=$B$1)*(Tableau1[[#Headers],[Janvier]:[Décembre]]=H$2)*(Tableau1[Mai]&lt;&gt;"")*1)-H8</f>
        <v>1</v>
      </c>
      <c r="I10" s="38" cm="1">
        <f t="array" ref="I10">SUMPRODUCT((Tableau1[[Capitale]:[Capitale]]=$B7)*(Tableau1[[Activité]:[Activité]]=$B$1)*(Tableau1[[#Headers],[Janvier]:[Décembre]]=I$2)*(Tableau1[Juin]&lt;&gt;"")*1)-I8</f>
        <v>1</v>
      </c>
      <c r="J10" s="38" cm="1">
        <f t="array" ref="J10">SUMPRODUCT((Tableau1[[Capitale]:[Capitale]]=$B7)*(Tableau1[[Activité]:[Activité]]=$B$1)*(Tableau1[[#Headers],[Janvier]:[Décembre]]=J$2)*(Tableau1[Juillet]&lt;&gt;"")*1)-J8</f>
        <v>1</v>
      </c>
      <c r="K10" s="38" cm="1">
        <f t="array" ref="K10">SUMPRODUCT((Tableau1[[Capitale]:[Capitale]]=$B7)*(Tableau1[[Activité]:[Activité]]=$B$1)*(Tableau1[[#Headers],[Janvier]:[Décembre]]=K$2)*(Tableau1[Août]&lt;&gt;"")*1)-K8</f>
        <v>1</v>
      </c>
      <c r="L10" s="38" cm="1">
        <f t="array" ref="L10">SUMPRODUCT((Tableau1[[Capitale]:[Capitale]]=$B7)*(Tableau1[[Activité]:[Activité]]=$B$1)*(Tableau1[[#Headers],[Janvier]:[Décembre]]=L$2)*(Tableau1[Septembre]&lt;&gt;"")*1)-L8</f>
        <v>1</v>
      </c>
      <c r="M10" s="38" cm="1">
        <f t="array" ref="M10">SUMPRODUCT((Tableau1[[Capitale]:[Capitale]]=$B7)*(Tableau1[[Activité]:[Activité]]=$B$1)*(Tableau1[[#Headers],[Janvier]:[Décembre]]=M$2)*(Tableau1[Octobre]&lt;&gt;"")*1)-M8</f>
        <v>1</v>
      </c>
      <c r="N10" s="38" cm="1">
        <f t="array" ref="N10">SUMPRODUCT((Tableau1[[Capitale]:[Capitale]]=$B7)*(Tableau1[[Activité]:[Activité]]=$B$1)*(Tableau1[[#Headers],[Janvier]:[Décembre]]=N$2)*(Tableau1[Novembre]&lt;&gt;"")*1)-N8</f>
        <v>1</v>
      </c>
      <c r="O10" s="38" cm="1">
        <f t="array" ref="O10">SUMPRODUCT((Tableau1[[Capitale]:[Capitale]]=$B7)*(Tableau1[[Activité]:[Activité]]=$B$1)*(Tableau1[[#Headers],[Janvier]:[Décembre]]=O$2)*(Tableau1[Décembre]&lt;&gt;"")*1)-O8</f>
        <v>1</v>
      </c>
      <c r="P10" s="29">
        <f t="shared" si="0"/>
        <v>11</v>
      </c>
      <c r="Q10" s="3"/>
    </row>
    <row r="11" spans="2:17" ht="14.25">
      <c r="B11" s="43" t="s">
        <v>20</v>
      </c>
      <c r="C11" s="39" t="s">
        <v>27</v>
      </c>
      <c r="D11" s="26" cm="1">
        <f t="array" ref="D11">SUMPRODUCT((Tableau1[[Capitale]:[Capitale]]=$B11)*(Tableau1[[Activité]:[Activité]]=$B$1)*(Tableau1[[#Headers],[Janvier]:[Décembre]]=D$2)*(Tableau1[Colonne1]=""),(Tableau1[[Janvier]:[Décembre]]))</f>
        <v>34.94</v>
      </c>
      <c r="E11" s="35" cm="1">
        <f t="array" ref="E11">SUMPRODUCT((Tableau1[[Capitale]:[Capitale]]=$B11)*(Tableau1[[Activité]:[Activité]]=$B$1)*(Tableau1[[#Headers],[Janvier]:[Décembre]]=E$2)*(Tableau1[Janvier]=""),(Tableau1[[Janvier]:[Décembre]]))</f>
        <v>0</v>
      </c>
      <c r="F11" s="35" cm="1">
        <f t="array" ref="F11">SUMPRODUCT((Tableau1[[Capitale]:[Capitale]]=$B11)*(Tableau1[[Activité]:[Activité]]=$B$1)*(Tableau1[[#Headers],[Janvier]:[Décembre]]=F$2)*(Tableau1[Février]=""),(Tableau1[[Janvier]:[Décembre]]))</f>
        <v>0</v>
      </c>
      <c r="G11" s="35" cm="1">
        <f t="array" ref="G11">SUMPRODUCT((Tableau1[[Capitale]:[Capitale]]=$B11)*(Tableau1[[Activité]:[Activité]]=$B$1)*(Tableau1[[#Headers],[Janvier]:[Décembre]]=G$2)*(Tableau1[Mars]=""),(Tableau1[[Janvier]:[Décembre]]))</f>
        <v>0</v>
      </c>
      <c r="H11" s="35" cm="1">
        <f t="array" ref="H11">SUMPRODUCT((Tableau1[[Capitale]:[Capitale]]=$B11)*(Tableau1[[Activité]:[Activité]]=$B$1)*(Tableau1[[#Headers],[Janvier]:[Décembre]]=H$2)*(Tableau1[Avril]=""),(Tableau1[[Janvier]:[Décembre]]))</f>
        <v>27.3</v>
      </c>
      <c r="I11" s="35" cm="1">
        <f t="array" ref="I11">SUMPRODUCT((Tableau1[[Capitale]:[Capitale]]=$B11)*(Tableau1[[Activité]:[Activité]]=$B$1)*(Tableau1[[#Headers],[Janvier]:[Décembre]]=I$2)*(Tableau1[Mai]=""),(Tableau1[[Janvier]:[Décembre]]))</f>
        <v>47.290000000000006</v>
      </c>
      <c r="J11" s="35" cm="1">
        <f t="array" ref="J11">SUMPRODUCT((Tableau1[[Capitale]:[Capitale]]=$B11)*(Tableau1[[Activité]:[Activité]]=$B$1)*(Tableau1[[#Headers],[Janvier]:[Décembre]]=J$2)*(Tableau1[Juin]=""),(Tableau1[[Janvier]:[Décembre]]))</f>
        <v>23</v>
      </c>
      <c r="K11" s="35" cm="1">
        <f t="array" ref="K11">SUMPRODUCT((Tableau1[[Capitale]:[Capitale]]=$B11)*(Tableau1[[Activité]:[Activité]]=$B$1)*(Tableau1[[#Headers],[Janvier]:[Décembre]]=K$2)*(Tableau1[Juillet]=""),(Tableau1[[Janvier]:[Décembre]]))</f>
        <v>0</v>
      </c>
      <c r="L11" s="35" cm="1">
        <f t="array" ref="L11">SUMPRODUCT((Tableau1[[Capitale]:[Capitale]]=$B11)*(Tableau1[[Activité]:[Activité]]=$B$1)*(Tableau1[[#Headers],[Janvier]:[Décembre]]=L$2)*(Tableau1[Août]=""),(Tableau1[[Janvier]:[Décembre]]))</f>
        <v>0</v>
      </c>
      <c r="M11" s="35" cm="1">
        <f t="array" ref="M11">SUMPRODUCT((Tableau1[[Capitale]:[Capitale]]=$B11)*(Tableau1[[Activité]:[Activité]]=$B$1)*(Tableau1[[#Headers],[Janvier]:[Décembre]]=M$2)*(Tableau1[Septembre]=""),(Tableau1[[Janvier]:[Décembre]]))</f>
        <v>0</v>
      </c>
      <c r="N11" s="35" cm="1">
        <f t="array" ref="N11">SUMPRODUCT((Tableau1[[Capitale]:[Capitale]]=$B11)*(Tableau1[[Activité]:[Activité]]=$B$1)*(Tableau1[[#Headers],[Janvier]:[Décembre]]=N$2)*(Tableau1[Octobre]=""),(Tableau1[[Janvier]:[Décembre]]))</f>
        <v>0</v>
      </c>
      <c r="O11" s="35" cm="1">
        <f t="array" ref="O11">SUMPRODUCT((Tableau1[[Capitale]:[Capitale]]=$B11)*(Tableau1[[Activité]:[Activité]]=$B$1)*(Tableau1[[#Headers],[Janvier]:[Décembre]]=O$2)*(Tableau1[Novembre]=""),(Tableau1[[Janvier]:[Décembre]]))</f>
        <v>0</v>
      </c>
      <c r="P11" s="26">
        <f t="shared" si="0"/>
        <v>132.53</v>
      </c>
      <c r="Q11" s="2"/>
    </row>
    <row r="12" spans="2:17" ht="14.25">
      <c r="B12" s="44"/>
      <c r="C12" s="40" t="s">
        <v>28</v>
      </c>
      <c r="D12" s="27" cm="1">
        <f t="array" ref="D12">SUMPRODUCT((Tableau1[[Capitale]:[Capitale]]=$B11)*(Tableau1[[Activité]:[Activité]]=$B$1)*(Tableau1[[#Headers],[Janvier]:[Décembre]]=D$2)*(Tableau1[Colonne1]="")*(Tableau1[Janvier]&lt;&gt;""))</f>
        <v>2</v>
      </c>
      <c r="E12" s="36" cm="1">
        <f t="array" ref="E12">SUMPRODUCT((Tableau1[[Capitale]:[Capitale]]=$B11)*(Tableau1[[Activité]:[Activité]]=$B$1)*(Tableau1[[#Headers],[Janvier]:[Décembre]]=E$2)*(Tableau1[Janvier]="")*(Tableau1[Février]&lt;&gt;""))</f>
        <v>0</v>
      </c>
      <c r="F12" s="36" cm="1">
        <f t="array" ref="F12">SUMPRODUCT((Tableau1[[Capitale]:[Capitale]]=$B11)*(Tableau1[[Activité]:[Activité]]=$B$1)*(Tableau1[[#Headers],[Janvier]:[Décembre]]=F$2)*(Tableau1[Février]="")*(Tableau1[Mars]&lt;&gt;""))</f>
        <v>0</v>
      </c>
      <c r="G12" s="36" cm="1">
        <f t="array" ref="G12">SUMPRODUCT((Tableau1[[Capitale]:[Capitale]]=$B11)*(Tableau1[[Activité]:[Activité]]=$B$1)*(Tableau1[[#Headers],[Janvier]:[Décembre]]=G$2)*(Tableau1[Mars]="")*(Tableau1[Avril]&lt;&gt;""))</f>
        <v>0</v>
      </c>
      <c r="H12" s="36" cm="1">
        <f t="array" ref="H12">SUMPRODUCT((Tableau1[[Capitale]:[Capitale]]=$B11)*(Tableau1[[Activité]:[Activité]]=$B$1)*(Tableau1[[#Headers],[Janvier]:[Décembre]]=H$2)*(Tableau1[Avril]="")*(Tableau1[Mai]&lt;&gt;""))</f>
        <v>1</v>
      </c>
      <c r="I12" s="36" cm="1">
        <f t="array" ref="I12">SUMPRODUCT((Tableau1[[Capitale]:[Capitale]]=$B11)*(Tableau1[[Activité]:[Activité]]=$B$1)*(Tableau1[[#Headers],[Janvier]:[Décembre]]=I$2)*(Tableau1[Mai]="")*(Tableau1[Juin]&lt;&gt;""))</f>
        <v>2</v>
      </c>
      <c r="J12" s="36" cm="1">
        <f t="array" ref="J12">SUMPRODUCT((Tableau1[[Capitale]:[Capitale]]=$B11)*(Tableau1[[Activité]:[Activité]]=$B$1)*(Tableau1[[#Headers],[Janvier]:[Décembre]]=J$2)*(Tableau1[Juin]="")*(Tableau1[Juillet]&lt;&gt;""))</f>
        <v>1</v>
      </c>
      <c r="K12" s="36" cm="1">
        <f t="array" ref="K12">SUMPRODUCT((Tableau1[[Capitale]:[Capitale]]=$B11)*(Tableau1[[Activité]:[Activité]]=$B$1)*(Tableau1[[#Headers],[Janvier]:[Décembre]]=K$2)*(Tableau1[Juillet]="")*(Tableau1[Août]&lt;&gt;""))</f>
        <v>0</v>
      </c>
      <c r="L12" s="36" cm="1">
        <f t="array" ref="L12">SUMPRODUCT((Tableau1[[Capitale]:[Capitale]]=$B11)*(Tableau1[[Activité]:[Activité]]=$B$1)*(Tableau1[[#Headers],[Janvier]:[Décembre]]=L$2)*(Tableau1[Août]="")*(Tableau1[Septembre]&lt;&gt;""))</f>
        <v>0</v>
      </c>
      <c r="M12" s="36" cm="1">
        <f t="array" ref="M12">SUMPRODUCT((Tableau1[[Capitale]:[Capitale]]=$B11)*(Tableau1[[Activité]:[Activité]]=$B$1)*(Tableau1[[#Headers],[Janvier]:[Décembre]]=M$2)*(Tableau1[Septembre]="")*(Tableau1[Octobre]&lt;&gt;""))</f>
        <v>0</v>
      </c>
      <c r="N12" s="36" cm="1">
        <f t="array" ref="N12">SUMPRODUCT((Tableau1[[Capitale]:[Capitale]]=$B11)*(Tableau1[[Activité]:[Activité]]=$B$1)*(Tableau1[[#Headers],[Janvier]:[Décembre]]=N$2)*(Tableau1[Octobre]="")*(Tableau1[Novembre]&lt;&gt;""))</f>
        <v>0</v>
      </c>
      <c r="O12" s="36" cm="1">
        <f t="array" ref="O12">SUMPRODUCT((Tableau1[[Capitale]:[Capitale]]=$B11)*(Tableau1[[Activité]:[Activité]]=$B$1)*(Tableau1[[#Headers],[Janvier]:[Décembre]]=O$2)*(Tableau1[Novembre]="")*(Tableau1[Décembre]&lt;&gt;""))</f>
        <v>0</v>
      </c>
      <c r="P12" s="27">
        <f t="shared" si="0"/>
        <v>6</v>
      </c>
      <c r="Q12" s="3"/>
    </row>
    <row r="13" spans="2:17" ht="14.25">
      <c r="B13" s="44"/>
      <c r="C13" s="41" t="s">
        <v>29</v>
      </c>
      <c r="D13" s="28" cm="1">
        <f t="array" ref="D13">SUMPRODUCT((Tableau1[[Capitale]:[Capitale]]=$B11)*(Tableau1[[Activité]:[Activité]]=$B$1)*(Tableau1[[#Headers],[Janvier]:[Décembre]]=D$2),(Tableau1[[Janvier]:[Décembre]]))-D11</f>
        <v>0</v>
      </c>
      <c r="E13" s="37" cm="1">
        <f t="array" ref="E13">SUMPRODUCT((Tableau1[[Capitale]:[Capitale]]=$B11)*(Tableau1[[Activité]:[Activité]]=$B$1)*(Tableau1[[#Headers],[Janvier]:[Décembre]]=E$2),(Tableau1[[Janvier]:[Décembre]]))-E11</f>
        <v>34.94</v>
      </c>
      <c r="F13" s="37" cm="1">
        <f t="array" ref="F13">SUMPRODUCT((Tableau1[[Capitale]:[Capitale]]=$B11)*(Tableau1[[Activité]:[Activité]]=$B$1)*(Tableau1[[#Headers],[Janvier]:[Décembre]]=F$2),(Tableau1[[Janvier]:[Décembre]]))-F11</f>
        <v>34.94</v>
      </c>
      <c r="G13" s="37" cm="1">
        <f t="array" ref="G13">SUMPRODUCT((Tableau1[[Capitale]:[Capitale]]=$B11)*(Tableau1[[Activité]:[Activité]]=$B$1)*(Tableau1[[#Headers],[Janvier]:[Décembre]]=G$2),(Tableau1[[Janvier]:[Décembre]]))-G11</f>
        <v>34.94</v>
      </c>
      <c r="H13" s="37" cm="1">
        <f t="array" ref="H13">SUMPRODUCT((Tableau1[[Capitale]:[Capitale]]=$B11)*(Tableau1[[Activité]:[Activité]]=$B$1)*(Tableau1[[#Headers],[Janvier]:[Décembre]]=H$2),(Tableau1[[Janvier]:[Décembre]]))-H11</f>
        <v>34.94</v>
      </c>
      <c r="I13" s="37" cm="1">
        <f t="array" ref="I13">SUMPRODUCT((Tableau1[[Capitale]:[Capitale]]=$B11)*(Tableau1[[Activité]:[Activité]]=$B$1)*(Tableau1[[#Headers],[Janvier]:[Décembre]]=I$2),(Tableau1[[Janvier]:[Décembre]]))-I11</f>
        <v>62.239999999999995</v>
      </c>
      <c r="J13" s="37" cm="1">
        <f t="array" ref="J13">SUMPRODUCT((Tableau1[[Capitale]:[Capitale]]=$B11)*(Tableau1[[Activité]:[Activité]]=$B$1)*(Tableau1[[#Headers],[Janvier]:[Décembre]]=J$2),(Tableau1[[Janvier]:[Décembre]]))-J11</f>
        <v>114.16</v>
      </c>
      <c r="K13" s="37" cm="1">
        <f t="array" ref="K13">SUMPRODUCT((Tableau1[[Capitale]:[Capitale]]=$B11)*(Tableau1[[Activité]:[Activité]]=$B$1)*(Tableau1[[#Headers],[Janvier]:[Décembre]]=K$2),(Tableau1[[Janvier]:[Décembre]]))-K11</f>
        <v>137.16</v>
      </c>
      <c r="L13" s="37" cm="1">
        <f t="array" ref="L13">SUMPRODUCT((Tableau1[[Capitale]:[Capitale]]=$B11)*(Tableau1[[Activité]:[Activité]]=$B$1)*(Tableau1[[#Headers],[Janvier]:[Décembre]]=L$2),(Tableau1[[Janvier]:[Décembre]]))-L11</f>
        <v>137.16</v>
      </c>
      <c r="M13" s="37" cm="1">
        <f t="array" ref="M13">SUMPRODUCT((Tableau1[[Capitale]:[Capitale]]=$B11)*(Tableau1[[Activité]:[Activité]]=$B$1)*(Tableau1[[#Headers],[Janvier]:[Décembre]]=M$2),(Tableau1[[Janvier]:[Décembre]]))-M11</f>
        <v>137.16</v>
      </c>
      <c r="N13" s="37" cm="1">
        <f t="array" ref="N13">SUMPRODUCT((Tableau1[[Capitale]:[Capitale]]=$B11)*(Tableau1[[Activité]:[Activité]]=$B$1)*(Tableau1[[#Headers],[Janvier]:[Décembre]]=N$2),(Tableau1[[Janvier]:[Décembre]]))-N11</f>
        <v>137.16</v>
      </c>
      <c r="O13" s="37" cm="1">
        <f t="array" ref="O13">SUMPRODUCT((Tableau1[[Capitale]:[Capitale]]=$B11)*(Tableau1[[Activité]:[Activité]]=$B$1)*(Tableau1[[#Headers],[Janvier]:[Décembre]]=O$2),(Tableau1[[Janvier]:[Décembre]]))-O11</f>
        <v>137.16</v>
      </c>
      <c r="P13" s="28">
        <f t="shared" si="0"/>
        <v>1001.9599999999998</v>
      </c>
      <c r="Q13" s="2"/>
    </row>
    <row r="14" spans="2:17" ht="15" thickBot="1">
      <c r="B14" s="45"/>
      <c r="C14" s="42" t="s">
        <v>30</v>
      </c>
      <c r="D14" s="38" cm="1">
        <f t="array" ref="D14">SUMPRODUCT((Tableau1[[Capitale]:[Capitale]]=$B11)*(Tableau1[[Activité]:[Activité]]=$B$1)*(Tableau1[[#Headers],[Janvier]:[Décembre]]=D$2)*(Tableau1[Janvier]&lt;&gt;"")*1)-D12</f>
        <v>0</v>
      </c>
      <c r="E14" s="38" cm="1">
        <f t="array" ref="E14">SUMPRODUCT((Tableau1[[Capitale]:[Capitale]]=$B11)*(Tableau1[[Activité]:[Activité]]=$B$1)*(Tableau1[[#Headers],[Janvier]:[Décembre]]=E$2)*(Tableau1[Février]&lt;&gt;"")*1)-E12</f>
        <v>2</v>
      </c>
      <c r="F14" s="38" cm="1">
        <f t="array" ref="F14">SUMPRODUCT((Tableau1[[Capitale]:[Capitale]]=$B11)*(Tableau1[[Activité]:[Activité]]=$B$1)*(Tableau1[[#Headers],[Janvier]:[Décembre]]=F$2)*(Tableau1[Mars]&lt;&gt;"")*1)-F12</f>
        <v>2</v>
      </c>
      <c r="G14" s="38" cm="1">
        <f t="array" ref="G14">SUMPRODUCT((Tableau1[[Capitale]:[Capitale]]=$B11)*(Tableau1[[Activité]:[Activité]]=$B$1)*(Tableau1[[#Headers],[Janvier]:[Décembre]]=G$2)*(Tableau1[Avril]&lt;&gt;"")*1)-G12</f>
        <v>2</v>
      </c>
      <c r="H14" s="38" cm="1">
        <f t="array" ref="H14">SUMPRODUCT((Tableau1[[Capitale]:[Capitale]]=$B11)*(Tableau1[[Activité]:[Activité]]=$B$1)*(Tableau1[[#Headers],[Janvier]:[Décembre]]=H$2)*(Tableau1[Mai]&lt;&gt;"")*1)-H12</f>
        <v>2</v>
      </c>
      <c r="I14" s="38" cm="1">
        <f t="array" ref="I14">SUMPRODUCT((Tableau1[[Capitale]:[Capitale]]=$B11)*(Tableau1[[Activité]:[Activité]]=$B$1)*(Tableau1[[#Headers],[Janvier]:[Décembre]]=I$2)*(Tableau1[Juin]&lt;&gt;"")*1)-I12</f>
        <v>3</v>
      </c>
      <c r="J14" s="38" cm="1">
        <f t="array" ref="J14">SUMPRODUCT((Tableau1[[Capitale]:[Capitale]]=$B11)*(Tableau1[[Activité]:[Activité]]=$B$1)*(Tableau1[[#Headers],[Janvier]:[Décembre]]=J$2)*(Tableau1[Juillet]&lt;&gt;"")*1)-J12</f>
        <v>5</v>
      </c>
      <c r="K14" s="38" cm="1">
        <f t="array" ref="K14">SUMPRODUCT((Tableau1[[Capitale]:[Capitale]]=$B11)*(Tableau1[[Activité]:[Activité]]=$B$1)*(Tableau1[[#Headers],[Janvier]:[Décembre]]=K$2)*(Tableau1[Août]&lt;&gt;"")*1)-K12</f>
        <v>6</v>
      </c>
      <c r="L14" s="38" cm="1">
        <f t="array" ref="L14">SUMPRODUCT((Tableau1[[Capitale]:[Capitale]]=$B11)*(Tableau1[[Activité]:[Activité]]=$B$1)*(Tableau1[[#Headers],[Janvier]:[Décembre]]=L$2)*(Tableau1[Septembre]&lt;&gt;"")*1)-L12</f>
        <v>6</v>
      </c>
      <c r="M14" s="38" cm="1">
        <f t="array" ref="M14">SUMPRODUCT((Tableau1[[Capitale]:[Capitale]]=$B11)*(Tableau1[[Activité]:[Activité]]=$B$1)*(Tableau1[[#Headers],[Janvier]:[Décembre]]=M$2)*(Tableau1[Octobre]&lt;&gt;"")*1)-M12</f>
        <v>6</v>
      </c>
      <c r="N14" s="38" cm="1">
        <f t="array" ref="N14">SUMPRODUCT((Tableau1[[Capitale]:[Capitale]]=$B11)*(Tableau1[[Activité]:[Activité]]=$B$1)*(Tableau1[[#Headers],[Janvier]:[Décembre]]=N$2)*(Tableau1[Novembre]&lt;&gt;"")*1)-N12</f>
        <v>6</v>
      </c>
      <c r="O14" s="38" cm="1">
        <f t="array" ref="O14">SUMPRODUCT((Tableau1[[Capitale]:[Capitale]]=$B11)*(Tableau1[[Activité]:[Activité]]=$B$1)*(Tableau1[[#Headers],[Janvier]:[Décembre]]=O$2)*(Tableau1[Décembre]&lt;&gt;"")*1)-O12</f>
        <v>6</v>
      </c>
      <c r="P14" s="29">
        <f t="shared" si="0"/>
        <v>46</v>
      </c>
      <c r="Q14" s="3"/>
    </row>
    <row r="15" spans="2:17" ht="14.25">
      <c r="B15" s="43" t="s">
        <v>21</v>
      </c>
      <c r="C15" s="39" t="s">
        <v>27</v>
      </c>
      <c r="D15" s="26" cm="1">
        <f t="array" ref="D15">SUMPRODUCT((Tableau1[[Capitale]:[Capitale]]=$B15)*(Tableau1[[Activité]:[Activité]]=$B$1)*(Tableau1[[#Headers],[Janvier]:[Décembre]]=D$2)*(Tableau1[Colonne1]=""),(Tableau1[[Janvier]:[Décembre]]))</f>
        <v>0</v>
      </c>
      <c r="E15" s="35" cm="1">
        <f t="array" ref="E15">SUMPRODUCT((Tableau1[[Capitale]:[Capitale]]=$B15)*(Tableau1[[Activité]:[Activité]]=$B$1)*(Tableau1[[#Headers],[Janvier]:[Décembre]]=E$2)*(Tableau1[Janvier]=""),(Tableau1[[Janvier]:[Décembre]]))</f>
        <v>0</v>
      </c>
      <c r="F15" s="35" cm="1">
        <f t="array" ref="F15">SUMPRODUCT((Tableau1[[Capitale]:[Capitale]]=$B15)*(Tableau1[[Activité]:[Activité]]=$B$1)*(Tableau1[[#Headers],[Janvier]:[Décembre]]=F$2)*(Tableau1[Février]=""),(Tableau1[[Janvier]:[Décembre]]))</f>
        <v>0</v>
      </c>
      <c r="G15" s="35" cm="1">
        <f t="array" ref="G15">SUMPRODUCT((Tableau1[[Capitale]:[Capitale]]=$B15)*(Tableau1[[Activité]:[Activité]]=$B$1)*(Tableau1[[#Headers],[Janvier]:[Décembre]]=G$2)*(Tableau1[Mars]=""),(Tableau1[[Janvier]:[Décembre]]))</f>
        <v>0</v>
      </c>
      <c r="H15" s="35" cm="1">
        <f t="array" ref="H15">SUMPRODUCT((Tableau1[[Capitale]:[Capitale]]=$B15)*(Tableau1[[Activité]:[Activité]]=$B$1)*(Tableau1[[#Headers],[Janvier]:[Décembre]]=H$2)*(Tableau1[Avril]=""),(Tableau1[[Janvier]:[Décembre]]))</f>
        <v>18.3</v>
      </c>
      <c r="I15" s="35" cm="1">
        <f t="array" ref="I15">SUMPRODUCT((Tableau1[[Capitale]:[Capitale]]=$B15)*(Tableau1[[Activité]:[Activité]]=$B$1)*(Tableau1[[#Headers],[Janvier]:[Décembre]]=I$2)*(Tableau1[Mai]=""),(Tableau1[[Janvier]:[Décembre]]))</f>
        <v>0</v>
      </c>
      <c r="J15" s="35" cm="1">
        <f t="array" ref="J15">SUMPRODUCT((Tableau1[[Capitale]:[Capitale]]=$B15)*(Tableau1[[Activité]:[Activité]]=$B$1)*(Tableau1[[#Headers],[Janvier]:[Décembre]]=J$2)*(Tableau1[Juin]=""),(Tableau1[[Janvier]:[Décembre]]))</f>
        <v>23.52</v>
      </c>
      <c r="K15" s="35" cm="1">
        <f t="array" ref="K15">SUMPRODUCT((Tableau1[[Capitale]:[Capitale]]=$B15)*(Tableau1[[Activité]:[Activité]]=$B$1)*(Tableau1[[#Headers],[Janvier]:[Décembre]]=K$2)*(Tableau1[Juillet]=""),(Tableau1[[Janvier]:[Décembre]]))</f>
        <v>0</v>
      </c>
      <c r="L15" s="35" cm="1">
        <f t="array" ref="L15">SUMPRODUCT((Tableau1[[Capitale]:[Capitale]]=$B15)*(Tableau1[[Activité]:[Activité]]=$B$1)*(Tableau1[[#Headers],[Janvier]:[Décembre]]=L$2)*(Tableau1[Août]=""),(Tableau1[[Janvier]:[Décembre]]))</f>
        <v>0</v>
      </c>
      <c r="M15" s="35" cm="1">
        <f t="array" ref="M15">SUMPRODUCT((Tableau1[[Capitale]:[Capitale]]=$B15)*(Tableau1[[Activité]:[Activité]]=$B$1)*(Tableau1[[#Headers],[Janvier]:[Décembre]]=M$2)*(Tableau1[Septembre]=""),(Tableau1[[Janvier]:[Décembre]]))</f>
        <v>0</v>
      </c>
      <c r="N15" s="35" cm="1">
        <f t="array" ref="N15">SUMPRODUCT((Tableau1[[Capitale]:[Capitale]]=$B15)*(Tableau1[[Activité]:[Activité]]=$B$1)*(Tableau1[[#Headers],[Janvier]:[Décembre]]=N$2)*(Tableau1[Octobre]=""),(Tableau1[[Janvier]:[Décembre]]))</f>
        <v>0</v>
      </c>
      <c r="O15" s="35" cm="1">
        <f t="array" ref="O15">SUMPRODUCT((Tableau1[[Capitale]:[Capitale]]=$B15)*(Tableau1[[Activité]:[Activité]]=$B$1)*(Tableau1[[#Headers],[Janvier]:[Décembre]]=O$2)*(Tableau1[Novembre]=""),(Tableau1[[Janvier]:[Décembre]]))</f>
        <v>0</v>
      </c>
      <c r="P15" s="26">
        <f t="shared" si="0"/>
        <v>41.82</v>
      </c>
      <c r="Q15" s="2"/>
    </row>
    <row r="16" spans="2:17" ht="14.25">
      <c r="B16" s="44"/>
      <c r="C16" s="40" t="s">
        <v>28</v>
      </c>
      <c r="D16" s="27" cm="1">
        <f t="array" ref="D16">SUMPRODUCT((Tableau1[[Capitale]:[Capitale]]=$B15)*(Tableau1[[Activité]:[Activité]]=$B$1)*(Tableau1[[#Headers],[Janvier]:[Décembre]]=D$2)*(Tableau1[Colonne1]="")*(Tableau1[Janvier]&lt;&gt;""))</f>
        <v>0</v>
      </c>
      <c r="E16" s="36" cm="1">
        <f t="array" ref="E16">SUMPRODUCT((Tableau1[[Capitale]:[Capitale]]=$B15)*(Tableau1[[Activité]:[Activité]]=$B$1)*(Tableau1[[#Headers],[Janvier]:[Décembre]]=E$2)*(Tableau1[Janvier]="")*(Tableau1[Février]&lt;&gt;""))</f>
        <v>0</v>
      </c>
      <c r="F16" s="36" cm="1">
        <f t="array" ref="F16">SUMPRODUCT((Tableau1[[Capitale]:[Capitale]]=$B15)*(Tableau1[[Activité]:[Activité]]=$B$1)*(Tableau1[[#Headers],[Janvier]:[Décembre]]=F$2)*(Tableau1[Février]="")*(Tableau1[Mars]&lt;&gt;""))</f>
        <v>0</v>
      </c>
      <c r="G16" s="36" cm="1">
        <f t="array" ref="G16">SUMPRODUCT((Tableau1[[Capitale]:[Capitale]]=$B15)*(Tableau1[[Activité]:[Activité]]=$B$1)*(Tableau1[[#Headers],[Janvier]:[Décembre]]=G$2)*(Tableau1[Mars]="")*(Tableau1[Avril]&lt;&gt;""))</f>
        <v>0</v>
      </c>
      <c r="H16" s="36" cm="1">
        <f t="array" ref="H16">SUMPRODUCT((Tableau1[[Capitale]:[Capitale]]=$B15)*(Tableau1[[Activité]:[Activité]]=$B$1)*(Tableau1[[#Headers],[Janvier]:[Décembre]]=H$2)*(Tableau1[Avril]="")*(Tableau1[Mai]&lt;&gt;""))</f>
        <v>1</v>
      </c>
      <c r="I16" s="36" cm="1">
        <f t="array" ref="I16">SUMPRODUCT((Tableau1[[Capitale]:[Capitale]]=$B15)*(Tableau1[[Activité]:[Activité]]=$B$1)*(Tableau1[[#Headers],[Janvier]:[Décembre]]=I$2)*(Tableau1[Mai]="")*(Tableau1[Juin]&lt;&gt;""))</f>
        <v>0</v>
      </c>
      <c r="J16" s="36" cm="1">
        <f t="array" ref="J16">SUMPRODUCT((Tableau1[[Capitale]:[Capitale]]=$B15)*(Tableau1[[Activité]:[Activité]]=$B$1)*(Tableau1[[#Headers],[Janvier]:[Décembre]]=J$2)*(Tableau1[Juin]="")*(Tableau1[Juillet]&lt;&gt;""))</f>
        <v>1</v>
      </c>
      <c r="K16" s="36" cm="1">
        <f t="array" ref="K16">SUMPRODUCT((Tableau1[[Capitale]:[Capitale]]=$B15)*(Tableau1[[Activité]:[Activité]]=$B$1)*(Tableau1[[#Headers],[Janvier]:[Décembre]]=K$2)*(Tableau1[Juillet]="")*(Tableau1[Août]&lt;&gt;""))</f>
        <v>0</v>
      </c>
      <c r="L16" s="36" cm="1">
        <f t="array" ref="L16">SUMPRODUCT((Tableau1[[Capitale]:[Capitale]]=$B15)*(Tableau1[[Activité]:[Activité]]=$B$1)*(Tableau1[[#Headers],[Janvier]:[Décembre]]=L$2)*(Tableau1[Août]="")*(Tableau1[Septembre]&lt;&gt;""))</f>
        <v>0</v>
      </c>
      <c r="M16" s="36" cm="1">
        <f t="array" ref="M16">SUMPRODUCT((Tableau1[[Capitale]:[Capitale]]=$B15)*(Tableau1[[Activité]:[Activité]]=$B$1)*(Tableau1[[#Headers],[Janvier]:[Décembre]]=M$2)*(Tableau1[Septembre]="")*(Tableau1[Octobre]&lt;&gt;""))</f>
        <v>0</v>
      </c>
      <c r="N16" s="36" cm="1">
        <f t="array" ref="N16">SUMPRODUCT((Tableau1[[Capitale]:[Capitale]]=$B15)*(Tableau1[[Activité]:[Activité]]=$B$1)*(Tableau1[[#Headers],[Janvier]:[Décembre]]=N$2)*(Tableau1[Octobre]="")*(Tableau1[Novembre]&lt;&gt;""))</f>
        <v>0</v>
      </c>
      <c r="O16" s="36" cm="1">
        <f t="array" ref="O16">SUMPRODUCT((Tableau1[[Capitale]:[Capitale]]=$B15)*(Tableau1[[Activité]:[Activité]]=$B$1)*(Tableau1[[#Headers],[Janvier]:[Décembre]]=O$2)*(Tableau1[Novembre]="")*(Tableau1[Décembre]&lt;&gt;""))</f>
        <v>0</v>
      </c>
      <c r="P16" s="27">
        <f t="shared" si="0"/>
        <v>2</v>
      </c>
      <c r="Q16" s="3"/>
    </row>
    <row r="17" spans="2:17" ht="14.25">
      <c r="B17" s="44"/>
      <c r="C17" s="41" t="s">
        <v>29</v>
      </c>
      <c r="D17" s="28" cm="1">
        <f t="array" ref="D17">SUMPRODUCT((Tableau1[[Capitale]:[Capitale]]=$B15)*(Tableau1[[Activité]:[Activité]]=$B$1)*(Tableau1[[#Headers],[Janvier]:[Décembre]]=D$2),(Tableau1[[Janvier]:[Décembre]]))-D15</f>
        <v>0</v>
      </c>
      <c r="E17" s="37" cm="1">
        <f t="array" ref="E17">SUMPRODUCT((Tableau1[[Capitale]:[Capitale]]=$B15)*(Tableau1[[Activité]:[Activité]]=$B$1)*(Tableau1[[#Headers],[Janvier]:[Décembre]]=E$2),(Tableau1[[Janvier]:[Décembre]]))-E15</f>
        <v>0</v>
      </c>
      <c r="F17" s="37" cm="1">
        <f t="array" ref="F17">SUMPRODUCT((Tableau1[[Capitale]:[Capitale]]=$B15)*(Tableau1[[Activité]:[Activité]]=$B$1)*(Tableau1[[#Headers],[Janvier]:[Décembre]]=F$2),(Tableau1[[Janvier]:[Décembre]]))-F15</f>
        <v>0</v>
      </c>
      <c r="G17" s="37" cm="1">
        <f t="array" ref="G17">SUMPRODUCT((Tableau1[[Capitale]:[Capitale]]=$B15)*(Tableau1[[Activité]:[Activité]]=$B$1)*(Tableau1[[#Headers],[Janvier]:[Décembre]]=G$2),(Tableau1[[Janvier]:[Décembre]]))-G15</f>
        <v>0</v>
      </c>
      <c r="H17" s="37" cm="1">
        <f t="array" ref="H17">SUMPRODUCT((Tableau1[[Capitale]:[Capitale]]=$B15)*(Tableau1[[Activité]:[Activité]]=$B$1)*(Tableau1[[#Headers],[Janvier]:[Décembre]]=H$2),(Tableau1[[Janvier]:[Décembre]]))-H15</f>
        <v>0</v>
      </c>
      <c r="I17" s="37" cm="1">
        <f t="array" ref="I17">SUMPRODUCT((Tableau1[[Capitale]:[Capitale]]=$B15)*(Tableau1[[Activité]:[Activité]]=$B$1)*(Tableau1[[#Headers],[Janvier]:[Décembre]]=I$2),(Tableau1[[Janvier]:[Décembre]]))-I15</f>
        <v>18.3</v>
      </c>
      <c r="J17" s="37" cm="1">
        <f t="array" ref="J17">SUMPRODUCT((Tableau1[[Capitale]:[Capitale]]=$B15)*(Tableau1[[Activité]:[Activité]]=$B$1)*(Tableau1[[#Headers],[Janvier]:[Décembre]]=J$2),(Tableau1[[Janvier]:[Décembre]]))-J15</f>
        <v>18.3</v>
      </c>
      <c r="K17" s="37" cm="1">
        <f t="array" ref="K17">SUMPRODUCT((Tableau1[[Capitale]:[Capitale]]=$B15)*(Tableau1[[Activité]:[Activité]]=$B$1)*(Tableau1[[#Headers],[Janvier]:[Décembre]]=K$2),(Tableau1[[Janvier]:[Décembre]]))-K15</f>
        <v>41.82</v>
      </c>
      <c r="L17" s="37" cm="1">
        <f t="array" ref="L17">SUMPRODUCT((Tableau1[[Capitale]:[Capitale]]=$B15)*(Tableau1[[Activité]:[Activité]]=$B$1)*(Tableau1[[#Headers],[Janvier]:[Décembre]]=L$2),(Tableau1[[Janvier]:[Décembre]]))-L15</f>
        <v>41.82</v>
      </c>
      <c r="M17" s="37" cm="1">
        <f t="array" ref="M17">SUMPRODUCT((Tableau1[[Capitale]:[Capitale]]=$B15)*(Tableau1[[Activité]:[Activité]]=$B$1)*(Tableau1[[#Headers],[Janvier]:[Décembre]]=M$2),(Tableau1[[Janvier]:[Décembre]]))-M15</f>
        <v>41.82</v>
      </c>
      <c r="N17" s="37" cm="1">
        <f t="array" ref="N17">SUMPRODUCT((Tableau1[[Capitale]:[Capitale]]=$B15)*(Tableau1[[Activité]:[Activité]]=$B$1)*(Tableau1[[#Headers],[Janvier]:[Décembre]]=N$2),(Tableau1[[Janvier]:[Décembre]]))-N15</f>
        <v>41.82</v>
      </c>
      <c r="O17" s="37" cm="1">
        <f t="array" ref="O17">SUMPRODUCT((Tableau1[[Capitale]:[Capitale]]=$B15)*(Tableau1[[Activité]:[Activité]]=$B$1)*(Tableau1[[#Headers],[Janvier]:[Décembre]]=O$2),(Tableau1[[Janvier]:[Décembre]]))-O15</f>
        <v>41.82</v>
      </c>
      <c r="P17" s="28">
        <f t="shared" si="0"/>
        <v>245.7</v>
      </c>
      <c r="Q17" s="2"/>
    </row>
    <row r="18" spans="2:17" ht="15" thickBot="1">
      <c r="B18" s="45"/>
      <c r="C18" s="42" t="s">
        <v>30</v>
      </c>
      <c r="D18" s="38" cm="1">
        <f t="array" ref="D18">SUMPRODUCT((Tableau1[[Capitale]:[Capitale]]=$B15)*(Tableau1[[Activité]:[Activité]]=$B$1)*(Tableau1[[#Headers],[Janvier]:[Décembre]]=D$2)*(Tableau1[Janvier]&lt;&gt;"")*1)-D16</f>
        <v>0</v>
      </c>
      <c r="E18" s="38" cm="1">
        <f t="array" ref="E18">SUMPRODUCT((Tableau1[[Capitale]:[Capitale]]=$B15)*(Tableau1[[Activité]:[Activité]]=$B$1)*(Tableau1[[#Headers],[Janvier]:[Décembre]]=E$2)*(Tableau1[Février]&lt;&gt;"")*1)-E16</f>
        <v>0</v>
      </c>
      <c r="F18" s="38" cm="1">
        <f t="array" ref="F18">SUMPRODUCT((Tableau1[[Capitale]:[Capitale]]=$B15)*(Tableau1[[Activité]:[Activité]]=$B$1)*(Tableau1[[#Headers],[Janvier]:[Décembre]]=F$2)*(Tableau1[Mars]&lt;&gt;"")*1)-F16</f>
        <v>0</v>
      </c>
      <c r="G18" s="38" cm="1">
        <f t="array" ref="G18">SUMPRODUCT((Tableau1[[Capitale]:[Capitale]]=$B15)*(Tableau1[[Activité]:[Activité]]=$B$1)*(Tableau1[[#Headers],[Janvier]:[Décembre]]=G$2)*(Tableau1[Avril]&lt;&gt;"")*1)-G16</f>
        <v>0</v>
      </c>
      <c r="H18" s="38" cm="1">
        <f t="array" ref="H18">SUMPRODUCT((Tableau1[[Capitale]:[Capitale]]=$B15)*(Tableau1[[Activité]:[Activité]]=$B$1)*(Tableau1[[#Headers],[Janvier]:[Décembre]]=H$2)*(Tableau1[Mai]&lt;&gt;"")*1)-H16</f>
        <v>0</v>
      </c>
      <c r="I18" s="38" cm="1">
        <f t="array" ref="I18">SUMPRODUCT((Tableau1[[Capitale]:[Capitale]]=$B15)*(Tableau1[[Activité]:[Activité]]=$B$1)*(Tableau1[[#Headers],[Janvier]:[Décembre]]=I$2)*(Tableau1[Juin]&lt;&gt;"")*1)-I16</f>
        <v>1</v>
      </c>
      <c r="J18" s="38" cm="1">
        <f t="array" ref="J18">SUMPRODUCT((Tableau1[[Capitale]:[Capitale]]=$B15)*(Tableau1[[Activité]:[Activité]]=$B$1)*(Tableau1[[#Headers],[Janvier]:[Décembre]]=J$2)*(Tableau1[Juillet]&lt;&gt;"")*1)-J16</f>
        <v>1</v>
      </c>
      <c r="K18" s="38" cm="1">
        <f t="array" ref="K18">SUMPRODUCT((Tableau1[[Capitale]:[Capitale]]=$B15)*(Tableau1[[Activité]:[Activité]]=$B$1)*(Tableau1[[#Headers],[Janvier]:[Décembre]]=K$2)*(Tableau1[Août]&lt;&gt;"")*1)-K16</f>
        <v>2</v>
      </c>
      <c r="L18" s="38" cm="1">
        <f t="array" ref="L18">SUMPRODUCT((Tableau1[[Capitale]:[Capitale]]=$B15)*(Tableau1[[Activité]:[Activité]]=$B$1)*(Tableau1[[#Headers],[Janvier]:[Décembre]]=L$2)*(Tableau1[Septembre]&lt;&gt;"")*1)-L16</f>
        <v>2</v>
      </c>
      <c r="M18" s="38" cm="1">
        <f t="array" ref="M18">SUMPRODUCT((Tableau1[[Capitale]:[Capitale]]=$B15)*(Tableau1[[Activité]:[Activité]]=$B$1)*(Tableau1[[#Headers],[Janvier]:[Décembre]]=M$2)*(Tableau1[Octobre]&lt;&gt;"")*1)-M16</f>
        <v>2</v>
      </c>
      <c r="N18" s="38" cm="1">
        <f t="array" ref="N18">SUMPRODUCT((Tableau1[[Capitale]:[Capitale]]=$B15)*(Tableau1[[Activité]:[Activité]]=$B$1)*(Tableau1[[#Headers],[Janvier]:[Décembre]]=N$2)*(Tableau1[Novembre]&lt;&gt;"")*1)-N16</f>
        <v>2</v>
      </c>
      <c r="O18" s="38" cm="1">
        <f t="array" ref="O18">SUMPRODUCT((Tableau1[[Capitale]:[Capitale]]=$B15)*(Tableau1[[Activité]:[Activité]]=$B$1)*(Tableau1[[#Headers],[Janvier]:[Décembre]]=O$2)*(Tableau1[Décembre]&lt;&gt;"")*1)-O16</f>
        <v>2</v>
      </c>
      <c r="P18" s="29">
        <f t="shared" si="0"/>
        <v>12</v>
      </c>
      <c r="Q18" s="3"/>
    </row>
    <row r="19" spans="2:17" ht="14.25">
      <c r="B19" s="43" t="s">
        <v>22</v>
      </c>
      <c r="C19" s="39" t="s">
        <v>27</v>
      </c>
      <c r="D19" s="26" cm="1">
        <f t="array" ref="D19">SUMPRODUCT((Tableau1[[Capitale]:[Capitale]]=$B19)*(Tableau1[[Activité]:[Activité]]=$B$1)*(Tableau1[[#Headers],[Janvier]:[Décembre]]=D$2)*(Tableau1[Colonne1]=""),(Tableau1[[Janvier]:[Décembre]]))</f>
        <v>70.19</v>
      </c>
      <c r="E19" s="35" cm="1">
        <f t="array" ref="E19">SUMPRODUCT((Tableau1[[Capitale]:[Capitale]]=$B19)*(Tableau1[[Activité]:[Activité]]=$B$1)*(Tableau1[[#Headers],[Janvier]:[Décembre]]=E$2)*(Tableau1[Janvier]=""),(Tableau1[[Janvier]:[Décembre]]))</f>
        <v>0</v>
      </c>
      <c r="F19" s="35" cm="1">
        <f t="array" ref="F19">SUMPRODUCT((Tableau1[[Capitale]:[Capitale]]=$B19)*(Tableau1[[Activité]:[Activité]]=$B$1)*(Tableau1[[#Headers],[Janvier]:[Décembre]]=F$2)*(Tableau1[Février]=""),(Tableau1[[Janvier]:[Décembre]]))</f>
        <v>0</v>
      </c>
      <c r="G19" s="35" cm="1">
        <f t="array" ref="G19">SUMPRODUCT((Tableau1[[Capitale]:[Capitale]]=$B19)*(Tableau1[[Activité]:[Activité]]=$B$1)*(Tableau1[[#Headers],[Janvier]:[Décembre]]=G$2)*(Tableau1[Mars]=""),(Tableau1[[Janvier]:[Décembre]]))</f>
        <v>0</v>
      </c>
      <c r="H19" s="35" cm="1">
        <f t="array" ref="H19">SUMPRODUCT((Tableau1[[Capitale]:[Capitale]]=$B19)*(Tableau1[[Activité]:[Activité]]=$B$1)*(Tableau1[[#Headers],[Janvier]:[Décembre]]=H$2)*(Tableau1[Avril]=""),(Tableau1[[Janvier]:[Décembre]]))</f>
        <v>0</v>
      </c>
      <c r="I19" s="35" cm="1">
        <f t="array" ref="I19">SUMPRODUCT((Tableau1[[Capitale]:[Capitale]]=$B19)*(Tableau1[[Activité]:[Activité]]=$B$1)*(Tableau1[[#Headers],[Janvier]:[Décembre]]=I$2)*(Tableau1[Mai]=""),(Tableau1[[Janvier]:[Décembre]]))</f>
        <v>0</v>
      </c>
      <c r="J19" s="35" cm="1">
        <f t="array" ref="J19">SUMPRODUCT((Tableau1[[Capitale]:[Capitale]]=$B19)*(Tableau1[[Activité]:[Activité]]=$B$1)*(Tableau1[[#Headers],[Janvier]:[Décembre]]=J$2)*(Tableau1[Juin]=""),(Tableau1[[Janvier]:[Décembre]]))</f>
        <v>0</v>
      </c>
      <c r="K19" s="35" cm="1">
        <f t="array" ref="K19">SUMPRODUCT((Tableau1[[Capitale]:[Capitale]]=$B19)*(Tableau1[[Activité]:[Activité]]=$B$1)*(Tableau1[[#Headers],[Janvier]:[Décembre]]=K$2)*(Tableau1[Juillet]=""),(Tableau1[[Janvier]:[Décembre]]))</f>
        <v>0</v>
      </c>
      <c r="L19" s="35" cm="1">
        <f t="array" ref="L19">SUMPRODUCT((Tableau1[[Capitale]:[Capitale]]=$B19)*(Tableau1[[Activité]:[Activité]]=$B$1)*(Tableau1[[#Headers],[Janvier]:[Décembre]]=L$2)*(Tableau1[Août]=""),(Tableau1[[Janvier]:[Décembre]]))</f>
        <v>0</v>
      </c>
      <c r="M19" s="35" cm="1">
        <f t="array" ref="M19">SUMPRODUCT((Tableau1[[Capitale]:[Capitale]]=$B19)*(Tableau1[[Activité]:[Activité]]=$B$1)*(Tableau1[[#Headers],[Janvier]:[Décembre]]=M$2)*(Tableau1[Septembre]=""),(Tableau1[[Janvier]:[Décembre]]))</f>
        <v>0</v>
      </c>
      <c r="N19" s="35" cm="1">
        <f t="array" ref="N19">SUMPRODUCT((Tableau1[[Capitale]:[Capitale]]=$B19)*(Tableau1[[Activité]:[Activité]]=$B$1)*(Tableau1[[#Headers],[Janvier]:[Décembre]]=N$2)*(Tableau1[Octobre]=""),(Tableau1[[Janvier]:[Décembre]]))</f>
        <v>0</v>
      </c>
      <c r="O19" s="35" cm="1">
        <f t="array" ref="O19">SUMPRODUCT((Tableau1[[Capitale]:[Capitale]]=$B19)*(Tableau1[[Activité]:[Activité]]=$B$1)*(Tableau1[[#Headers],[Janvier]:[Décembre]]=O$2)*(Tableau1[Novembre]=""),(Tableau1[[Janvier]:[Décembre]]))</f>
        <v>0</v>
      </c>
      <c r="P19" s="26">
        <f t="shared" si="0"/>
        <v>70.19</v>
      </c>
      <c r="Q19" s="2"/>
    </row>
    <row r="20" spans="2:17" ht="14.25">
      <c r="B20" s="44"/>
      <c r="C20" s="40" t="s">
        <v>28</v>
      </c>
      <c r="D20" s="27" cm="1">
        <f t="array" ref="D20">SUMPRODUCT((Tableau1[[Capitale]:[Capitale]]=$B19)*(Tableau1[[Activité]:[Activité]]=$B$1)*(Tableau1[[#Headers],[Janvier]:[Décembre]]=D$2)*(Tableau1[Colonne1]="")*(Tableau1[Janvier]&lt;&gt;""))</f>
        <v>4</v>
      </c>
      <c r="E20" s="36" cm="1">
        <f t="array" ref="E20">SUMPRODUCT((Tableau1[[Capitale]:[Capitale]]=$B19)*(Tableau1[[Activité]:[Activité]]=$B$1)*(Tableau1[[#Headers],[Janvier]:[Décembre]]=E$2)*(Tableau1[Janvier]="")*(Tableau1[Février]&lt;&gt;""))</f>
        <v>0</v>
      </c>
      <c r="F20" s="36" cm="1">
        <f t="array" ref="F20">SUMPRODUCT((Tableau1[[Capitale]:[Capitale]]=$B19)*(Tableau1[[Activité]:[Activité]]=$B$1)*(Tableau1[[#Headers],[Janvier]:[Décembre]]=F$2)*(Tableau1[Février]="")*(Tableau1[Mars]&lt;&gt;""))</f>
        <v>0</v>
      </c>
      <c r="G20" s="36" cm="1">
        <f t="array" ref="G20">SUMPRODUCT((Tableau1[[Capitale]:[Capitale]]=$B19)*(Tableau1[[Activité]:[Activité]]=$B$1)*(Tableau1[[#Headers],[Janvier]:[Décembre]]=G$2)*(Tableau1[Mars]="")*(Tableau1[Avril]&lt;&gt;""))</f>
        <v>0</v>
      </c>
      <c r="H20" s="36" cm="1">
        <f t="array" ref="H20">SUMPRODUCT((Tableau1[[Capitale]:[Capitale]]=$B19)*(Tableau1[[Activité]:[Activité]]=$B$1)*(Tableau1[[#Headers],[Janvier]:[Décembre]]=H$2)*(Tableau1[Avril]="")*(Tableau1[Mai]&lt;&gt;""))</f>
        <v>0</v>
      </c>
      <c r="I20" s="36" cm="1">
        <f t="array" ref="I20">SUMPRODUCT((Tableau1[[Capitale]:[Capitale]]=$B19)*(Tableau1[[Activité]:[Activité]]=$B$1)*(Tableau1[[#Headers],[Janvier]:[Décembre]]=I$2)*(Tableau1[Mai]="")*(Tableau1[Juin]&lt;&gt;""))</f>
        <v>0</v>
      </c>
      <c r="J20" s="36" cm="1">
        <f t="array" ref="J20">SUMPRODUCT((Tableau1[[Capitale]:[Capitale]]=$B19)*(Tableau1[[Activité]:[Activité]]=$B$1)*(Tableau1[[#Headers],[Janvier]:[Décembre]]=J$2)*(Tableau1[Juin]="")*(Tableau1[Juillet]&lt;&gt;""))</f>
        <v>0</v>
      </c>
      <c r="K20" s="36" cm="1">
        <f t="array" ref="K20">SUMPRODUCT((Tableau1[[Capitale]:[Capitale]]=$B19)*(Tableau1[[Activité]:[Activité]]=$B$1)*(Tableau1[[#Headers],[Janvier]:[Décembre]]=K$2)*(Tableau1[Juillet]="")*(Tableau1[Août]&lt;&gt;""))</f>
        <v>0</v>
      </c>
      <c r="L20" s="36" cm="1">
        <f t="array" ref="L20">SUMPRODUCT((Tableau1[[Capitale]:[Capitale]]=$B19)*(Tableau1[[Activité]:[Activité]]=$B$1)*(Tableau1[[#Headers],[Janvier]:[Décembre]]=L$2)*(Tableau1[Août]="")*(Tableau1[Septembre]&lt;&gt;""))</f>
        <v>0</v>
      </c>
      <c r="M20" s="36" cm="1">
        <f t="array" ref="M20">SUMPRODUCT((Tableau1[[Capitale]:[Capitale]]=$B19)*(Tableau1[[Activité]:[Activité]]=$B$1)*(Tableau1[[#Headers],[Janvier]:[Décembre]]=M$2)*(Tableau1[Septembre]="")*(Tableau1[Octobre]&lt;&gt;""))</f>
        <v>0</v>
      </c>
      <c r="N20" s="36" cm="1">
        <f t="array" ref="N20">SUMPRODUCT((Tableau1[[Capitale]:[Capitale]]=$B19)*(Tableau1[[Activité]:[Activité]]=$B$1)*(Tableau1[[#Headers],[Janvier]:[Décembre]]=N$2)*(Tableau1[Octobre]="")*(Tableau1[Novembre]&lt;&gt;""))</f>
        <v>0</v>
      </c>
      <c r="O20" s="36" cm="1">
        <f t="array" ref="O20">SUMPRODUCT((Tableau1[[Capitale]:[Capitale]]=$B19)*(Tableau1[[Activité]:[Activité]]=$B$1)*(Tableau1[[#Headers],[Janvier]:[Décembre]]=O$2)*(Tableau1[Novembre]="")*(Tableau1[Décembre]&lt;&gt;""))</f>
        <v>0</v>
      </c>
      <c r="P20" s="27">
        <f t="shared" si="0"/>
        <v>4</v>
      </c>
      <c r="Q20" s="3"/>
    </row>
    <row r="21" spans="2:17" ht="14.25">
      <c r="B21" s="44"/>
      <c r="C21" s="41" t="s">
        <v>29</v>
      </c>
      <c r="D21" s="28" cm="1">
        <f t="array" ref="D21">SUMPRODUCT((Tableau1[[Capitale]:[Capitale]]=$B19)*(Tableau1[[Activité]:[Activité]]=$B$1)*(Tableau1[[#Headers],[Janvier]:[Décembre]]=D$2),(Tableau1[[Janvier]:[Décembre]]))-D19</f>
        <v>0</v>
      </c>
      <c r="E21" s="37" cm="1">
        <f t="array" ref="E21">SUMPRODUCT((Tableau1[[Capitale]:[Capitale]]=$B19)*(Tableau1[[Activité]:[Activité]]=$B$1)*(Tableau1[[#Headers],[Janvier]:[Décembre]]=E$2),(Tableau1[[Janvier]:[Décembre]]))-E19</f>
        <v>70.19</v>
      </c>
      <c r="F21" s="37" cm="1">
        <f t="array" ref="F21">SUMPRODUCT((Tableau1[[Capitale]:[Capitale]]=$B19)*(Tableau1[[Activité]:[Activité]]=$B$1)*(Tableau1[[#Headers],[Janvier]:[Décembre]]=F$2),(Tableau1[[Janvier]:[Décembre]]))-F19</f>
        <v>70.19</v>
      </c>
      <c r="G21" s="37" cm="1">
        <f t="array" ref="G21">SUMPRODUCT((Tableau1[[Capitale]:[Capitale]]=$B19)*(Tableau1[[Activité]:[Activité]]=$B$1)*(Tableau1[[#Headers],[Janvier]:[Décembre]]=G$2),(Tableau1[[Janvier]:[Décembre]]))-G19</f>
        <v>70.19</v>
      </c>
      <c r="H21" s="37" cm="1">
        <f t="array" ref="H21">SUMPRODUCT((Tableau1[[Capitale]:[Capitale]]=$B19)*(Tableau1[[Activité]:[Activité]]=$B$1)*(Tableau1[[#Headers],[Janvier]:[Décembre]]=H$2),(Tableau1[[Janvier]:[Décembre]]))-H19</f>
        <v>70.19</v>
      </c>
      <c r="I21" s="37" cm="1">
        <f t="array" ref="I21">SUMPRODUCT((Tableau1[[Capitale]:[Capitale]]=$B19)*(Tableau1[[Activité]:[Activité]]=$B$1)*(Tableau1[[#Headers],[Janvier]:[Décembre]]=I$2),(Tableau1[[Janvier]:[Décembre]]))-I19</f>
        <v>70.19</v>
      </c>
      <c r="J21" s="37" cm="1">
        <f t="array" ref="J21">SUMPRODUCT((Tableau1[[Capitale]:[Capitale]]=$B19)*(Tableau1[[Activité]:[Activité]]=$B$1)*(Tableau1[[#Headers],[Janvier]:[Décembre]]=J$2),(Tableau1[[Janvier]:[Décembre]]))-J19</f>
        <v>78.350000000000009</v>
      </c>
      <c r="K21" s="37" cm="1">
        <f t="array" ref="K21">SUMPRODUCT((Tableau1[[Capitale]:[Capitale]]=$B19)*(Tableau1[[Activité]:[Activité]]=$B$1)*(Tableau1[[#Headers],[Janvier]:[Décembre]]=K$2),(Tableau1[[Janvier]:[Décembre]]))-K19</f>
        <v>78.350000000000009</v>
      </c>
      <c r="L21" s="37" cm="1">
        <f t="array" ref="L21">SUMPRODUCT((Tableau1[[Capitale]:[Capitale]]=$B19)*(Tableau1[[Activité]:[Activité]]=$B$1)*(Tableau1[[#Headers],[Janvier]:[Décembre]]=L$2),(Tableau1[[Janvier]:[Décembre]]))-L19</f>
        <v>78.350000000000009</v>
      </c>
      <c r="M21" s="37" cm="1">
        <f t="array" ref="M21">SUMPRODUCT((Tableau1[[Capitale]:[Capitale]]=$B19)*(Tableau1[[Activité]:[Activité]]=$B$1)*(Tableau1[[#Headers],[Janvier]:[Décembre]]=M$2),(Tableau1[[Janvier]:[Décembre]]))-M19</f>
        <v>78.350000000000009</v>
      </c>
      <c r="N21" s="37" cm="1">
        <f t="array" ref="N21">SUMPRODUCT((Tableau1[[Capitale]:[Capitale]]=$B19)*(Tableau1[[Activité]:[Activité]]=$B$1)*(Tableau1[[#Headers],[Janvier]:[Décembre]]=N$2),(Tableau1[[Janvier]:[Décembre]]))-N19</f>
        <v>78.350000000000009</v>
      </c>
      <c r="O21" s="37" cm="1">
        <f t="array" ref="O21">SUMPRODUCT((Tableau1[[Capitale]:[Capitale]]=$B19)*(Tableau1[[Activité]:[Activité]]=$B$1)*(Tableau1[[#Headers],[Janvier]:[Décembre]]=O$2),(Tableau1[[Janvier]:[Décembre]]))-O19</f>
        <v>78.350000000000009</v>
      </c>
      <c r="P21" s="28">
        <f t="shared" si="0"/>
        <v>821.05000000000007</v>
      </c>
      <c r="Q21" s="2"/>
    </row>
    <row r="22" spans="2:17" ht="15" thickBot="1">
      <c r="B22" s="45"/>
      <c r="C22" s="42" t="s">
        <v>30</v>
      </c>
      <c r="D22" s="29"/>
      <c r="E22" s="38">
        <f>SUM($D20:D20)-E20</f>
        <v>4</v>
      </c>
      <c r="F22" s="38">
        <f>SUM($D20:E20)-F20</f>
        <v>4</v>
      </c>
      <c r="G22" s="38">
        <f>SUM($D20:F20)-G20</f>
        <v>4</v>
      </c>
      <c r="H22" s="38">
        <f>SUM($D20:G20)-H20</f>
        <v>4</v>
      </c>
      <c r="I22" s="38">
        <f>SUM($D20:H20)-I20</f>
        <v>4</v>
      </c>
      <c r="J22" s="38">
        <f>SUM($D20:I20)-J20</f>
        <v>4</v>
      </c>
      <c r="K22" s="38">
        <f>SUM($D20:J20)-K20</f>
        <v>4</v>
      </c>
      <c r="L22" s="38">
        <f>SUM($D20:K20)-L20</f>
        <v>4</v>
      </c>
      <c r="M22" s="38">
        <f>SUM($D20:L20)-M20</f>
        <v>4</v>
      </c>
      <c r="N22" s="38">
        <f>SUM($D20:M20)-N20</f>
        <v>4</v>
      </c>
      <c r="O22" s="38">
        <f>SUM($D20:N20)-O20</f>
        <v>4</v>
      </c>
      <c r="P22" s="29">
        <f t="shared" si="0"/>
        <v>44</v>
      </c>
      <c r="Q22" s="3"/>
    </row>
    <row r="23" spans="2:17" ht="14.25">
      <c r="B23" s="43" t="s">
        <v>23</v>
      </c>
      <c r="C23" s="39" t="s">
        <v>27</v>
      </c>
      <c r="D23" s="26" cm="1">
        <f t="array" ref="D23">SUMPRODUCT((Tableau1[[Capitale]:[Capitale]]=$B23)*(Tableau1[[Activité]:[Activité]]=$B$1)*(Tableau1[[#Headers],[Janvier]:[Décembre]]=D$2)*(Tableau1[Colonne1]=""),(Tableau1[[Janvier]:[Décembre]]))</f>
        <v>158.10000000000002</v>
      </c>
      <c r="E23" s="35" cm="1">
        <f t="array" ref="E23">SUMPRODUCT((Tableau1[[Capitale]:[Capitale]]=$B23)*(Tableau1[[Activité]:[Activité]]=$B$1)*(Tableau1[[#Headers],[Janvier]:[Décembre]]=E$2)*(Tableau1[Janvier]=""),(Tableau1[[Janvier]:[Décembre]]))</f>
        <v>0</v>
      </c>
      <c r="F23" s="35" cm="1">
        <f t="array" ref="F23">SUMPRODUCT((Tableau1[[Capitale]:[Capitale]]=$B23)*(Tableau1[[Activité]:[Activité]]=$B$1)*(Tableau1[[#Headers],[Janvier]:[Décembre]]=F$2)*(Tableau1[Février]=""),(Tableau1[[Janvier]:[Décembre]]))</f>
        <v>0</v>
      </c>
      <c r="G23" s="35" cm="1">
        <f t="array" ref="G23">SUMPRODUCT((Tableau1[[Capitale]:[Capitale]]=$B23)*(Tableau1[[Activité]:[Activité]]=$B$1)*(Tableau1[[#Headers],[Janvier]:[Décembre]]=G$2)*(Tableau1[Mars]=""),(Tableau1[[Janvier]:[Décembre]]))</f>
        <v>21.97</v>
      </c>
      <c r="H23" s="35" cm="1">
        <f t="array" ref="H23">SUMPRODUCT((Tableau1[[Capitale]:[Capitale]]=$B23)*(Tableau1[[Activité]:[Activité]]=$B$1)*(Tableau1[[#Headers],[Janvier]:[Décembre]]=H$2)*(Tableau1[Avril]=""),(Tableau1[[Janvier]:[Décembre]]))</f>
        <v>0</v>
      </c>
      <c r="I23" s="35" cm="1">
        <f t="array" ref="I23">SUMPRODUCT((Tableau1[[Capitale]:[Capitale]]=$B23)*(Tableau1[[Activité]:[Activité]]=$B$1)*(Tableau1[[#Headers],[Janvier]:[Décembre]]=I$2)*(Tableau1[Mai]=""),(Tableau1[[Janvier]:[Décembre]]))</f>
        <v>4</v>
      </c>
      <c r="J23" s="35" cm="1">
        <f t="array" ref="J23">SUMPRODUCT((Tableau1[[Capitale]:[Capitale]]=$B23)*(Tableau1[[Activité]:[Activité]]=$B$1)*(Tableau1[[#Headers],[Janvier]:[Décembre]]=J$2)*(Tableau1[Juin]=""),(Tableau1[[Janvier]:[Décembre]]))</f>
        <v>0</v>
      </c>
      <c r="K23" s="35" cm="1">
        <f t="array" ref="K23">SUMPRODUCT((Tableau1[[Capitale]:[Capitale]]=$B23)*(Tableau1[[Activité]:[Activité]]=$B$1)*(Tableau1[[#Headers],[Janvier]:[Décembre]]=K$2)*(Tableau1[Juillet]=""),(Tableau1[[Janvier]:[Décembre]]))</f>
        <v>0</v>
      </c>
      <c r="L23" s="35" cm="1">
        <f t="array" ref="L23">SUMPRODUCT((Tableau1[[Capitale]:[Capitale]]=$B23)*(Tableau1[[Activité]:[Activité]]=$B$1)*(Tableau1[[#Headers],[Janvier]:[Décembre]]=L$2)*(Tableau1[Août]=""),(Tableau1[[Janvier]:[Décembre]]))</f>
        <v>0</v>
      </c>
      <c r="M23" s="35" cm="1">
        <f t="array" ref="M23">SUMPRODUCT((Tableau1[[Capitale]:[Capitale]]=$B23)*(Tableau1[[Activité]:[Activité]]=$B$1)*(Tableau1[[#Headers],[Janvier]:[Décembre]]=M$2)*(Tableau1[Septembre]=""),(Tableau1[[Janvier]:[Décembre]]))</f>
        <v>0</v>
      </c>
      <c r="N23" s="35" cm="1">
        <f t="array" ref="N23">SUMPRODUCT((Tableau1[[Capitale]:[Capitale]]=$B23)*(Tableau1[[Activité]:[Activité]]=$B$1)*(Tableau1[[#Headers],[Janvier]:[Décembre]]=N$2)*(Tableau1[Octobre]=""),(Tableau1[[Janvier]:[Décembre]]))</f>
        <v>0</v>
      </c>
      <c r="O23" s="35" cm="1">
        <f t="array" ref="O23">SUMPRODUCT((Tableau1[[Capitale]:[Capitale]]=$B23)*(Tableau1[[Activité]:[Activité]]=$B$1)*(Tableau1[[#Headers],[Janvier]:[Décembre]]=O$2)*(Tableau1[Novembre]=""),(Tableau1[[Janvier]:[Décembre]]))</f>
        <v>0</v>
      </c>
      <c r="P23" s="26">
        <f t="shared" si="0"/>
        <v>184.07000000000002</v>
      </c>
      <c r="Q23" s="2"/>
    </row>
    <row r="24" spans="2:17" ht="14.25">
      <c r="B24" s="44"/>
      <c r="C24" s="40" t="s">
        <v>28</v>
      </c>
      <c r="D24" s="27" cm="1">
        <f t="array" ref="D24">SUMPRODUCT((Tableau1[[Capitale]:[Capitale]]=$B23)*(Tableau1[[Activité]:[Activité]]=$B$1)*(Tableau1[[#Headers],[Janvier]:[Décembre]]=D$2)*(Tableau1[Colonne1]="")*(Tableau1[Janvier]&lt;&gt;""))</f>
        <v>7</v>
      </c>
      <c r="E24" s="36" cm="1">
        <f t="array" ref="E24">SUMPRODUCT((Tableau1[[Capitale]:[Capitale]]=$B23)*(Tableau1[[Activité]:[Activité]]=$B$1)*(Tableau1[[#Headers],[Janvier]:[Décembre]]=E$2)*(Tableau1[Janvier]="")*(Tableau1[Février]&lt;&gt;""))</f>
        <v>0</v>
      </c>
      <c r="F24" s="36" cm="1">
        <f t="array" ref="F24">SUMPRODUCT((Tableau1[[Capitale]:[Capitale]]=$B23)*(Tableau1[[Activité]:[Activité]]=$B$1)*(Tableau1[[#Headers],[Janvier]:[Décembre]]=F$2)*(Tableau1[Février]="")*(Tableau1[Mars]&lt;&gt;""))</f>
        <v>0</v>
      </c>
      <c r="G24" s="36" cm="1">
        <f t="array" ref="G24">SUMPRODUCT((Tableau1[[Capitale]:[Capitale]]=$B23)*(Tableau1[[Activité]:[Activité]]=$B$1)*(Tableau1[[#Headers],[Janvier]:[Décembre]]=G$2)*(Tableau1[Mars]="")*(Tableau1[Avril]&lt;&gt;""))</f>
        <v>1</v>
      </c>
      <c r="H24" s="36" cm="1">
        <f t="array" ref="H24">SUMPRODUCT((Tableau1[[Capitale]:[Capitale]]=$B23)*(Tableau1[[Activité]:[Activité]]=$B$1)*(Tableau1[[#Headers],[Janvier]:[Décembre]]=H$2)*(Tableau1[Avril]="")*(Tableau1[Mai]&lt;&gt;""))</f>
        <v>0</v>
      </c>
      <c r="I24" s="36" cm="1">
        <f t="array" ref="I24">SUMPRODUCT((Tableau1[[Capitale]:[Capitale]]=$B23)*(Tableau1[[Activité]:[Activité]]=$B$1)*(Tableau1[[#Headers],[Janvier]:[Décembre]]=I$2)*(Tableau1[Mai]="")*(Tableau1[Juin]&lt;&gt;""))</f>
        <v>1</v>
      </c>
      <c r="J24" s="36" cm="1">
        <f t="array" ref="J24">SUMPRODUCT((Tableau1[[Capitale]:[Capitale]]=$B23)*(Tableau1[[Activité]:[Activité]]=$B$1)*(Tableau1[[#Headers],[Janvier]:[Décembre]]=J$2)*(Tableau1[Juin]="")*(Tableau1[Juillet]&lt;&gt;""))</f>
        <v>0</v>
      </c>
      <c r="K24" s="36" cm="1">
        <f t="array" ref="K24">SUMPRODUCT((Tableau1[[Capitale]:[Capitale]]=$B23)*(Tableau1[[Activité]:[Activité]]=$B$1)*(Tableau1[[#Headers],[Janvier]:[Décembre]]=K$2)*(Tableau1[Juillet]="")*(Tableau1[Août]&lt;&gt;""))</f>
        <v>0</v>
      </c>
      <c r="L24" s="36" cm="1">
        <f t="array" ref="L24">SUMPRODUCT((Tableau1[[Capitale]:[Capitale]]=$B23)*(Tableau1[[Activité]:[Activité]]=$B$1)*(Tableau1[[#Headers],[Janvier]:[Décembre]]=L$2)*(Tableau1[Août]="")*(Tableau1[Septembre]&lt;&gt;""))</f>
        <v>0</v>
      </c>
      <c r="M24" s="36" cm="1">
        <f t="array" ref="M24">SUMPRODUCT((Tableau1[[Capitale]:[Capitale]]=$B23)*(Tableau1[[Activité]:[Activité]]=$B$1)*(Tableau1[[#Headers],[Janvier]:[Décembre]]=M$2)*(Tableau1[Septembre]="")*(Tableau1[Octobre]&lt;&gt;""))</f>
        <v>0</v>
      </c>
      <c r="N24" s="36" cm="1">
        <f t="array" ref="N24">SUMPRODUCT((Tableau1[[Capitale]:[Capitale]]=$B23)*(Tableau1[[Activité]:[Activité]]=$B$1)*(Tableau1[[#Headers],[Janvier]:[Décembre]]=N$2)*(Tableau1[Octobre]="")*(Tableau1[Novembre]&lt;&gt;""))</f>
        <v>0</v>
      </c>
      <c r="O24" s="36" cm="1">
        <f t="array" ref="O24">SUMPRODUCT((Tableau1[[Capitale]:[Capitale]]=$B23)*(Tableau1[[Activité]:[Activité]]=$B$1)*(Tableau1[[#Headers],[Janvier]:[Décembre]]=O$2)*(Tableau1[Novembre]="")*(Tableau1[Décembre]&lt;&gt;""))</f>
        <v>0</v>
      </c>
      <c r="P24" s="27">
        <f t="shared" si="0"/>
        <v>9</v>
      </c>
      <c r="Q24" s="3"/>
    </row>
    <row r="25" spans="2:17" ht="14.25">
      <c r="B25" s="44"/>
      <c r="C25" s="41" t="s">
        <v>29</v>
      </c>
      <c r="D25" s="28" cm="1">
        <f t="array" ref="D25">SUMPRODUCT((Tableau1[[Capitale]:[Capitale]]=$B23)*(Tableau1[[Activité]:[Activité]]=$B$1)*(Tableau1[[#Headers],[Janvier]:[Décembre]]=D$2),(Tableau1[[Janvier]:[Décembre]]))-D23</f>
        <v>0</v>
      </c>
      <c r="E25" s="37" cm="1">
        <f t="array" ref="E25">SUMPRODUCT((Tableau1[[Capitale]:[Capitale]]=$B23)*(Tableau1[[Activité]:[Activité]]=$B$1)*(Tableau1[[#Headers],[Janvier]:[Décembre]]=E$2),(Tableau1[[Janvier]:[Décembre]]))-E23</f>
        <v>158.10000000000002</v>
      </c>
      <c r="F25" s="37" cm="1">
        <f t="array" ref="F25">SUMPRODUCT((Tableau1[[Capitale]:[Capitale]]=$B23)*(Tableau1[[Activité]:[Activité]]=$B$1)*(Tableau1[[#Headers],[Janvier]:[Décembre]]=F$2),(Tableau1[[Janvier]:[Décembre]]))-F23</f>
        <v>158.10000000000002</v>
      </c>
      <c r="G25" s="37" cm="1">
        <f t="array" ref="G25">SUMPRODUCT((Tableau1[[Capitale]:[Capitale]]=$B23)*(Tableau1[[Activité]:[Activité]]=$B$1)*(Tableau1[[#Headers],[Janvier]:[Décembre]]=G$2),(Tableau1[[Janvier]:[Décembre]]))-G23</f>
        <v>158.1</v>
      </c>
      <c r="H25" s="37" cm="1">
        <f t="array" ref="H25">SUMPRODUCT((Tableau1[[Capitale]:[Capitale]]=$B23)*(Tableau1[[Activité]:[Activité]]=$B$1)*(Tableau1[[#Headers],[Janvier]:[Décembre]]=H$2),(Tableau1[[Janvier]:[Décembre]]))-H23</f>
        <v>180.07</v>
      </c>
      <c r="I25" s="37" cm="1">
        <f t="array" ref="I25">SUMPRODUCT((Tableau1[[Capitale]:[Capitale]]=$B23)*(Tableau1[[Activité]:[Activité]]=$B$1)*(Tableau1[[#Headers],[Janvier]:[Décembre]]=I$2),(Tableau1[[Janvier]:[Décembre]]))-I23</f>
        <v>180.07</v>
      </c>
      <c r="J25" s="37" cm="1">
        <f t="array" ref="J25">SUMPRODUCT((Tableau1[[Capitale]:[Capitale]]=$B23)*(Tableau1[[Activité]:[Activité]]=$B$1)*(Tableau1[[#Headers],[Janvier]:[Décembre]]=J$2),(Tableau1[[Janvier]:[Décembre]]))-J23</f>
        <v>194.93</v>
      </c>
      <c r="K25" s="37" cm="1">
        <f t="array" ref="K25">SUMPRODUCT((Tableau1[[Capitale]:[Capitale]]=$B23)*(Tableau1[[Activité]:[Activité]]=$B$1)*(Tableau1[[#Headers],[Janvier]:[Décembre]]=K$2),(Tableau1[[Janvier]:[Décembre]]))-K23</f>
        <v>194.93</v>
      </c>
      <c r="L25" s="37" cm="1">
        <f t="array" ref="L25">SUMPRODUCT((Tableau1[[Capitale]:[Capitale]]=$B23)*(Tableau1[[Activité]:[Activité]]=$B$1)*(Tableau1[[#Headers],[Janvier]:[Décembre]]=L$2),(Tableau1[[Janvier]:[Décembre]]))-L23</f>
        <v>194.93</v>
      </c>
      <c r="M25" s="37" cm="1">
        <f t="array" ref="M25">SUMPRODUCT((Tableau1[[Capitale]:[Capitale]]=$B23)*(Tableau1[[Activité]:[Activité]]=$B$1)*(Tableau1[[#Headers],[Janvier]:[Décembre]]=M$2),(Tableau1[[Janvier]:[Décembre]]))-M23</f>
        <v>174.94</v>
      </c>
      <c r="N25" s="37" cm="1">
        <f t="array" ref="N25">SUMPRODUCT((Tableau1[[Capitale]:[Capitale]]=$B23)*(Tableau1[[Activité]:[Activité]]=$B$1)*(Tableau1[[#Headers],[Janvier]:[Décembre]]=N$2),(Tableau1[[Janvier]:[Décembre]]))-N23</f>
        <v>169.45</v>
      </c>
      <c r="O25" s="37" cm="1">
        <f t="array" ref="O25">SUMPRODUCT((Tableau1[[Capitale]:[Capitale]]=$B23)*(Tableau1[[Activité]:[Activité]]=$B$1)*(Tableau1[[#Headers],[Janvier]:[Décembre]]=O$2),(Tableau1[[Janvier]:[Décembre]]))-O23</f>
        <v>169.45</v>
      </c>
      <c r="P25" s="28">
        <f t="shared" si="0"/>
        <v>1933.0700000000004</v>
      </c>
      <c r="Q25" s="2"/>
    </row>
    <row r="26" spans="2:17" ht="15" thickBot="1">
      <c r="B26" s="45"/>
      <c r="C26" s="42" t="s">
        <v>30</v>
      </c>
      <c r="D26" s="38" cm="1">
        <f t="array" ref="D26">SUMPRODUCT((Tableau1[[Capitale]:[Capitale]]=$B23)*(Tableau1[[Activité]:[Activité]]=$B$1)*(Tableau1[[#Headers],[Janvier]:[Décembre]]=D$2)*(Tableau1[Janvier]&lt;&gt;"")*1)-D24</f>
        <v>0</v>
      </c>
      <c r="E26" s="38" cm="1">
        <f t="array" ref="E26">SUMPRODUCT((Tableau1[[Capitale]:[Capitale]]=$B23)*(Tableau1[[Activité]:[Activité]]=$B$1)*(Tableau1[[#Headers],[Janvier]:[Décembre]]=E$2)*(Tableau1[Février]&lt;&gt;"")*1)-E24</f>
        <v>7</v>
      </c>
      <c r="F26" s="38" cm="1">
        <f t="array" ref="F26">SUMPRODUCT((Tableau1[[Capitale]:[Capitale]]=$B23)*(Tableau1[[Activité]:[Activité]]=$B$1)*(Tableau1[[#Headers],[Janvier]:[Décembre]]=F$2)*(Tableau1[Mars]&lt;&gt;"")*1)-F24</f>
        <v>7</v>
      </c>
      <c r="G26" s="38" cm="1">
        <f t="array" ref="G26">SUMPRODUCT((Tableau1[[Capitale]:[Capitale]]=$B23)*(Tableau1[[Activité]:[Activité]]=$B$1)*(Tableau1[[#Headers],[Janvier]:[Décembre]]=G$2)*(Tableau1[Avril]&lt;&gt;"")*1)-G24</f>
        <v>7</v>
      </c>
      <c r="H26" s="38" cm="1">
        <f t="array" ref="H26">SUMPRODUCT((Tableau1[[Capitale]:[Capitale]]=$B23)*(Tableau1[[Activité]:[Activité]]=$B$1)*(Tableau1[[#Headers],[Janvier]:[Décembre]]=H$2)*(Tableau1[Mai]&lt;&gt;"")*1)-H24</f>
        <v>8</v>
      </c>
      <c r="I26" s="38" cm="1">
        <f t="array" ref="I26">SUMPRODUCT((Tableau1[[Capitale]:[Capitale]]=$B23)*(Tableau1[[Activité]:[Activité]]=$B$1)*(Tableau1[[#Headers],[Janvier]:[Décembre]]=I$2)*(Tableau1[Juin]&lt;&gt;"")*1)-I24</f>
        <v>8</v>
      </c>
      <c r="J26" s="38" cm="1">
        <f t="array" ref="J26">SUMPRODUCT((Tableau1[[Capitale]:[Capitale]]=$B23)*(Tableau1[[Activité]:[Activité]]=$B$1)*(Tableau1[[#Headers],[Janvier]:[Décembre]]=J$2)*(Tableau1[Juillet]&lt;&gt;"")*1)-J24</f>
        <v>9</v>
      </c>
      <c r="K26" s="38" cm="1">
        <f t="array" ref="K26">SUMPRODUCT((Tableau1[[Capitale]:[Capitale]]=$B23)*(Tableau1[[Activité]:[Activité]]=$B$1)*(Tableau1[[#Headers],[Janvier]:[Décembre]]=K$2)*(Tableau1[Août]&lt;&gt;"")*1)-K24</f>
        <v>9</v>
      </c>
      <c r="L26" s="38" cm="1">
        <f t="array" ref="L26">SUMPRODUCT((Tableau1[[Capitale]:[Capitale]]=$B23)*(Tableau1[[Activité]:[Activité]]=$B$1)*(Tableau1[[#Headers],[Janvier]:[Décembre]]=L$2)*(Tableau1[Septembre]&lt;&gt;"")*1)-L24</f>
        <v>9</v>
      </c>
      <c r="M26" s="38" cm="1">
        <f t="array" ref="M26">SUMPRODUCT((Tableau1[[Capitale]:[Capitale]]=$B23)*(Tableau1[[Activité]:[Activité]]=$B$1)*(Tableau1[[#Headers],[Janvier]:[Décembre]]=M$2)*(Tableau1[Octobre]&lt;&gt;"")*1)-M24</f>
        <v>8</v>
      </c>
      <c r="N26" s="38" cm="1">
        <f t="array" ref="N26">SUMPRODUCT((Tableau1[[Capitale]:[Capitale]]=$B23)*(Tableau1[[Activité]:[Activité]]=$B$1)*(Tableau1[[#Headers],[Janvier]:[Décembre]]=N$2)*(Tableau1[Novembre]&lt;&gt;"")*1)-N24</f>
        <v>8</v>
      </c>
      <c r="O26" s="38" cm="1">
        <f t="array" ref="O26">SUMPRODUCT((Tableau1[[Capitale]:[Capitale]]=$B23)*(Tableau1[[Activité]:[Activité]]=$B$1)*(Tableau1[[#Headers],[Janvier]:[Décembre]]=O$2)*(Tableau1[Décembre]&lt;&gt;"")*1)-O24</f>
        <v>8</v>
      </c>
      <c r="P26" s="29">
        <f t="shared" si="0"/>
        <v>88</v>
      </c>
      <c r="Q26" s="3"/>
    </row>
    <row r="27" spans="2:17" ht="14.25">
      <c r="B27" s="43" t="s">
        <v>24</v>
      </c>
      <c r="C27" s="39" t="s">
        <v>27</v>
      </c>
      <c r="D27" s="26" cm="1">
        <f t="array" ref="D27">SUMPRODUCT((Tableau1[[Capitale]:[Capitale]]=$B27)*(Tableau1[[Activité]:[Activité]]=$B$1)*(Tableau1[[#Headers],[Janvier]:[Décembre]]=D$2)*(Tableau1[Colonne1]=""),(Tableau1[[Janvier]:[Décembre]]))</f>
        <v>421.38</v>
      </c>
      <c r="E27" s="35" cm="1">
        <f t="array" ref="E27">SUMPRODUCT((Tableau1[[Capitale]:[Capitale]]=$B27)*(Tableau1[[Activité]:[Activité]]=$B$1)*(Tableau1[[#Headers],[Janvier]:[Décembre]]=E$2)*(Tableau1[Janvier]=""),(Tableau1[[Janvier]:[Décembre]]))</f>
        <v>43.760000000000005</v>
      </c>
      <c r="F27" s="35" cm="1">
        <f t="array" ref="F27">SUMPRODUCT((Tableau1[[Capitale]:[Capitale]]=$B27)*(Tableau1[[Activité]:[Activité]]=$B$1)*(Tableau1[[#Headers],[Janvier]:[Décembre]]=F$2)*(Tableau1[Février]=""),(Tableau1[[Janvier]:[Décembre]]))</f>
        <v>0</v>
      </c>
      <c r="G27" s="35" cm="1">
        <f t="array" ref="G27">SUMPRODUCT((Tableau1[[Capitale]:[Capitale]]=$B27)*(Tableau1[[Activité]:[Activité]]=$B$1)*(Tableau1[[#Headers],[Janvier]:[Décembre]]=G$2)*(Tableau1[Mars]=""),(Tableau1[[Janvier]:[Décembre]]))</f>
        <v>19.309999999999999</v>
      </c>
      <c r="H27" s="35" cm="1">
        <f t="array" ref="H27">SUMPRODUCT((Tableau1[[Capitale]:[Capitale]]=$B27)*(Tableau1[[Activité]:[Activité]]=$B$1)*(Tableau1[[#Headers],[Janvier]:[Décembre]]=H$2)*(Tableau1[Avril]=""),(Tableau1[[Janvier]:[Décembre]]))</f>
        <v>0</v>
      </c>
      <c r="I27" s="35" cm="1">
        <f t="array" ref="I27">SUMPRODUCT((Tableau1[[Capitale]:[Capitale]]=$B27)*(Tableau1[[Activité]:[Activité]]=$B$1)*(Tableau1[[#Headers],[Janvier]:[Décembre]]=I$2)*(Tableau1[Mai]=""),(Tableau1[[Janvier]:[Décembre]]))</f>
        <v>0</v>
      </c>
      <c r="J27" s="35" cm="1">
        <f t="array" ref="J27">SUMPRODUCT((Tableau1[[Capitale]:[Capitale]]=$B27)*(Tableau1[[Activité]:[Activité]]=$B$1)*(Tableau1[[#Headers],[Janvier]:[Décembre]]=J$2)*(Tableau1[Juin]=""),(Tableau1[[Janvier]:[Décembre]]))</f>
        <v>0</v>
      </c>
      <c r="K27" s="35" cm="1">
        <f t="array" ref="K27">SUMPRODUCT((Tableau1[[Capitale]:[Capitale]]=$B27)*(Tableau1[[Activité]:[Activité]]=$B$1)*(Tableau1[[#Headers],[Janvier]:[Décembre]]=K$2)*(Tableau1[Juillet]=""),(Tableau1[[Janvier]:[Décembre]]))</f>
        <v>0</v>
      </c>
      <c r="L27" s="35" cm="1">
        <f t="array" ref="L27">SUMPRODUCT((Tableau1[[Capitale]:[Capitale]]=$B27)*(Tableau1[[Activité]:[Activité]]=$B$1)*(Tableau1[[#Headers],[Janvier]:[Décembre]]=L$2)*(Tableau1[Août]=""),(Tableau1[[Janvier]:[Décembre]]))</f>
        <v>0</v>
      </c>
      <c r="M27" s="35" cm="1">
        <f t="array" ref="M27">SUMPRODUCT((Tableau1[[Capitale]:[Capitale]]=$B27)*(Tableau1[[Activité]:[Activité]]=$B$1)*(Tableau1[[#Headers],[Janvier]:[Décembre]]=M$2)*(Tableau1[Septembre]=""),(Tableau1[[Janvier]:[Décembre]]))</f>
        <v>43.56</v>
      </c>
      <c r="N27" s="35" cm="1">
        <f t="array" ref="N27">SUMPRODUCT((Tableau1[[Capitale]:[Capitale]]=$B27)*(Tableau1[[Activité]:[Activité]]=$B$1)*(Tableau1[[#Headers],[Janvier]:[Décembre]]=N$2)*(Tableau1[Octobre]=""),(Tableau1[[Janvier]:[Décembre]]))</f>
        <v>102.76</v>
      </c>
      <c r="O27" s="35" cm="1">
        <f t="array" ref="O27">SUMPRODUCT((Tableau1[[Capitale]:[Capitale]]=$B27)*(Tableau1[[Activité]:[Activité]]=$B$1)*(Tableau1[[#Headers],[Janvier]:[Décembre]]=O$2)*(Tableau1[Novembre]=""),(Tableau1[[Janvier]:[Décembre]]))</f>
        <v>42.120000000000005</v>
      </c>
      <c r="P27" s="26">
        <f t="shared" si="0"/>
        <v>672.89</v>
      </c>
      <c r="Q27" s="2"/>
    </row>
    <row r="28" spans="2:17" ht="14.25">
      <c r="B28" s="44"/>
      <c r="C28" s="40" t="s">
        <v>28</v>
      </c>
      <c r="D28" s="27" cm="1">
        <f t="array" ref="D28">SUMPRODUCT((Tableau1[[Capitale]:[Capitale]]=$B27)*(Tableau1[[Activité]:[Activité]]=$B$1)*(Tableau1[[#Headers],[Janvier]:[Décembre]]=D$2)*(Tableau1[Colonne1]="")*(Tableau1[Janvier]&lt;&gt;""))</f>
        <v>21</v>
      </c>
      <c r="E28" s="36" cm="1">
        <f t="array" ref="E28">SUMPRODUCT((Tableau1[[Capitale]:[Capitale]]=$B27)*(Tableau1[[Activité]:[Activité]]=$B$1)*(Tableau1[[#Headers],[Janvier]:[Décembre]]=E$2)*(Tableau1[Janvier]="")*(Tableau1[Février]&lt;&gt;""))</f>
        <v>2</v>
      </c>
      <c r="F28" s="36" cm="1">
        <f t="array" ref="F28">SUMPRODUCT((Tableau1[[Capitale]:[Capitale]]=$B27)*(Tableau1[[Activité]:[Activité]]=$B$1)*(Tableau1[[#Headers],[Janvier]:[Décembre]]=F$2)*(Tableau1[Février]="")*(Tableau1[Mars]&lt;&gt;""))</f>
        <v>0</v>
      </c>
      <c r="G28" s="36" cm="1">
        <f t="array" ref="G28">SUMPRODUCT((Tableau1[[Capitale]:[Capitale]]=$B27)*(Tableau1[[Activité]:[Activité]]=$B$1)*(Tableau1[[#Headers],[Janvier]:[Décembre]]=G$2)*(Tableau1[Mars]="")*(Tableau1[Avril]&lt;&gt;""))</f>
        <v>1</v>
      </c>
      <c r="H28" s="36" cm="1">
        <f t="array" ref="H28">SUMPRODUCT((Tableau1[[Capitale]:[Capitale]]=$B27)*(Tableau1[[Activité]:[Activité]]=$B$1)*(Tableau1[[#Headers],[Janvier]:[Décembre]]=H$2)*(Tableau1[Avril]="")*(Tableau1[Mai]&lt;&gt;""))</f>
        <v>0</v>
      </c>
      <c r="I28" s="36" cm="1">
        <f t="array" ref="I28">SUMPRODUCT((Tableau1[[Capitale]:[Capitale]]=$B27)*(Tableau1[[Activité]:[Activité]]=$B$1)*(Tableau1[[#Headers],[Janvier]:[Décembre]]=I$2)*(Tableau1[Mai]="")*(Tableau1[Juin]&lt;&gt;""))</f>
        <v>0</v>
      </c>
      <c r="J28" s="36" cm="1">
        <f t="array" ref="J28">SUMPRODUCT((Tableau1[[Capitale]:[Capitale]]=$B27)*(Tableau1[[Activité]:[Activité]]=$B$1)*(Tableau1[[#Headers],[Janvier]:[Décembre]]=J$2)*(Tableau1[Juin]="")*(Tableau1[Juillet]&lt;&gt;""))</f>
        <v>0</v>
      </c>
      <c r="K28" s="36" cm="1">
        <f t="array" ref="K28">SUMPRODUCT((Tableau1[[Capitale]:[Capitale]]=$B27)*(Tableau1[[Activité]:[Activité]]=$B$1)*(Tableau1[[#Headers],[Janvier]:[Décembre]]=K$2)*(Tableau1[Juillet]="")*(Tableau1[Août]&lt;&gt;""))</f>
        <v>0</v>
      </c>
      <c r="L28" s="36" cm="1">
        <f t="array" ref="L28">SUMPRODUCT((Tableau1[[Capitale]:[Capitale]]=$B27)*(Tableau1[[Activité]:[Activité]]=$B$1)*(Tableau1[[#Headers],[Janvier]:[Décembre]]=L$2)*(Tableau1[Août]="")*(Tableau1[Septembre]&lt;&gt;""))</f>
        <v>0</v>
      </c>
      <c r="M28" s="36" cm="1">
        <f t="array" ref="M28">SUMPRODUCT((Tableau1[[Capitale]:[Capitale]]=$B27)*(Tableau1[[Activité]:[Activité]]=$B$1)*(Tableau1[[#Headers],[Janvier]:[Décembre]]=M$2)*(Tableau1[Septembre]="")*(Tableau1[Octobre]&lt;&gt;""))</f>
        <v>2</v>
      </c>
      <c r="N28" s="36" cm="1">
        <f t="array" ref="N28">SUMPRODUCT((Tableau1[[Capitale]:[Capitale]]=$B27)*(Tableau1[[Activité]:[Activité]]=$B$1)*(Tableau1[[#Headers],[Janvier]:[Décembre]]=N$2)*(Tableau1[Octobre]="")*(Tableau1[Novembre]&lt;&gt;""))</f>
        <v>5</v>
      </c>
      <c r="O28" s="36" cm="1">
        <f t="array" ref="O28">SUMPRODUCT((Tableau1[[Capitale]:[Capitale]]=$B27)*(Tableau1[[Activité]:[Activité]]=$B$1)*(Tableau1[[#Headers],[Janvier]:[Décembre]]=O$2)*(Tableau1[Novembre]="")*(Tableau1[Décembre]&lt;&gt;""))</f>
        <v>2</v>
      </c>
      <c r="P28" s="27">
        <f t="shared" si="0"/>
        <v>33</v>
      </c>
      <c r="Q28" s="3"/>
    </row>
    <row r="29" spans="2:17" ht="14.25">
      <c r="B29" s="44"/>
      <c r="C29" s="41" t="s">
        <v>29</v>
      </c>
      <c r="D29" s="28" cm="1">
        <f t="array" ref="D29">SUMPRODUCT((Tableau1[[Capitale]:[Capitale]]=$B27)*(Tableau1[[Activité]:[Activité]]=$B$1)*(Tableau1[[#Headers],[Janvier]:[Décembre]]=D$2),(Tableau1[[Janvier]:[Décembre]]))-D27</f>
        <v>0</v>
      </c>
      <c r="E29" s="37" cm="1">
        <f t="array" ref="E29">SUMPRODUCT((Tableau1[[Capitale]:[Capitale]]=$B27)*(Tableau1[[Activité]:[Activité]]=$B$1)*(Tableau1[[#Headers],[Janvier]:[Décembre]]=E$2),(Tableau1[[Janvier]:[Décembre]]))-E27</f>
        <v>421.38000000000005</v>
      </c>
      <c r="F29" s="37" cm="1">
        <f t="array" ref="F29">SUMPRODUCT((Tableau1[[Capitale]:[Capitale]]=$B27)*(Tableau1[[Activité]:[Activité]]=$B$1)*(Tableau1[[#Headers],[Janvier]:[Décembre]]=F$2),(Tableau1[[Janvier]:[Décembre]]))-F27</f>
        <v>465.14000000000004</v>
      </c>
      <c r="G29" s="37" cm="1">
        <f t="array" ref="G29">SUMPRODUCT((Tableau1[[Capitale]:[Capitale]]=$B27)*(Tableau1[[Activité]:[Activité]]=$B$1)*(Tableau1[[#Headers],[Janvier]:[Décembre]]=G$2),(Tableau1[[Janvier]:[Décembre]]))-G27</f>
        <v>442.11</v>
      </c>
      <c r="H29" s="37" cm="1">
        <f t="array" ref="H29">SUMPRODUCT((Tableau1[[Capitale]:[Capitale]]=$B27)*(Tableau1[[Activité]:[Activité]]=$B$1)*(Tableau1[[#Headers],[Janvier]:[Décembre]]=H$2),(Tableau1[[Janvier]:[Décembre]]))-H27</f>
        <v>463.42</v>
      </c>
      <c r="I29" s="37" cm="1">
        <f t="array" ref="I29">SUMPRODUCT((Tableau1[[Capitale]:[Capitale]]=$B27)*(Tableau1[[Activité]:[Activité]]=$B$1)*(Tableau1[[#Headers],[Janvier]:[Décembre]]=I$2),(Tableau1[[Janvier]:[Décembre]]))-I27</f>
        <v>463.42</v>
      </c>
      <c r="J29" s="37" cm="1">
        <f t="array" ref="J29">SUMPRODUCT((Tableau1[[Capitale]:[Capitale]]=$B27)*(Tableau1[[Activité]:[Activité]]=$B$1)*(Tableau1[[#Headers],[Janvier]:[Décembre]]=J$2),(Tableau1[[Janvier]:[Décembre]]))-J27</f>
        <v>503.08999999999992</v>
      </c>
      <c r="K29" s="37" cm="1">
        <f t="array" ref="K29">SUMPRODUCT((Tableau1[[Capitale]:[Capitale]]=$B27)*(Tableau1[[Activité]:[Activité]]=$B$1)*(Tableau1[[#Headers],[Janvier]:[Décembre]]=K$2),(Tableau1[[Janvier]:[Décembre]]))-K27</f>
        <v>503.08999999999992</v>
      </c>
      <c r="L29" s="37" cm="1">
        <f t="array" ref="L29">SUMPRODUCT((Tableau1[[Capitale]:[Capitale]]=$B27)*(Tableau1[[Activité]:[Activité]]=$B$1)*(Tableau1[[#Headers],[Janvier]:[Décembre]]=L$2),(Tableau1[[Janvier]:[Décembre]]))-L27</f>
        <v>482.66999999999996</v>
      </c>
      <c r="M29" s="37" cm="1">
        <f t="array" ref="M29">SUMPRODUCT((Tableau1[[Capitale]:[Capitale]]=$B27)*(Tableau1[[Activité]:[Activité]]=$B$1)*(Tableau1[[#Headers],[Janvier]:[Décembre]]=M$2),(Tableau1[[Janvier]:[Décembre]]))-M27</f>
        <v>463.59999999999997</v>
      </c>
      <c r="N29" s="37" cm="1">
        <f t="array" ref="N29">SUMPRODUCT((Tableau1[[Capitale]:[Capitale]]=$B27)*(Tableau1[[Activité]:[Activité]]=$B$1)*(Tableau1[[#Headers],[Janvier]:[Décembre]]=N$2),(Tableau1[[Janvier]:[Décembre]]))-N27</f>
        <v>507.15999999999997</v>
      </c>
      <c r="O29" s="37" cm="1">
        <f t="array" ref="O29">SUMPRODUCT((Tableau1[[Capitale]:[Capitale]]=$B27)*(Tableau1[[Activité]:[Activité]]=$B$1)*(Tableau1[[#Headers],[Janvier]:[Décembre]]=O$2),(Tableau1[[Janvier]:[Décembre]]))-O27</f>
        <v>609.92000000000007</v>
      </c>
      <c r="P29" s="28">
        <f t="shared" si="0"/>
        <v>5325.0000000000009</v>
      </c>
      <c r="Q29" s="2"/>
    </row>
    <row r="30" spans="2:17" ht="15" thickBot="1">
      <c r="B30" s="45"/>
      <c r="C30" s="42" t="s">
        <v>30</v>
      </c>
      <c r="D30" s="38" cm="1">
        <f t="array" ref="D30">SUMPRODUCT((Tableau1[[Capitale]:[Capitale]]=$B27)*(Tableau1[[Activité]:[Activité]]=$B$1)*(Tableau1[[#Headers],[Janvier]:[Décembre]]=D$2)*(Tableau1[Janvier]&lt;&gt;"")*1)-D28</f>
        <v>0</v>
      </c>
      <c r="E30" s="38" cm="1">
        <f t="array" ref="E30">SUMPRODUCT((Tableau1[[Capitale]:[Capitale]]=$B27)*(Tableau1[[Activité]:[Activité]]=$B$1)*(Tableau1[[#Headers],[Janvier]:[Décembre]]=E$2)*(Tableau1[Février]&lt;&gt;"")*1)-E28</f>
        <v>21</v>
      </c>
      <c r="F30" s="38" cm="1">
        <f t="array" ref="F30">SUMPRODUCT((Tableau1[[Capitale]:[Capitale]]=$B27)*(Tableau1[[Activité]:[Activité]]=$B$1)*(Tableau1[[#Headers],[Janvier]:[Décembre]]=F$2)*(Tableau1[Mars]&lt;&gt;"")*1)-F28</f>
        <v>23</v>
      </c>
      <c r="G30" s="38" cm="1">
        <f t="array" ref="G30">SUMPRODUCT((Tableau1[[Capitale]:[Capitale]]=$B27)*(Tableau1[[Activité]:[Activité]]=$B$1)*(Tableau1[[#Headers],[Janvier]:[Décembre]]=G$2)*(Tableau1[Avril]&lt;&gt;"")*1)-G28</f>
        <v>22</v>
      </c>
      <c r="H30" s="38" cm="1">
        <f t="array" ref="H30">SUMPRODUCT((Tableau1[[Capitale]:[Capitale]]=$B27)*(Tableau1[[Activité]:[Activité]]=$B$1)*(Tableau1[[#Headers],[Janvier]:[Décembre]]=H$2)*(Tableau1[Mai]&lt;&gt;"")*1)-H28</f>
        <v>23</v>
      </c>
      <c r="I30" s="38" cm="1">
        <f t="array" ref="I30">SUMPRODUCT((Tableau1[[Capitale]:[Capitale]]=$B27)*(Tableau1[[Activité]:[Activité]]=$B$1)*(Tableau1[[#Headers],[Janvier]:[Décembre]]=I$2)*(Tableau1[Juin]&lt;&gt;"")*1)-I28</f>
        <v>23</v>
      </c>
      <c r="J30" s="38" cm="1">
        <f t="array" ref="J30">SUMPRODUCT((Tableau1[[Capitale]:[Capitale]]=$B27)*(Tableau1[[Activité]:[Activité]]=$B$1)*(Tableau1[[#Headers],[Janvier]:[Décembre]]=J$2)*(Tableau1[Juillet]&lt;&gt;"")*1)-J28</f>
        <v>23</v>
      </c>
      <c r="K30" s="38" cm="1">
        <f t="array" ref="K30">SUMPRODUCT((Tableau1[[Capitale]:[Capitale]]=$B27)*(Tableau1[[Activité]:[Activité]]=$B$1)*(Tableau1[[#Headers],[Janvier]:[Décembre]]=K$2)*(Tableau1[Août]&lt;&gt;"")*1)-K28</f>
        <v>23</v>
      </c>
      <c r="L30" s="38" cm="1">
        <f t="array" ref="L30">SUMPRODUCT((Tableau1[[Capitale]:[Capitale]]=$B27)*(Tableau1[[Activité]:[Activité]]=$B$1)*(Tableau1[[#Headers],[Janvier]:[Décembre]]=L$2)*(Tableau1[Septembre]&lt;&gt;"")*1)-L28</f>
        <v>22</v>
      </c>
      <c r="M30" s="38" cm="1">
        <f t="array" ref="M30">SUMPRODUCT((Tableau1[[Capitale]:[Capitale]]=$B27)*(Tableau1[[Activité]:[Activité]]=$B$1)*(Tableau1[[#Headers],[Janvier]:[Décembre]]=M$2)*(Tableau1[Octobre]&lt;&gt;"")*1)-M28</f>
        <v>21</v>
      </c>
      <c r="N30" s="38" cm="1">
        <f t="array" ref="N30">SUMPRODUCT((Tableau1[[Capitale]:[Capitale]]=$B27)*(Tableau1[[Activité]:[Activité]]=$B$1)*(Tableau1[[#Headers],[Janvier]:[Décembre]]=N$2)*(Tableau1[Novembre]&lt;&gt;"")*1)-N28</f>
        <v>23</v>
      </c>
      <c r="O30" s="38" cm="1">
        <f t="array" ref="O30">SUMPRODUCT((Tableau1[[Capitale]:[Capitale]]=$B27)*(Tableau1[[Activité]:[Activité]]=$B$1)*(Tableau1[[#Headers],[Janvier]:[Décembre]]=O$2)*(Tableau1[Décembre]&lt;&gt;"")*1)-O28</f>
        <v>28</v>
      </c>
      <c r="P30" s="29">
        <f t="shared" si="0"/>
        <v>252</v>
      </c>
      <c r="Q30" s="3"/>
    </row>
    <row r="31" spans="2:17"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</row>
    <row r="32" spans="2:17" ht="23.25">
      <c r="B32" s="4" t="s">
        <v>25</v>
      </c>
    </row>
    <row r="33" spans="2:17" ht="13.5" thickBot="1"/>
    <row r="34" spans="2:17" ht="15" customHeight="1">
      <c r="B34" s="46" t="s">
        <v>18</v>
      </c>
      <c r="C34" s="39" t="s">
        <v>27</v>
      </c>
      <c r="D34" s="26" cm="1">
        <f t="array" ref="D34">SUMPRODUCT((Tableau1[[Capitale]:[Capitale]]=$B34)*(Tableau1[[Activité]:[Activité]]=$B$32)*(Tableau1[[#Headers],[Janvier]:[Décembre]]=D$2)*(Tableau1[Colonne1]=""),(Tableau1[[Janvier]:[Décembre]]))</f>
        <v>0</v>
      </c>
      <c r="E34" s="35" cm="1">
        <f t="array" ref="E34">SUMPRODUCT((Tableau1[[Capitale]:[Capitale]]=$B34)*(Tableau1[[Activité]:[Activité]]=$B$32)*(Tableau1[[#Headers],[Janvier]:[Décembre]]=E$2)*(Tableau1[Janvier]=""),(Tableau1[[Janvier]:[Décembre]]))</f>
        <v>0</v>
      </c>
      <c r="F34" s="35" cm="1">
        <f t="array" ref="F34">SUMPRODUCT((Tableau1[[Capitale]:[Capitale]]=$B34)*(Tableau1[[Activité]:[Activité]]=$B$32)*(Tableau1[[#Headers],[Janvier]:[Décembre]]=F$2)*(Tableau1[Février]=""),(Tableau1[[Janvier]:[Décembre]]))</f>
        <v>0</v>
      </c>
      <c r="G34" s="35" cm="1">
        <f t="array" ref="G34">SUMPRODUCT((Tableau1[[Capitale]:[Capitale]]=$B34)*(Tableau1[[Activité]:[Activité]]=$B$32)*(Tableau1[[#Headers],[Janvier]:[Décembre]]=G$2)*(Tableau1[Mars]=""),(Tableau1[[Janvier]:[Décembre]]))</f>
        <v>0</v>
      </c>
      <c r="H34" s="35" cm="1">
        <f t="array" ref="H34">SUMPRODUCT((Tableau1[[Capitale]:[Capitale]]=$B34)*(Tableau1[[Activité]:[Activité]]=$B$32)*(Tableau1[[#Headers],[Janvier]:[Décembre]]=H$2)*(Tableau1[Avril]=""),(Tableau1[[Janvier]:[Décembre]]))</f>
        <v>0</v>
      </c>
      <c r="I34" s="35" cm="1">
        <f t="array" ref="I34">SUMPRODUCT((Tableau1[[Capitale]:[Capitale]]=$B34)*(Tableau1[[Activité]:[Activité]]=$B$32)*(Tableau1[[#Headers],[Janvier]:[Décembre]]=I$2)*(Tableau1[Mai]=""),(Tableau1[[Janvier]:[Décembre]]))</f>
        <v>0</v>
      </c>
      <c r="J34" s="35" cm="1">
        <f t="array" ref="J34">SUMPRODUCT((Tableau1[[Capitale]:[Capitale]]=$B34)*(Tableau1[[Activité]:[Activité]]=$B$32)*(Tableau1[[#Headers],[Janvier]:[Décembre]]=J$2)*(Tableau1[Juin]=""),(Tableau1[[Janvier]:[Décembre]]))</f>
        <v>0</v>
      </c>
      <c r="K34" s="35" cm="1">
        <f t="array" ref="K34">SUMPRODUCT((Tableau1[[Capitale]:[Capitale]]=$B34)*(Tableau1[[Activité]:[Activité]]=$B$32)*(Tableau1[[#Headers],[Janvier]:[Décembre]]=K$2)*(Tableau1[Juillet]=""),(Tableau1[[Janvier]:[Décembre]]))</f>
        <v>0</v>
      </c>
      <c r="L34" s="35" cm="1">
        <f t="array" ref="L34">SUMPRODUCT((Tableau1[[Capitale]:[Capitale]]=$B34)*(Tableau1[[Activité]:[Activité]]=$B$32)*(Tableau1[[#Headers],[Janvier]:[Décembre]]=L$2)*(Tableau1[Août]=""),(Tableau1[[Janvier]:[Décembre]]))</f>
        <v>0</v>
      </c>
      <c r="M34" s="35" cm="1">
        <f t="array" ref="M34">SUMPRODUCT((Tableau1[[Capitale]:[Capitale]]=$B34)*(Tableau1[[Activité]:[Activité]]=$B$32)*(Tableau1[[#Headers],[Janvier]:[Décembre]]=M$2)*(Tableau1[Septembre]=""),(Tableau1[[Janvier]:[Décembre]]))</f>
        <v>0</v>
      </c>
      <c r="N34" s="35" cm="1">
        <f t="array" ref="N34">SUMPRODUCT((Tableau1[[Capitale]:[Capitale]]=$B34)*(Tableau1[[Activité]:[Activité]]=$B$32)*(Tableau1[[#Headers],[Janvier]:[Décembre]]=N$2)*(Tableau1[Octobre]=""),(Tableau1[[Janvier]:[Décembre]]))</f>
        <v>0</v>
      </c>
      <c r="O34" s="35" cm="1">
        <f t="array" ref="O34">SUMPRODUCT((Tableau1[[Capitale]:[Capitale]]=$B34)*(Tableau1[[Activité]:[Activité]]=$B$32)*(Tableau1[[#Headers],[Janvier]:[Décembre]]=O$2)*(Tableau1[Novembre]=""),(Tableau1[[Janvier]:[Décembre]]))</f>
        <v>0</v>
      </c>
      <c r="P34" s="26">
        <f t="shared" ref="P34:P61" si="1">SUM($D34:$O34)</f>
        <v>0</v>
      </c>
      <c r="Q34" s="2"/>
    </row>
    <row r="35" spans="2:17" ht="15" customHeight="1">
      <c r="B35" s="47"/>
      <c r="C35" s="40" t="s">
        <v>28</v>
      </c>
      <c r="D35" s="27" cm="1">
        <f t="array" ref="D35">SUMPRODUCT((Tableau1[[Capitale]:[Capitale]]=$B34)*(Tableau1[[Activité]:[Activité]]=$B$32)*(Tableau1[[#Headers],[Janvier]:[Décembre]]=D$2)*(Tableau1[Colonne1]="")*(Tableau1[Janvier]&lt;&gt;""))</f>
        <v>0</v>
      </c>
      <c r="E35" s="36" cm="1">
        <f t="array" ref="E35">SUMPRODUCT((Tableau1[[Capitale]:[Capitale]]=$B34)*(Tableau1[[Activité]:[Activité]]=$B$32)*(Tableau1[[#Headers],[Janvier]:[Décembre]]=E$2)*(Tableau1[Janvier]="")*(Tableau1[Février]&lt;&gt;""))</f>
        <v>0</v>
      </c>
      <c r="F35" s="36" cm="1">
        <f t="array" ref="F35">SUMPRODUCT((Tableau1[[Capitale]:[Capitale]]=$B34)*(Tableau1[[Activité]:[Activité]]=$B$32)*(Tableau1[[#Headers],[Janvier]:[Décembre]]=F$2)*(Tableau1[Février]="")*(Tableau1[Mars]&lt;&gt;""))</f>
        <v>0</v>
      </c>
      <c r="G35" s="36" cm="1">
        <f t="array" ref="G35">SUMPRODUCT((Tableau1[[Capitale]:[Capitale]]=$B34)*(Tableau1[[Activité]:[Activité]]=$B$32)*(Tableau1[[#Headers],[Janvier]:[Décembre]]=G$2)*(Tableau1[Mars]="")*(Tableau1[Avril]&lt;&gt;""))</f>
        <v>0</v>
      </c>
      <c r="H35" s="36" cm="1">
        <f t="array" ref="H35">SUMPRODUCT((Tableau1[[Capitale]:[Capitale]]=$B34)*(Tableau1[[Activité]:[Activité]]=$B$32)*(Tableau1[[#Headers],[Janvier]:[Décembre]]=H$2)*(Tableau1[Avril]="")*(Tableau1[Mai]&lt;&gt;""))</f>
        <v>0</v>
      </c>
      <c r="I35" s="36" cm="1">
        <f t="array" ref="I35">SUMPRODUCT((Tableau1[[Capitale]:[Capitale]]=$B34)*(Tableau1[[Activité]:[Activité]]=$B$32)*(Tableau1[[#Headers],[Janvier]:[Décembre]]=I$2)*(Tableau1[Mai]="")*(Tableau1[Juin]&lt;&gt;""))</f>
        <v>0</v>
      </c>
      <c r="J35" s="36" cm="1">
        <f t="array" ref="J35">SUMPRODUCT((Tableau1[[Capitale]:[Capitale]]=$B34)*(Tableau1[[Activité]:[Activité]]=$B$32)*(Tableau1[[#Headers],[Janvier]:[Décembre]]=J$2)*(Tableau1[Juin]="")*(Tableau1[Juillet]&lt;&gt;""))</f>
        <v>0</v>
      </c>
      <c r="K35" s="36" cm="1">
        <f t="array" ref="K35">SUMPRODUCT((Tableau1[[Capitale]:[Capitale]]=$B34)*(Tableau1[[Activité]:[Activité]]=$B$32)*(Tableau1[[#Headers],[Janvier]:[Décembre]]=K$2)*(Tableau1[Juillet]="")*(Tableau1[Août]&lt;&gt;""))</f>
        <v>0</v>
      </c>
      <c r="L35" s="36" cm="1">
        <f t="array" ref="L35">SUMPRODUCT((Tableau1[[Capitale]:[Capitale]]=$B34)*(Tableau1[[Activité]:[Activité]]=$B$32)*(Tableau1[[#Headers],[Janvier]:[Décembre]]=L$2)*(Tableau1[Août]="")*(Tableau1[Septembre]&lt;&gt;""))</f>
        <v>0</v>
      </c>
      <c r="M35" s="36" cm="1">
        <f t="array" ref="M35">SUMPRODUCT((Tableau1[[Capitale]:[Capitale]]=$B34)*(Tableau1[[Activité]:[Activité]]=$B$32)*(Tableau1[[#Headers],[Janvier]:[Décembre]]=M$2)*(Tableau1[Septembre]="")*(Tableau1[Octobre]&lt;&gt;""))</f>
        <v>0</v>
      </c>
      <c r="N35" s="36" cm="1">
        <f t="array" ref="N35">SUMPRODUCT((Tableau1[[Capitale]:[Capitale]]=$B34)*(Tableau1[[Activité]:[Activité]]=$B$32)*(Tableau1[[#Headers],[Janvier]:[Décembre]]=N$2)*(Tableau1[Octobre]="")*(Tableau1[Novembre]&lt;&gt;""))</f>
        <v>0</v>
      </c>
      <c r="O35" s="36" cm="1">
        <f t="array" ref="O35">SUMPRODUCT((Tableau1[[Capitale]:[Capitale]]=$B34)*(Tableau1[[Activité]:[Activité]]=$B$32)*(Tableau1[[#Headers],[Janvier]:[Décembre]]=O$2)*(Tableau1[Novembre]="")*(Tableau1[Décembre]&lt;&gt;""))</f>
        <v>0</v>
      </c>
      <c r="P35" s="27">
        <f t="shared" si="1"/>
        <v>0</v>
      </c>
      <c r="Q35" s="3"/>
    </row>
    <row r="36" spans="2:17" ht="15" customHeight="1">
      <c r="B36" s="47"/>
      <c r="C36" s="41" t="s">
        <v>29</v>
      </c>
      <c r="D36" s="28" cm="1">
        <f t="array" ref="D36">SUMPRODUCT((Tableau1[[Capitale]:[Capitale]]=$B34)*(Tableau1[[Activité]:[Activité]]=$B$32)*(Tableau1[[#Headers],[Janvier]:[Décembre]]=D$2),(Tableau1[[Janvier]:[Décembre]]))-D34</f>
        <v>0</v>
      </c>
      <c r="E36" s="37" cm="1">
        <f t="array" ref="E36">SUMPRODUCT((Tableau1[[Capitale]:[Capitale]]=$B34)*(Tableau1[[Activité]:[Activité]]=$B$32)*(Tableau1[[#Headers],[Janvier]:[Décembre]]=E$2),(Tableau1[[Janvier]:[Décembre]]))-E34</f>
        <v>0</v>
      </c>
      <c r="F36" s="37" cm="1">
        <f t="array" ref="F36">SUMPRODUCT((Tableau1[[Capitale]:[Capitale]]=$B34)*(Tableau1[[Activité]:[Activité]]=$B$32)*(Tableau1[[#Headers],[Janvier]:[Décembre]]=F$2),(Tableau1[[Janvier]:[Décembre]]))-F34</f>
        <v>0</v>
      </c>
      <c r="G36" s="37" cm="1">
        <f t="array" ref="G36">SUMPRODUCT((Tableau1[[Capitale]:[Capitale]]=$B34)*(Tableau1[[Activité]:[Activité]]=$B$32)*(Tableau1[[#Headers],[Janvier]:[Décembre]]=G$2),(Tableau1[[Janvier]:[Décembre]]))-G34</f>
        <v>0</v>
      </c>
      <c r="H36" s="37" cm="1">
        <f t="array" ref="H36">SUMPRODUCT((Tableau1[[Capitale]:[Capitale]]=$B34)*(Tableau1[[Activité]:[Activité]]=$B$32)*(Tableau1[[#Headers],[Janvier]:[Décembre]]=H$2),(Tableau1[[Janvier]:[Décembre]]))-H34</f>
        <v>0</v>
      </c>
      <c r="I36" s="37" cm="1">
        <f t="array" ref="I36">SUMPRODUCT((Tableau1[[Capitale]:[Capitale]]=$B34)*(Tableau1[[Activité]:[Activité]]=$B$32)*(Tableau1[[#Headers],[Janvier]:[Décembre]]=I$2),(Tableau1[[Janvier]:[Décembre]]))-I34</f>
        <v>0</v>
      </c>
      <c r="J36" s="37" cm="1">
        <f t="array" ref="J36">SUMPRODUCT((Tableau1[[Capitale]:[Capitale]]=$B34)*(Tableau1[[Activité]:[Activité]]=$B$32)*(Tableau1[[#Headers],[Janvier]:[Décembre]]=J$2),(Tableau1[[Janvier]:[Décembre]]))-J34</f>
        <v>0</v>
      </c>
      <c r="K36" s="37" cm="1">
        <f t="array" ref="K36">SUMPRODUCT((Tableau1[[Capitale]:[Capitale]]=$B34)*(Tableau1[[Activité]:[Activité]]=$B$32)*(Tableau1[[#Headers],[Janvier]:[Décembre]]=K$2),(Tableau1[[Janvier]:[Décembre]]))-K34</f>
        <v>0</v>
      </c>
      <c r="L36" s="37" cm="1">
        <f t="array" ref="L36">SUMPRODUCT((Tableau1[[Capitale]:[Capitale]]=$B34)*(Tableau1[[Activité]:[Activité]]=$B$32)*(Tableau1[[#Headers],[Janvier]:[Décembre]]=L$2),(Tableau1[[Janvier]:[Décembre]]))-L34</f>
        <v>0</v>
      </c>
      <c r="M36" s="37" cm="1">
        <f t="array" ref="M36">SUMPRODUCT((Tableau1[[Capitale]:[Capitale]]=$B34)*(Tableau1[[Activité]:[Activité]]=$B$32)*(Tableau1[[#Headers],[Janvier]:[Décembre]]=M$2),(Tableau1[[Janvier]:[Décembre]]))-M34</f>
        <v>0</v>
      </c>
      <c r="N36" s="37" cm="1">
        <f t="array" ref="N36">SUMPRODUCT((Tableau1[[Capitale]:[Capitale]]=$B34)*(Tableau1[[Activité]:[Activité]]=$B$32)*(Tableau1[[#Headers],[Janvier]:[Décembre]]=N$2),(Tableau1[[Janvier]:[Décembre]]))-N34</f>
        <v>0</v>
      </c>
      <c r="O36" s="37" cm="1">
        <f t="array" ref="O36">SUMPRODUCT((Tableau1[[Capitale]:[Capitale]]=$B34)*(Tableau1[[Activité]:[Activité]]=$B$32)*(Tableau1[[#Headers],[Janvier]:[Décembre]]=O$2),(Tableau1[[Janvier]:[Décembre]]))-O34</f>
        <v>0</v>
      </c>
      <c r="P36" s="28">
        <f t="shared" si="1"/>
        <v>0</v>
      </c>
      <c r="Q36" s="2"/>
    </row>
    <row r="37" spans="2:17" ht="15" customHeight="1" thickBot="1">
      <c r="B37" s="48"/>
      <c r="C37" s="42" t="s">
        <v>30</v>
      </c>
      <c r="D37" s="38" cm="1">
        <f t="array" ref="D37">SUMPRODUCT((Tableau1[[Capitale]:[Capitale]]=$B34)*(Tableau1[[Activité]:[Activité]]=$B$32)*(Tableau1[[#Headers],[Janvier]:[Décembre]]=D$2)*(Tableau1[Janvier]&lt;&gt;"")*1)-D35</f>
        <v>0</v>
      </c>
      <c r="E37" s="38" cm="1">
        <f t="array" ref="E37">SUMPRODUCT((Tableau1[[Capitale]:[Capitale]]=$B34)*(Tableau1[[Activité]:[Activité]]=$B$32)*(Tableau1[[#Headers],[Janvier]:[Décembre]]=E$2)*(Tableau1[Février]&lt;&gt;"")*1)-E35</f>
        <v>0</v>
      </c>
      <c r="F37" s="38" cm="1">
        <f t="array" ref="F37">SUMPRODUCT((Tableau1[[Capitale]:[Capitale]]=$B34)*(Tableau1[[Activité]:[Activité]]=$B$32)*(Tableau1[[#Headers],[Janvier]:[Décembre]]=F$2)*(Tableau1[Mars]&lt;&gt;"")*1)-F35</f>
        <v>0</v>
      </c>
      <c r="G37" s="38" cm="1">
        <f t="array" ref="G37">SUMPRODUCT((Tableau1[[Capitale]:[Capitale]]=$B34)*(Tableau1[[Activité]:[Activité]]=$B$32)*(Tableau1[[#Headers],[Janvier]:[Décembre]]=G$2)*(Tableau1[Avril]&lt;&gt;"")*1)-G35</f>
        <v>0</v>
      </c>
      <c r="H37" s="38" cm="1">
        <f t="array" ref="H37">SUMPRODUCT((Tableau1[[Capitale]:[Capitale]]=$B34)*(Tableau1[[Activité]:[Activité]]=$B$32)*(Tableau1[[#Headers],[Janvier]:[Décembre]]=H$2)*(Tableau1[Mai]&lt;&gt;"")*1)-H35</f>
        <v>0</v>
      </c>
      <c r="I37" s="38" cm="1">
        <f t="array" ref="I37">SUMPRODUCT((Tableau1[[Capitale]:[Capitale]]=$B34)*(Tableau1[[Activité]:[Activité]]=$B$32)*(Tableau1[[#Headers],[Janvier]:[Décembre]]=I$2)*(Tableau1[Juin]&lt;&gt;"")*1)-I35</f>
        <v>0</v>
      </c>
      <c r="J37" s="38" cm="1">
        <f t="array" ref="J37">SUMPRODUCT((Tableau1[[Capitale]:[Capitale]]=$B34)*(Tableau1[[Activité]:[Activité]]=$B$32)*(Tableau1[[#Headers],[Janvier]:[Décembre]]=J$2)*(Tableau1[Juillet]&lt;&gt;"")*1)-J35</f>
        <v>0</v>
      </c>
      <c r="K37" s="38" cm="1">
        <f t="array" ref="K37">SUMPRODUCT((Tableau1[[Capitale]:[Capitale]]=$B34)*(Tableau1[[Activité]:[Activité]]=$B$32)*(Tableau1[[#Headers],[Janvier]:[Décembre]]=K$2)*(Tableau1[Août]&lt;&gt;"")*1)-K35</f>
        <v>0</v>
      </c>
      <c r="L37" s="38" cm="1">
        <f t="array" ref="L37">SUMPRODUCT((Tableau1[[Capitale]:[Capitale]]=$B34)*(Tableau1[[Activité]:[Activité]]=$B$32)*(Tableau1[[#Headers],[Janvier]:[Décembre]]=L$2)*(Tableau1[Septembre]&lt;&gt;"")*1)-L35</f>
        <v>0</v>
      </c>
      <c r="M37" s="38" cm="1">
        <f t="array" ref="M37">SUMPRODUCT((Tableau1[[Capitale]:[Capitale]]=$B34)*(Tableau1[[Activité]:[Activité]]=$B$32)*(Tableau1[[#Headers],[Janvier]:[Décembre]]=M$2)*(Tableau1[Octobre]&lt;&gt;"")*1)-M35</f>
        <v>0</v>
      </c>
      <c r="N37" s="38" cm="1">
        <f t="array" ref="N37">SUMPRODUCT((Tableau1[[Capitale]:[Capitale]]=$B34)*(Tableau1[[Activité]:[Activité]]=$B$32)*(Tableau1[[#Headers],[Janvier]:[Décembre]]=N$2)*(Tableau1[Novembre]&lt;&gt;"")*1)-N35</f>
        <v>0</v>
      </c>
      <c r="O37" s="38" cm="1">
        <f t="array" ref="O37">SUMPRODUCT((Tableau1[[Capitale]:[Capitale]]=$B34)*(Tableau1[[Activité]:[Activité]]=$B$32)*(Tableau1[[#Headers],[Janvier]:[Décembre]]=O$2)*(Tableau1[Décembre]&lt;&gt;"")*1)-O35</f>
        <v>0</v>
      </c>
      <c r="P37" s="29">
        <f t="shared" si="1"/>
        <v>0</v>
      </c>
      <c r="Q37" s="3"/>
    </row>
    <row r="38" spans="2:17" ht="14.25">
      <c r="B38" s="43" t="s">
        <v>19</v>
      </c>
      <c r="C38" s="39" t="s">
        <v>27</v>
      </c>
      <c r="D38" s="26" cm="1">
        <f t="array" ref="D38">SUMPRODUCT((Tableau1[[Capitale]:[Capitale]]=$B38)*(Tableau1[[Activité]:[Activité]]=$B$32)*(Tableau1[[#Headers],[Janvier]:[Décembre]]=D$2)*(Tableau1[Colonne1]=""),(Tableau1[[Janvier]:[Décembre]]))</f>
        <v>0</v>
      </c>
      <c r="E38" s="35" cm="1">
        <f t="array" ref="E38">SUMPRODUCT((Tableau1[[Capitale]:[Capitale]]=$B38)*(Tableau1[[Activité]:[Activité]]=$B$32)*(Tableau1[[#Headers],[Janvier]:[Décembre]]=E$2)*(Tableau1[Janvier]=""),(Tableau1[[Janvier]:[Décembre]]))</f>
        <v>0</v>
      </c>
      <c r="F38" s="35" cm="1">
        <f t="array" ref="F38">SUMPRODUCT((Tableau1[[Capitale]:[Capitale]]=$B38)*(Tableau1[[Activité]:[Activité]]=$B$32)*(Tableau1[[#Headers],[Janvier]:[Décembre]]=F$2)*(Tableau1[Février]=""),(Tableau1[[Janvier]:[Décembre]]))</f>
        <v>0</v>
      </c>
      <c r="G38" s="35" cm="1">
        <f t="array" ref="G38">SUMPRODUCT((Tableau1[[Capitale]:[Capitale]]=$B38)*(Tableau1[[Activité]:[Activité]]=$B$32)*(Tableau1[[#Headers],[Janvier]:[Décembre]]=G$2)*(Tableau1[Mars]=""),(Tableau1[[Janvier]:[Décembre]]))</f>
        <v>0</v>
      </c>
      <c r="H38" s="35" cm="1">
        <f t="array" ref="H38">SUMPRODUCT((Tableau1[[Capitale]:[Capitale]]=$B38)*(Tableau1[[Activité]:[Activité]]=$B$32)*(Tableau1[[#Headers],[Janvier]:[Décembre]]=H$2)*(Tableau1[Avril]=""),(Tableau1[[Janvier]:[Décembre]]))</f>
        <v>0</v>
      </c>
      <c r="I38" s="35" cm="1">
        <f t="array" ref="I38">SUMPRODUCT((Tableau1[[Capitale]:[Capitale]]=$B38)*(Tableau1[[Activité]:[Activité]]=$B$32)*(Tableau1[[#Headers],[Janvier]:[Décembre]]=I$2)*(Tableau1[Mai]=""),(Tableau1[[Janvier]:[Décembre]]))</f>
        <v>0</v>
      </c>
      <c r="J38" s="35" cm="1">
        <f t="array" ref="J38">SUMPRODUCT((Tableau1[[Capitale]:[Capitale]]=$B38)*(Tableau1[[Activité]:[Activité]]=$B$32)*(Tableau1[[#Headers],[Janvier]:[Décembre]]=J$2)*(Tableau1[Juin]=""),(Tableau1[[Janvier]:[Décembre]]))</f>
        <v>0</v>
      </c>
      <c r="K38" s="35" cm="1">
        <f t="array" ref="K38">SUMPRODUCT((Tableau1[[Capitale]:[Capitale]]=$B38)*(Tableau1[[Activité]:[Activité]]=$B$32)*(Tableau1[[#Headers],[Janvier]:[Décembre]]=K$2)*(Tableau1[Juillet]=""),(Tableau1[[Janvier]:[Décembre]]))</f>
        <v>0</v>
      </c>
      <c r="L38" s="35" cm="1">
        <f t="array" ref="L38">SUMPRODUCT((Tableau1[[Capitale]:[Capitale]]=$B38)*(Tableau1[[Activité]:[Activité]]=$B$32)*(Tableau1[[#Headers],[Janvier]:[Décembre]]=L$2)*(Tableau1[Août]=""),(Tableau1[[Janvier]:[Décembre]]))</f>
        <v>0</v>
      </c>
      <c r="M38" s="35" cm="1">
        <f t="array" ref="M38">SUMPRODUCT((Tableau1[[Capitale]:[Capitale]]=$B38)*(Tableau1[[Activité]:[Activité]]=$B$32)*(Tableau1[[#Headers],[Janvier]:[Décembre]]=M$2)*(Tableau1[Septembre]=""),(Tableau1[[Janvier]:[Décembre]]))</f>
        <v>0</v>
      </c>
      <c r="N38" s="35" cm="1">
        <f t="array" ref="N38">SUMPRODUCT((Tableau1[[Capitale]:[Capitale]]=$B38)*(Tableau1[[Activité]:[Activité]]=$B$32)*(Tableau1[[#Headers],[Janvier]:[Décembre]]=N$2)*(Tableau1[Octobre]=""),(Tableau1[[Janvier]:[Décembre]]))</f>
        <v>0</v>
      </c>
      <c r="O38" s="35" cm="1">
        <f t="array" ref="O38">SUMPRODUCT((Tableau1[[Capitale]:[Capitale]]=$B38)*(Tableau1[[Activité]:[Activité]]=$B$32)*(Tableau1[[#Headers],[Janvier]:[Décembre]]=O$2)*(Tableau1[Novembre]=""),(Tableau1[[Janvier]:[Décembre]]))</f>
        <v>0</v>
      </c>
      <c r="P38" s="26">
        <f t="shared" si="1"/>
        <v>0</v>
      </c>
      <c r="Q38" s="6"/>
    </row>
    <row r="39" spans="2:17" ht="14.25">
      <c r="B39" s="44"/>
      <c r="C39" s="40" t="s">
        <v>28</v>
      </c>
      <c r="D39" s="27" cm="1">
        <f t="array" ref="D39">SUMPRODUCT((Tableau1[[Capitale]:[Capitale]]=$B38)*(Tableau1[[Activité]:[Activité]]=$B$32)*(Tableau1[[#Headers],[Janvier]:[Décembre]]=D$2)*(Tableau1[Colonne1]="")*(Tableau1[Janvier]&lt;&gt;""))</f>
        <v>0</v>
      </c>
      <c r="E39" s="36" cm="1">
        <f t="array" ref="E39">SUMPRODUCT((Tableau1[[Capitale]:[Capitale]]=$B38)*(Tableau1[[Activité]:[Activité]]=$B$32)*(Tableau1[[#Headers],[Janvier]:[Décembre]]=E$2)*(Tableau1[Janvier]="")*(Tableau1[Février]&lt;&gt;""))</f>
        <v>0</v>
      </c>
      <c r="F39" s="36" cm="1">
        <f t="array" ref="F39">SUMPRODUCT((Tableau1[[Capitale]:[Capitale]]=$B38)*(Tableau1[[Activité]:[Activité]]=$B$32)*(Tableau1[[#Headers],[Janvier]:[Décembre]]=F$2)*(Tableau1[Février]="")*(Tableau1[Mars]&lt;&gt;""))</f>
        <v>0</v>
      </c>
      <c r="G39" s="36" cm="1">
        <f t="array" ref="G39">SUMPRODUCT((Tableau1[[Capitale]:[Capitale]]=$B38)*(Tableau1[[Activité]:[Activité]]=$B$32)*(Tableau1[[#Headers],[Janvier]:[Décembre]]=G$2)*(Tableau1[Mars]="")*(Tableau1[Avril]&lt;&gt;""))</f>
        <v>0</v>
      </c>
      <c r="H39" s="36" cm="1">
        <f t="array" ref="H39">SUMPRODUCT((Tableau1[[Capitale]:[Capitale]]=$B38)*(Tableau1[[Activité]:[Activité]]=$B$32)*(Tableau1[[#Headers],[Janvier]:[Décembre]]=H$2)*(Tableau1[Avril]="")*(Tableau1[Mai]&lt;&gt;""))</f>
        <v>0</v>
      </c>
      <c r="I39" s="36" cm="1">
        <f t="array" ref="I39">SUMPRODUCT((Tableau1[[Capitale]:[Capitale]]=$B38)*(Tableau1[[Activité]:[Activité]]=$B$32)*(Tableau1[[#Headers],[Janvier]:[Décembre]]=I$2)*(Tableau1[Mai]="")*(Tableau1[Juin]&lt;&gt;""))</f>
        <v>0</v>
      </c>
      <c r="J39" s="36" cm="1">
        <f t="array" ref="J39">SUMPRODUCT((Tableau1[[Capitale]:[Capitale]]=$B38)*(Tableau1[[Activité]:[Activité]]=$B$32)*(Tableau1[[#Headers],[Janvier]:[Décembre]]=J$2)*(Tableau1[Juin]="")*(Tableau1[Juillet]&lt;&gt;""))</f>
        <v>0</v>
      </c>
      <c r="K39" s="36" cm="1">
        <f t="array" ref="K39">SUMPRODUCT((Tableau1[[Capitale]:[Capitale]]=$B38)*(Tableau1[[Activité]:[Activité]]=$B$32)*(Tableau1[[#Headers],[Janvier]:[Décembre]]=K$2)*(Tableau1[Juillet]="")*(Tableau1[Août]&lt;&gt;""))</f>
        <v>0</v>
      </c>
      <c r="L39" s="36" cm="1">
        <f t="array" ref="L39">SUMPRODUCT((Tableau1[[Capitale]:[Capitale]]=$B38)*(Tableau1[[Activité]:[Activité]]=$B$32)*(Tableau1[[#Headers],[Janvier]:[Décembre]]=L$2)*(Tableau1[Août]="")*(Tableau1[Septembre]&lt;&gt;""))</f>
        <v>0</v>
      </c>
      <c r="M39" s="36" cm="1">
        <f t="array" ref="M39">SUMPRODUCT((Tableau1[[Capitale]:[Capitale]]=$B38)*(Tableau1[[Activité]:[Activité]]=$B$32)*(Tableau1[[#Headers],[Janvier]:[Décembre]]=M$2)*(Tableau1[Septembre]="")*(Tableau1[Octobre]&lt;&gt;""))</f>
        <v>0</v>
      </c>
      <c r="N39" s="36" cm="1">
        <f t="array" ref="N39">SUMPRODUCT((Tableau1[[Capitale]:[Capitale]]=$B38)*(Tableau1[[Activité]:[Activité]]=$B$32)*(Tableau1[[#Headers],[Janvier]:[Décembre]]=N$2)*(Tableau1[Octobre]="")*(Tableau1[Novembre]&lt;&gt;""))</f>
        <v>0</v>
      </c>
      <c r="O39" s="36" cm="1">
        <f t="array" ref="O39">SUMPRODUCT((Tableau1[[Capitale]:[Capitale]]=$B38)*(Tableau1[[Activité]:[Activité]]=$B$32)*(Tableau1[[#Headers],[Janvier]:[Décembre]]=O$2)*(Tableau1[Novembre]="")*(Tableau1[Décembre]&lt;&gt;""))</f>
        <v>0</v>
      </c>
      <c r="P39" s="27">
        <f t="shared" si="1"/>
        <v>0</v>
      </c>
    </row>
    <row r="40" spans="2:17" ht="14.25">
      <c r="B40" s="44"/>
      <c r="C40" s="41" t="s">
        <v>29</v>
      </c>
      <c r="D40" s="28" cm="1">
        <f t="array" ref="D40">SUMPRODUCT((Tableau1[[Capitale]:[Capitale]]=$B38)*(Tableau1[[Activité]:[Activité]]=$B$32)*(Tableau1[[#Headers],[Janvier]:[Décembre]]=D$2),(Tableau1[[Janvier]:[Décembre]]))-D38</f>
        <v>0</v>
      </c>
      <c r="E40" s="37" cm="1">
        <f t="array" ref="E40">SUMPRODUCT((Tableau1[[Capitale]:[Capitale]]=$B38)*(Tableau1[[Activité]:[Activité]]=$B$32)*(Tableau1[[#Headers],[Janvier]:[Décembre]]=E$2),(Tableau1[[Janvier]:[Décembre]]))-E38</f>
        <v>0</v>
      </c>
      <c r="F40" s="37" cm="1">
        <f t="array" ref="F40">SUMPRODUCT((Tableau1[[Capitale]:[Capitale]]=$B38)*(Tableau1[[Activité]:[Activité]]=$B$32)*(Tableau1[[#Headers],[Janvier]:[Décembre]]=F$2),(Tableau1[[Janvier]:[Décembre]]))-F38</f>
        <v>0</v>
      </c>
      <c r="G40" s="37" cm="1">
        <f t="array" ref="G40">SUMPRODUCT((Tableau1[[Capitale]:[Capitale]]=$B38)*(Tableau1[[Activité]:[Activité]]=$B$32)*(Tableau1[[#Headers],[Janvier]:[Décembre]]=G$2),(Tableau1[[Janvier]:[Décembre]]))-G38</f>
        <v>0</v>
      </c>
      <c r="H40" s="37" cm="1">
        <f t="array" ref="H40">SUMPRODUCT((Tableau1[[Capitale]:[Capitale]]=$B38)*(Tableau1[[Activité]:[Activité]]=$B$32)*(Tableau1[[#Headers],[Janvier]:[Décembre]]=H$2),(Tableau1[[Janvier]:[Décembre]]))-H38</f>
        <v>0</v>
      </c>
      <c r="I40" s="37" cm="1">
        <f t="array" ref="I40">SUMPRODUCT((Tableau1[[Capitale]:[Capitale]]=$B38)*(Tableau1[[Activité]:[Activité]]=$B$32)*(Tableau1[[#Headers],[Janvier]:[Décembre]]=I$2),(Tableau1[[Janvier]:[Décembre]]))-I38</f>
        <v>0</v>
      </c>
      <c r="J40" s="37" cm="1">
        <f t="array" ref="J40">SUMPRODUCT((Tableau1[[Capitale]:[Capitale]]=$B38)*(Tableau1[[Activité]:[Activité]]=$B$32)*(Tableau1[[#Headers],[Janvier]:[Décembre]]=J$2),(Tableau1[[Janvier]:[Décembre]]))-J38</f>
        <v>0</v>
      </c>
      <c r="K40" s="37" cm="1">
        <f t="array" ref="K40">SUMPRODUCT((Tableau1[[Capitale]:[Capitale]]=$B38)*(Tableau1[[Activité]:[Activité]]=$B$32)*(Tableau1[[#Headers],[Janvier]:[Décembre]]=K$2),(Tableau1[[Janvier]:[Décembre]]))-K38</f>
        <v>0</v>
      </c>
      <c r="L40" s="37" cm="1">
        <f t="array" ref="L40">SUMPRODUCT((Tableau1[[Capitale]:[Capitale]]=$B38)*(Tableau1[[Activité]:[Activité]]=$B$32)*(Tableau1[[#Headers],[Janvier]:[Décembre]]=L$2),(Tableau1[[Janvier]:[Décembre]]))-L38</f>
        <v>0</v>
      </c>
      <c r="M40" s="37" cm="1">
        <f t="array" ref="M40">SUMPRODUCT((Tableau1[[Capitale]:[Capitale]]=$B38)*(Tableau1[[Activité]:[Activité]]=$B$32)*(Tableau1[[#Headers],[Janvier]:[Décembre]]=M$2),(Tableau1[[Janvier]:[Décembre]]))-M38</f>
        <v>0</v>
      </c>
      <c r="N40" s="37" cm="1">
        <f t="array" ref="N40">SUMPRODUCT((Tableau1[[Capitale]:[Capitale]]=$B38)*(Tableau1[[Activité]:[Activité]]=$B$32)*(Tableau1[[#Headers],[Janvier]:[Décembre]]=N$2),(Tableau1[[Janvier]:[Décembre]]))-N38</f>
        <v>0</v>
      </c>
      <c r="O40" s="37" cm="1">
        <f t="array" ref="O40">SUMPRODUCT((Tableau1[[Capitale]:[Capitale]]=$B38)*(Tableau1[[Activité]:[Activité]]=$B$32)*(Tableau1[[#Headers],[Janvier]:[Décembre]]=O$2),(Tableau1[[Janvier]:[Décembre]]))-O38</f>
        <v>0</v>
      </c>
      <c r="P40" s="28">
        <f t="shared" si="1"/>
        <v>0</v>
      </c>
    </row>
    <row r="41" spans="2:17" ht="15" thickBot="1">
      <c r="B41" s="45"/>
      <c r="C41" s="42" t="s">
        <v>30</v>
      </c>
      <c r="D41" s="38" cm="1">
        <f t="array" ref="D41">SUMPRODUCT((Tableau1[[Capitale]:[Capitale]]=$B38)*(Tableau1[[Activité]:[Activité]]=$B$32)*(Tableau1[[#Headers],[Janvier]:[Décembre]]=D$2)*(Tableau1[Janvier]&lt;&gt;"")*1)-D39</f>
        <v>0</v>
      </c>
      <c r="E41" s="38" cm="1">
        <f t="array" ref="E41">SUMPRODUCT((Tableau1[[Capitale]:[Capitale]]=$B38)*(Tableau1[[Activité]:[Activité]]=$B$32)*(Tableau1[[#Headers],[Janvier]:[Décembre]]=E$2)*(Tableau1[Février]&lt;&gt;"")*1)-E39</f>
        <v>0</v>
      </c>
      <c r="F41" s="38" cm="1">
        <f t="array" ref="F41">SUMPRODUCT((Tableau1[[Capitale]:[Capitale]]=$B38)*(Tableau1[[Activité]:[Activité]]=$B$32)*(Tableau1[[#Headers],[Janvier]:[Décembre]]=F$2)*(Tableau1[Mars]&lt;&gt;"")*1)-F39</f>
        <v>0</v>
      </c>
      <c r="G41" s="38" cm="1">
        <f t="array" ref="G41">SUMPRODUCT((Tableau1[[Capitale]:[Capitale]]=$B38)*(Tableau1[[Activité]:[Activité]]=$B$32)*(Tableau1[[#Headers],[Janvier]:[Décembre]]=G$2)*(Tableau1[Avril]&lt;&gt;"")*1)-G39</f>
        <v>0</v>
      </c>
      <c r="H41" s="38" cm="1">
        <f t="array" ref="H41">SUMPRODUCT((Tableau1[[Capitale]:[Capitale]]=$B38)*(Tableau1[[Activité]:[Activité]]=$B$32)*(Tableau1[[#Headers],[Janvier]:[Décembre]]=H$2)*(Tableau1[Mai]&lt;&gt;"")*1)-H39</f>
        <v>0</v>
      </c>
      <c r="I41" s="38" cm="1">
        <f t="array" ref="I41">SUMPRODUCT((Tableau1[[Capitale]:[Capitale]]=$B38)*(Tableau1[[Activité]:[Activité]]=$B$32)*(Tableau1[[#Headers],[Janvier]:[Décembre]]=I$2)*(Tableau1[Juin]&lt;&gt;"")*1)-I39</f>
        <v>0</v>
      </c>
      <c r="J41" s="38" cm="1">
        <f t="array" ref="J41">SUMPRODUCT((Tableau1[[Capitale]:[Capitale]]=$B38)*(Tableau1[[Activité]:[Activité]]=$B$32)*(Tableau1[[#Headers],[Janvier]:[Décembre]]=J$2)*(Tableau1[Juillet]&lt;&gt;"")*1)-J39</f>
        <v>0</v>
      </c>
      <c r="K41" s="38" cm="1">
        <f t="array" ref="K41">SUMPRODUCT((Tableau1[[Capitale]:[Capitale]]=$B38)*(Tableau1[[Activité]:[Activité]]=$B$32)*(Tableau1[[#Headers],[Janvier]:[Décembre]]=K$2)*(Tableau1[Août]&lt;&gt;"")*1)-K39</f>
        <v>0</v>
      </c>
      <c r="L41" s="38" cm="1">
        <f t="array" ref="L41">SUMPRODUCT((Tableau1[[Capitale]:[Capitale]]=$B38)*(Tableau1[[Activité]:[Activité]]=$B$32)*(Tableau1[[#Headers],[Janvier]:[Décembre]]=L$2)*(Tableau1[Septembre]&lt;&gt;"")*1)-L39</f>
        <v>0</v>
      </c>
      <c r="M41" s="38" cm="1">
        <f t="array" ref="M41">SUMPRODUCT((Tableau1[[Capitale]:[Capitale]]=$B38)*(Tableau1[[Activité]:[Activité]]=$B$32)*(Tableau1[[#Headers],[Janvier]:[Décembre]]=M$2)*(Tableau1[Octobre]&lt;&gt;"")*1)-M39</f>
        <v>0</v>
      </c>
      <c r="N41" s="38" cm="1">
        <f t="array" ref="N41">SUMPRODUCT((Tableau1[[Capitale]:[Capitale]]=$B38)*(Tableau1[[Activité]:[Activité]]=$B$32)*(Tableau1[[#Headers],[Janvier]:[Décembre]]=N$2)*(Tableau1[Novembre]&lt;&gt;"")*1)-N39</f>
        <v>0</v>
      </c>
      <c r="O41" s="38" cm="1">
        <f t="array" ref="O41">SUMPRODUCT((Tableau1[[Capitale]:[Capitale]]=$B38)*(Tableau1[[Activité]:[Activité]]=$B$32)*(Tableau1[[#Headers],[Janvier]:[Décembre]]=O$2)*(Tableau1[Décembre]&lt;&gt;"")*1)-O39</f>
        <v>0</v>
      </c>
      <c r="P41" s="29">
        <f t="shared" si="1"/>
        <v>0</v>
      </c>
    </row>
    <row r="42" spans="2:17" ht="14.25">
      <c r="B42" s="43" t="s">
        <v>20</v>
      </c>
      <c r="C42" s="39" t="s">
        <v>27</v>
      </c>
      <c r="D42" s="26" cm="1">
        <f t="array" ref="D42">SUMPRODUCT((Tableau1[[Capitale]:[Capitale]]=$B42)*(Tableau1[[Activité]:[Activité]]=$B$32)*(Tableau1[[#Headers],[Janvier]:[Décembre]]=D$2)*(Tableau1[Colonne1]=""),(Tableau1[[Janvier]:[Décembre]]))</f>
        <v>0</v>
      </c>
      <c r="E42" s="35" cm="1">
        <f t="array" ref="E42">SUMPRODUCT((Tableau1[[Capitale]:[Capitale]]=$B42)*(Tableau1[[Activité]:[Activité]]=$B$32)*(Tableau1[[#Headers],[Janvier]:[Décembre]]=E$2)*(Tableau1[Janvier]=""),(Tableau1[[Janvier]:[Décembre]]))</f>
        <v>0</v>
      </c>
      <c r="F42" s="35" cm="1">
        <f t="array" ref="F42">SUMPRODUCT((Tableau1[[Capitale]:[Capitale]]=$B42)*(Tableau1[[Activité]:[Activité]]=$B$32)*(Tableau1[[#Headers],[Janvier]:[Décembre]]=F$2)*(Tableau1[Février]=""),(Tableau1[[Janvier]:[Décembre]]))</f>
        <v>0</v>
      </c>
      <c r="G42" s="35" cm="1">
        <f t="array" ref="G42">SUMPRODUCT((Tableau1[[Capitale]:[Capitale]]=$B42)*(Tableau1[[Activité]:[Activité]]=$B$32)*(Tableau1[[#Headers],[Janvier]:[Décembre]]=G$2)*(Tableau1[Mars]=""),(Tableau1[[Janvier]:[Décembre]]))</f>
        <v>0</v>
      </c>
      <c r="H42" s="35" cm="1">
        <f t="array" ref="H42">SUMPRODUCT((Tableau1[[Capitale]:[Capitale]]=$B42)*(Tableau1[[Activité]:[Activité]]=$B$32)*(Tableau1[[#Headers],[Janvier]:[Décembre]]=H$2)*(Tableau1[Avril]=""),(Tableau1[[Janvier]:[Décembre]]))</f>
        <v>0</v>
      </c>
      <c r="I42" s="35" cm="1">
        <f t="array" ref="I42">SUMPRODUCT((Tableau1[[Capitale]:[Capitale]]=$B42)*(Tableau1[[Activité]:[Activité]]=$B$32)*(Tableau1[[#Headers],[Janvier]:[Décembre]]=I$2)*(Tableau1[Mai]=""),(Tableau1[[Janvier]:[Décembre]]))</f>
        <v>0</v>
      </c>
      <c r="J42" s="35" cm="1">
        <f t="array" ref="J42">SUMPRODUCT((Tableau1[[Capitale]:[Capitale]]=$B42)*(Tableau1[[Activité]:[Activité]]=$B$32)*(Tableau1[[#Headers],[Janvier]:[Décembre]]=J$2)*(Tableau1[Juin]=""),(Tableau1[[Janvier]:[Décembre]]))</f>
        <v>0</v>
      </c>
      <c r="K42" s="35" cm="1">
        <f t="array" ref="K42">SUMPRODUCT((Tableau1[[Capitale]:[Capitale]]=$B42)*(Tableau1[[Activité]:[Activité]]=$B$32)*(Tableau1[[#Headers],[Janvier]:[Décembre]]=K$2)*(Tableau1[Juillet]=""),(Tableau1[[Janvier]:[Décembre]]))</f>
        <v>0</v>
      </c>
      <c r="L42" s="35" cm="1">
        <f t="array" ref="L42">SUMPRODUCT((Tableau1[[Capitale]:[Capitale]]=$B42)*(Tableau1[[Activité]:[Activité]]=$B$32)*(Tableau1[[#Headers],[Janvier]:[Décembre]]=L$2)*(Tableau1[Août]=""),(Tableau1[[Janvier]:[Décembre]]))</f>
        <v>0</v>
      </c>
      <c r="M42" s="35" cm="1">
        <f t="array" ref="M42">SUMPRODUCT((Tableau1[[Capitale]:[Capitale]]=$B42)*(Tableau1[[Activité]:[Activité]]=$B$32)*(Tableau1[[#Headers],[Janvier]:[Décembre]]=M$2)*(Tableau1[Septembre]=""),(Tableau1[[Janvier]:[Décembre]]))</f>
        <v>0</v>
      </c>
      <c r="N42" s="35" cm="1">
        <f t="array" ref="N42">SUMPRODUCT((Tableau1[[Capitale]:[Capitale]]=$B42)*(Tableau1[[Activité]:[Activité]]=$B$32)*(Tableau1[[#Headers],[Janvier]:[Décembre]]=N$2)*(Tableau1[Octobre]=""),(Tableau1[[Janvier]:[Décembre]]))</f>
        <v>0</v>
      </c>
      <c r="O42" s="35" cm="1">
        <f t="array" ref="O42">SUMPRODUCT((Tableau1[[Capitale]:[Capitale]]=$B42)*(Tableau1[[Activité]:[Activité]]=$B$32)*(Tableau1[[#Headers],[Janvier]:[Décembre]]=O$2)*(Tableau1[Novembre]=""),(Tableau1[[Janvier]:[Décembre]]))</f>
        <v>0</v>
      </c>
      <c r="P42" s="26">
        <f t="shared" si="1"/>
        <v>0</v>
      </c>
    </row>
    <row r="43" spans="2:17" ht="14.25">
      <c r="B43" s="44"/>
      <c r="C43" s="40" t="s">
        <v>28</v>
      </c>
      <c r="D43" s="27" cm="1">
        <f t="array" ref="D43">SUMPRODUCT((Tableau1[[Capitale]:[Capitale]]=$B42)*(Tableau1[[Activité]:[Activité]]=$B$32)*(Tableau1[[#Headers],[Janvier]:[Décembre]]=D$2)*(Tableau1[Colonne1]="")*(Tableau1[Janvier]&lt;&gt;""))</f>
        <v>0</v>
      </c>
      <c r="E43" s="36" cm="1">
        <f t="array" ref="E43">SUMPRODUCT((Tableau1[[Capitale]:[Capitale]]=$B42)*(Tableau1[[Activité]:[Activité]]=$B$32)*(Tableau1[[#Headers],[Janvier]:[Décembre]]=E$2)*(Tableau1[Janvier]="")*(Tableau1[Février]&lt;&gt;""))</f>
        <v>0</v>
      </c>
      <c r="F43" s="36" cm="1">
        <f t="array" ref="F43">SUMPRODUCT((Tableau1[[Capitale]:[Capitale]]=$B42)*(Tableau1[[Activité]:[Activité]]=$B$32)*(Tableau1[[#Headers],[Janvier]:[Décembre]]=F$2)*(Tableau1[Février]="")*(Tableau1[Mars]&lt;&gt;""))</f>
        <v>0</v>
      </c>
      <c r="G43" s="36" cm="1">
        <f t="array" ref="G43">SUMPRODUCT((Tableau1[[Capitale]:[Capitale]]=$B42)*(Tableau1[[Activité]:[Activité]]=$B$32)*(Tableau1[[#Headers],[Janvier]:[Décembre]]=G$2)*(Tableau1[Mars]="")*(Tableau1[Avril]&lt;&gt;""))</f>
        <v>0</v>
      </c>
      <c r="H43" s="36" cm="1">
        <f t="array" ref="H43">SUMPRODUCT((Tableau1[[Capitale]:[Capitale]]=$B42)*(Tableau1[[Activité]:[Activité]]=$B$32)*(Tableau1[[#Headers],[Janvier]:[Décembre]]=H$2)*(Tableau1[Avril]="")*(Tableau1[Mai]&lt;&gt;""))</f>
        <v>0</v>
      </c>
      <c r="I43" s="36" cm="1">
        <f t="array" ref="I43">SUMPRODUCT((Tableau1[[Capitale]:[Capitale]]=$B42)*(Tableau1[[Activité]:[Activité]]=$B$32)*(Tableau1[[#Headers],[Janvier]:[Décembre]]=I$2)*(Tableau1[Mai]="")*(Tableau1[Juin]&lt;&gt;""))</f>
        <v>0</v>
      </c>
      <c r="J43" s="36" cm="1">
        <f t="array" ref="J43">SUMPRODUCT((Tableau1[[Capitale]:[Capitale]]=$B42)*(Tableau1[[Activité]:[Activité]]=$B$32)*(Tableau1[[#Headers],[Janvier]:[Décembre]]=J$2)*(Tableau1[Juin]="")*(Tableau1[Juillet]&lt;&gt;""))</f>
        <v>0</v>
      </c>
      <c r="K43" s="36" cm="1">
        <f t="array" ref="K43">SUMPRODUCT((Tableau1[[Capitale]:[Capitale]]=$B42)*(Tableau1[[Activité]:[Activité]]=$B$32)*(Tableau1[[#Headers],[Janvier]:[Décembre]]=K$2)*(Tableau1[Juillet]="")*(Tableau1[Août]&lt;&gt;""))</f>
        <v>0</v>
      </c>
      <c r="L43" s="36" cm="1">
        <f t="array" ref="L43">SUMPRODUCT((Tableau1[[Capitale]:[Capitale]]=$B42)*(Tableau1[[Activité]:[Activité]]=$B$32)*(Tableau1[[#Headers],[Janvier]:[Décembre]]=L$2)*(Tableau1[Août]="")*(Tableau1[Septembre]&lt;&gt;""))</f>
        <v>0</v>
      </c>
      <c r="M43" s="36" cm="1">
        <f t="array" ref="M43">SUMPRODUCT((Tableau1[[Capitale]:[Capitale]]=$B42)*(Tableau1[[Activité]:[Activité]]=$B$32)*(Tableau1[[#Headers],[Janvier]:[Décembre]]=M$2)*(Tableau1[Septembre]="")*(Tableau1[Octobre]&lt;&gt;""))</f>
        <v>0</v>
      </c>
      <c r="N43" s="36" cm="1">
        <f t="array" ref="N43">SUMPRODUCT((Tableau1[[Capitale]:[Capitale]]=$B42)*(Tableau1[[Activité]:[Activité]]=$B$32)*(Tableau1[[#Headers],[Janvier]:[Décembre]]=N$2)*(Tableau1[Octobre]="")*(Tableau1[Novembre]&lt;&gt;""))</f>
        <v>0</v>
      </c>
      <c r="O43" s="36" cm="1">
        <f t="array" ref="O43">SUMPRODUCT((Tableau1[[Capitale]:[Capitale]]=$B42)*(Tableau1[[Activité]:[Activité]]=$B$32)*(Tableau1[[#Headers],[Janvier]:[Décembre]]=O$2)*(Tableau1[Novembre]="")*(Tableau1[Décembre]&lt;&gt;""))</f>
        <v>0</v>
      </c>
      <c r="P43" s="27">
        <f t="shared" si="1"/>
        <v>0</v>
      </c>
    </row>
    <row r="44" spans="2:17" ht="14.25">
      <c r="B44" s="44"/>
      <c r="C44" s="41" t="s">
        <v>29</v>
      </c>
      <c r="D44" s="28" cm="1">
        <f t="array" ref="D44">SUMPRODUCT((Tableau1[[Capitale]:[Capitale]]=$B42)*(Tableau1[[Activité]:[Activité]]=$B$32)*(Tableau1[[#Headers],[Janvier]:[Décembre]]=D$2),(Tableau1[[Janvier]:[Décembre]]))-D42</f>
        <v>0</v>
      </c>
      <c r="E44" s="37" cm="1">
        <f t="array" ref="E44">SUMPRODUCT((Tableau1[[Capitale]:[Capitale]]=$B42)*(Tableau1[[Activité]:[Activité]]=$B$32)*(Tableau1[[#Headers],[Janvier]:[Décembre]]=E$2),(Tableau1[[Janvier]:[Décembre]]))-E42</f>
        <v>0</v>
      </c>
      <c r="F44" s="37" cm="1">
        <f t="array" ref="F44">SUMPRODUCT((Tableau1[[Capitale]:[Capitale]]=$B42)*(Tableau1[[Activité]:[Activité]]=$B$32)*(Tableau1[[#Headers],[Janvier]:[Décembre]]=F$2),(Tableau1[[Janvier]:[Décembre]]))-F42</f>
        <v>0</v>
      </c>
      <c r="G44" s="37" cm="1">
        <f t="array" ref="G44">SUMPRODUCT((Tableau1[[Capitale]:[Capitale]]=$B42)*(Tableau1[[Activité]:[Activité]]=$B$32)*(Tableau1[[#Headers],[Janvier]:[Décembre]]=G$2),(Tableau1[[Janvier]:[Décembre]]))-G42</f>
        <v>0</v>
      </c>
      <c r="H44" s="37" cm="1">
        <f t="array" ref="H44">SUMPRODUCT((Tableau1[[Capitale]:[Capitale]]=$B42)*(Tableau1[[Activité]:[Activité]]=$B$32)*(Tableau1[[#Headers],[Janvier]:[Décembre]]=H$2),(Tableau1[[Janvier]:[Décembre]]))-H42</f>
        <v>0</v>
      </c>
      <c r="I44" s="37" cm="1">
        <f t="array" ref="I44">SUMPRODUCT((Tableau1[[Capitale]:[Capitale]]=$B42)*(Tableau1[[Activité]:[Activité]]=$B$32)*(Tableau1[[#Headers],[Janvier]:[Décembre]]=I$2),(Tableau1[[Janvier]:[Décembre]]))-I42</f>
        <v>0</v>
      </c>
      <c r="J44" s="37" cm="1">
        <f t="array" ref="J44">SUMPRODUCT((Tableau1[[Capitale]:[Capitale]]=$B42)*(Tableau1[[Activité]:[Activité]]=$B$32)*(Tableau1[[#Headers],[Janvier]:[Décembre]]=J$2),(Tableau1[[Janvier]:[Décembre]]))-J42</f>
        <v>0</v>
      </c>
      <c r="K44" s="37" cm="1">
        <f t="array" ref="K44">SUMPRODUCT((Tableau1[[Capitale]:[Capitale]]=$B42)*(Tableau1[[Activité]:[Activité]]=$B$32)*(Tableau1[[#Headers],[Janvier]:[Décembre]]=K$2),(Tableau1[[Janvier]:[Décembre]]))-K42</f>
        <v>0</v>
      </c>
      <c r="L44" s="37" cm="1">
        <f t="array" ref="L44">SUMPRODUCT((Tableau1[[Capitale]:[Capitale]]=$B42)*(Tableau1[[Activité]:[Activité]]=$B$32)*(Tableau1[[#Headers],[Janvier]:[Décembre]]=L$2),(Tableau1[[Janvier]:[Décembre]]))-L42</f>
        <v>0</v>
      </c>
      <c r="M44" s="37" cm="1">
        <f t="array" ref="M44">SUMPRODUCT((Tableau1[[Capitale]:[Capitale]]=$B42)*(Tableau1[[Activité]:[Activité]]=$B$32)*(Tableau1[[#Headers],[Janvier]:[Décembre]]=M$2),(Tableau1[[Janvier]:[Décembre]]))-M42</f>
        <v>0</v>
      </c>
      <c r="N44" s="37" cm="1">
        <f t="array" ref="N44">SUMPRODUCT((Tableau1[[Capitale]:[Capitale]]=$B42)*(Tableau1[[Activité]:[Activité]]=$B$32)*(Tableau1[[#Headers],[Janvier]:[Décembre]]=N$2),(Tableau1[[Janvier]:[Décembre]]))-N42</f>
        <v>0</v>
      </c>
      <c r="O44" s="37" cm="1">
        <f t="array" ref="O44">SUMPRODUCT((Tableau1[[Capitale]:[Capitale]]=$B42)*(Tableau1[[Activité]:[Activité]]=$B$32)*(Tableau1[[#Headers],[Janvier]:[Décembre]]=O$2),(Tableau1[[Janvier]:[Décembre]]))-O42</f>
        <v>0</v>
      </c>
      <c r="P44" s="28">
        <f t="shared" si="1"/>
        <v>0</v>
      </c>
    </row>
    <row r="45" spans="2:17" ht="15" thickBot="1">
      <c r="B45" s="45"/>
      <c r="C45" s="42" t="s">
        <v>30</v>
      </c>
      <c r="D45" s="38" cm="1">
        <f t="array" ref="D45">SUMPRODUCT((Tableau1[[Capitale]:[Capitale]]=$B42)*(Tableau1[[Activité]:[Activité]]=$B$32)*(Tableau1[[#Headers],[Janvier]:[Décembre]]=D$2)*(Tableau1[Janvier]&lt;&gt;"")*1)-D43</f>
        <v>0</v>
      </c>
      <c r="E45" s="38" cm="1">
        <f t="array" ref="E45">SUMPRODUCT((Tableau1[[Capitale]:[Capitale]]=$B42)*(Tableau1[[Activité]:[Activité]]=$B$32)*(Tableau1[[#Headers],[Janvier]:[Décembre]]=E$2)*(Tableau1[Février]&lt;&gt;"")*1)-E43</f>
        <v>0</v>
      </c>
      <c r="F45" s="38" cm="1">
        <f t="array" ref="F45">SUMPRODUCT((Tableau1[[Capitale]:[Capitale]]=$B42)*(Tableau1[[Activité]:[Activité]]=$B$32)*(Tableau1[[#Headers],[Janvier]:[Décembre]]=F$2)*(Tableau1[Mars]&lt;&gt;"")*1)-F43</f>
        <v>0</v>
      </c>
      <c r="G45" s="38" cm="1">
        <f t="array" ref="G45">SUMPRODUCT((Tableau1[[Capitale]:[Capitale]]=$B42)*(Tableau1[[Activité]:[Activité]]=$B$32)*(Tableau1[[#Headers],[Janvier]:[Décembre]]=G$2)*(Tableau1[Avril]&lt;&gt;"")*1)-G43</f>
        <v>0</v>
      </c>
      <c r="H45" s="38" cm="1">
        <f t="array" ref="H45">SUMPRODUCT((Tableau1[[Capitale]:[Capitale]]=$B42)*(Tableau1[[Activité]:[Activité]]=$B$32)*(Tableau1[[#Headers],[Janvier]:[Décembre]]=H$2)*(Tableau1[Mai]&lt;&gt;"")*1)-H43</f>
        <v>0</v>
      </c>
      <c r="I45" s="38" cm="1">
        <f t="array" ref="I45">SUMPRODUCT((Tableau1[[Capitale]:[Capitale]]=$B42)*(Tableau1[[Activité]:[Activité]]=$B$32)*(Tableau1[[#Headers],[Janvier]:[Décembre]]=I$2)*(Tableau1[Juin]&lt;&gt;"")*1)-I43</f>
        <v>0</v>
      </c>
      <c r="J45" s="38" cm="1">
        <f t="array" ref="J45">SUMPRODUCT((Tableau1[[Capitale]:[Capitale]]=$B42)*(Tableau1[[Activité]:[Activité]]=$B$32)*(Tableau1[[#Headers],[Janvier]:[Décembre]]=J$2)*(Tableau1[Juillet]&lt;&gt;"")*1)-J43</f>
        <v>0</v>
      </c>
      <c r="K45" s="38" cm="1">
        <f t="array" ref="K45">SUMPRODUCT((Tableau1[[Capitale]:[Capitale]]=$B42)*(Tableau1[[Activité]:[Activité]]=$B$32)*(Tableau1[[#Headers],[Janvier]:[Décembre]]=K$2)*(Tableau1[Août]&lt;&gt;"")*1)-K43</f>
        <v>0</v>
      </c>
      <c r="L45" s="38" cm="1">
        <f t="array" ref="L45">SUMPRODUCT((Tableau1[[Capitale]:[Capitale]]=$B42)*(Tableau1[[Activité]:[Activité]]=$B$32)*(Tableau1[[#Headers],[Janvier]:[Décembre]]=L$2)*(Tableau1[Septembre]&lt;&gt;"")*1)-L43</f>
        <v>0</v>
      </c>
      <c r="M45" s="38" cm="1">
        <f t="array" ref="M45">SUMPRODUCT((Tableau1[[Capitale]:[Capitale]]=$B42)*(Tableau1[[Activité]:[Activité]]=$B$32)*(Tableau1[[#Headers],[Janvier]:[Décembre]]=M$2)*(Tableau1[Octobre]&lt;&gt;"")*1)-M43</f>
        <v>0</v>
      </c>
      <c r="N45" s="38" cm="1">
        <f t="array" ref="N45">SUMPRODUCT((Tableau1[[Capitale]:[Capitale]]=$B42)*(Tableau1[[Activité]:[Activité]]=$B$32)*(Tableau1[[#Headers],[Janvier]:[Décembre]]=N$2)*(Tableau1[Novembre]&lt;&gt;"")*1)-N43</f>
        <v>0</v>
      </c>
      <c r="O45" s="38" cm="1">
        <f t="array" ref="O45">SUMPRODUCT((Tableau1[[Capitale]:[Capitale]]=$B42)*(Tableau1[[Activité]:[Activité]]=$B$32)*(Tableau1[[#Headers],[Janvier]:[Décembre]]=O$2)*(Tableau1[Décembre]&lt;&gt;"")*1)-O43</f>
        <v>0</v>
      </c>
      <c r="P45" s="29">
        <f t="shared" si="1"/>
        <v>0</v>
      </c>
    </row>
    <row r="46" spans="2:17" ht="14.25">
      <c r="B46" s="43" t="s">
        <v>21</v>
      </c>
      <c r="C46" s="39" t="s">
        <v>27</v>
      </c>
      <c r="D46" s="26" cm="1">
        <f t="array" ref="D46">SUMPRODUCT((Tableau1[[Capitale]:[Capitale]]=$B46)*(Tableau1[[Activité]:[Activité]]=$B$32)*(Tableau1[[#Headers],[Janvier]:[Décembre]]=D$2)*(Tableau1[Colonne1]=""),(Tableau1[[Janvier]:[Décembre]]))</f>
        <v>0</v>
      </c>
      <c r="E46" s="35" cm="1">
        <f t="array" ref="E46">SUMPRODUCT((Tableau1[[Capitale]:[Capitale]]=$B46)*(Tableau1[[Activité]:[Activité]]=$B$32)*(Tableau1[[#Headers],[Janvier]:[Décembre]]=E$2)*(Tableau1[Janvier]=""),(Tableau1[[Janvier]:[Décembre]]))</f>
        <v>0</v>
      </c>
      <c r="F46" s="35" cm="1">
        <f t="array" ref="F46">SUMPRODUCT((Tableau1[[Capitale]:[Capitale]]=$B46)*(Tableau1[[Activité]:[Activité]]=$B$32)*(Tableau1[[#Headers],[Janvier]:[Décembre]]=F$2)*(Tableau1[Février]=""),(Tableau1[[Janvier]:[Décembre]]))</f>
        <v>0</v>
      </c>
      <c r="G46" s="35" cm="1">
        <f t="array" ref="G46">SUMPRODUCT((Tableau1[[Capitale]:[Capitale]]=$B46)*(Tableau1[[Activité]:[Activité]]=$B$32)*(Tableau1[[#Headers],[Janvier]:[Décembre]]=G$2)*(Tableau1[Mars]=""),(Tableau1[[Janvier]:[Décembre]]))</f>
        <v>0</v>
      </c>
      <c r="H46" s="35" cm="1">
        <f t="array" ref="H46">SUMPRODUCT((Tableau1[[Capitale]:[Capitale]]=$B46)*(Tableau1[[Activité]:[Activité]]=$B$32)*(Tableau1[[#Headers],[Janvier]:[Décembre]]=H$2)*(Tableau1[Avril]=""),(Tableau1[[Janvier]:[Décembre]]))</f>
        <v>0</v>
      </c>
      <c r="I46" s="35" cm="1">
        <f t="array" ref="I46">SUMPRODUCT((Tableau1[[Capitale]:[Capitale]]=$B46)*(Tableau1[[Activité]:[Activité]]=$B$32)*(Tableau1[[#Headers],[Janvier]:[Décembre]]=I$2)*(Tableau1[Mai]=""),(Tableau1[[Janvier]:[Décembre]]))</f>
        <v>0</v>
      </c>
      <c r="J46" s="35" cm="1">
        <f t="array" ref="J46">SUMPRODUCT((Tableau1[[Capitale]:[Capitale]]=$B46)*(Tableau1[[Activité]:[Activité]]=$B$32)*(Tableau1[[#Headers],[Janvier]:[Décembre]]=J$2)*(Tableau1[Juin]=""),(Tableau1[[Janvier]:[Décembre]]))</f>
        <v>0</v>
      </c>
      <c r="K46" s="35" cm="1">
        <f t="array" ref="K46">SUMPRODUCT((Tableau1[[Capitale]:[Capitale]]=$B46)*(Tableau1[[Activité]:[Activité]]=$B$32)*(Tableau1[[#Headers],[Janvier]:[Décembre]]=K$2)*(Tableau1[Juillet]=""),(Tableau1[[Janvier]:[Décembre]]))</f>
        <v>0</v>
      </c>
      <c r="L46" s="35" cm="1">
        <f t="array" ref="L46">SUMPRODUCT((Tableau1[[Capitale]:[Capitale]]=$B46)*(Tableau1[[Activité]:[Activité]]=$B$32)*(Tableau1[[#Headers],[Janvier]:[Décembre]]=L$2)*(Tableau1[Août]=""),(Tableau1[[Janvier]:[Décembre]]))</f>
        <v>0</v>
      </c>
      <c r="M46" s="35" cm="1">
        <f t="array" ref="M46">SUMPRODUCT((Tableau1[[Capitale]:[Capitale]]=$B46)*(Tableau1[[Activité]:[Activité]]=$B$32)*(Tableau1[[#Headers],[Janvier]:[Décembre]]=M$2)*(Tableau1[Septembre]=""),(Tableau1[[Janvier]:[Décembre]]))</f>
        <v>0</v>
      </c>
      <c r="N46" s="35" cm="1">
        <f t="array" ref="N46">SUMPRODUCT((Tableau1[[Capitale]:[Capitale]]=$B46)*(Tableau1[[Activité]:[Activité]]=$B$32)*(Tableau1[[#Headers],[Janvier]:[Décembre]]=N$2)*(Tableau1[Octobre]=""),(Tableau1[[Janvier]:[Décembre]]))</f>
        <v>0</v>
      </c>
      <c r="O46" s="35" cm="1">
        <f t="array" ref="O46">SUMPRODUCT((Tableau1[[Capitale]:[Capitale]]=$B46)*(Tableau1[[Activité]:[Activité]]=$B$32)*(Tableau1[[#Headers],[Janvier]:[Décembre]]=O$2)*(Tableau1[Novembre]=""),(Tableau1[[Janvier]:[Décembre]]))</f>
        <v>0</v>
      </c>
      <c r="P46" s="26">
        <f t="shared" si="1"/>
        <v>0</v>
      </c>
    </row>
    <row r="47" spans="2:17" ht="14.25">
      <c r="B47" s="44"/>
      <c r="C47" s="40" t="s">
        <v>28</v>
      </c>
      <c r="D47" s="27" cm="1">
        <f t="array" ref="D47">SUMPRODUCT((Tableau1[[Capitale]:[Capitale]]=$B46)*(Tableau1[[Activité]:[Activité]]=$B$32)*(Tableau1[[#Headers],[Janvier]:[Décembre]]=D$2)*(Tableau1[Colonne1]="")*(Tableau1[Janvier]&lt;&gt;""))</f>
        <v>0</v>
      </c>
      <c r="E47" s="36" cm="1">
        <f t="array" ref="E47">SUMPRODUCT((Tableau1[[Capitale]:[Capitale]]=$B46)*(Tableau1[[Activité]:[Activité]]=$B$32)*(Tableau1[[#Headers],[Janvier]:[Décembre]]=E$2)*(Tableau1[Janvier]="")*(Tableau1[Février]&lt;&gt;""))</f>
        <v>0</v>
      </c>
      <c r="F47" s="36" cm="1">
        <f t="array" ref="F47">SUMPRODUCT((Tableau1[[Capitale]:[Capitale]]=$B46)*(Tableau1[[Activité]:[Activité]]=$B$32)*(Tableau1[[#Headers],[Janvier]:[Décembre]]=F$2)*(Tableau1[Février]="")*(Tableau1[Mars]&lt;&gt;""))</f>
        <v>0</v>
      </c>
      <c r="G47" s="36" cm="1">
        <f t="array" ref="G47">SUMPRODUCT((Tableau1[[Capitale]:[Capitale]]=$B46)*(Tableau1[[Activité]:[Activité]]=$B$32)*(Tableau1[[#Headers],[Janvier]:[Décembre]]=G$2)*(Tableau1[Mars]="")*(Tableau1[Avril]&lt;&gt;""))</f>
        <v>0</v>
      </c>
      <c r="H47" s="36" cm="1">
        <f t="array" ref="H47">SUMPRODUCT((Tableau1[[Capitale]:[Capitale]]=$B46)*(Tableau1[[Activité]:[Activité]]=$B$32)*(Tableau1[[#Headers],[Janvier]:[Décembre]]=H$2)*(Tableau1[Avril]="")*(Tableau1[Mai]&lt;&gt;""))</f>
        <v>0</v>
      </c>
      <c r="I47" s="36" cm="1">
        <f t="array" ref="I47">SUMPRODUCT((Tableau1[[Capitale]:[Capitale]]=$B46)*(Tableau1[[Activité]:[Activité]]=$B$32)*(Tableau1[[#Headers],[Janvier]:[Décembre]]=I$2)*(Tableau1[Mai]="")*(Tableau1[Juin]&lt;&gt;""))</f>
        <v>0</v>
      </c>
      <c r="J47" s="36" cm="1">
        <f t="array" ref="J47">SUMPRODUCT((Tableau1[[Capitale]:[Capitale]]=$B46)*(Tableau1[[Activité]:[Activité]]=$B$32)*(Tableau1[[#Headers],[Janvier]:[Décembre]]=J$2)*(Tableau1[Juin]="")*(Tableau1[Juillet]&lt;&gt;""))</f>
        <v>0</v>
      </c>
      <c r="K47" s="36" cm="1">
        <f t="array" ref="K47">SUMPRODUCT((Tableau1[[Capitale]:[Capitale]]=$B46)*(Tableau1[[Activité]:[Activité]]=$B$32)*(Tableau1[[#Headers],[Janvier]:[Décembre]]=K$2)*(Tableau1[Juillet]="")*(Tableau1[Août]&lt;&gt;""))</f>
        <v>0</v>
      </c>
      <c r="L47" s="36" cm="1">
        <f t="array" ref="L47">SUMPRODUCT((Tableau1[[Capitale]:[Capitale]]=$B46)*(Tableau1[[Activité]:[Activité]]=$B$32)*(Tableau1[[#Headers],[Janvier]:[Décembre]]=L$2)*(Tableau1[Août]="")*(Tableau1[Septembre]&lt;&gt;""))</f>
        <v>0</v>
      </c>
      <c r="M47" s="36" cm="1">
        <f t="array" ref="M47">SUMPRODUCT((Tableau1[[Capitale]:[Capitale]]=$B46)*(Tableau1[[Activité]:[Activité]]=$B$32)*(Tableau1[[#Headers],[Janvier]:[Décembre]]=M$2)*(Tableau1[Septembre]="")*(Tableau1[Octobre]&lt;&gt;""))</f>
        <v>0</v>
      </c>
      <c r="N47" s="36" cm="1">
        <f t="array" ref="N47">SUMPRODUCT((Tableau1[[Capitale]:[Capitale]]=$B46)*(Tableau1[[Activité]:[Activité]]=$B$32)*(Tableau1[[#Headers],[Janvier]:[Décembre]]=N$2)*(Tableau1[Octobre]="")*(Tableau1[Novembre]&lt;&gt;""))</f>
        <v>0</v>
      </c>
      <c r="O47" s="36" cm="1">
        <f t="array" ref="O47">SUMPRODUCT((Tableau1[[Capitale]:[Capitale]]=$B46)*(Tableau1[[Activité]:[Activité]]=$B$32)*(Tableau1[[#Headers],[Janvier]:[Décembre]]=O$2)*(Tableau1[Novembre]="")*(Tableau1[Décembre]&lt;&gt;""))</f>
        <v>0</v>
      </c>
      <c r="P47" s="27">
        <f t="shared" si="1"/>
        <v>0</v>
      </c>
    </row>
    <row r="48" spans="2:17" ht="14.25">
      <c r="B48" s="44"/>
      <c r="C48" s="41" t="s">
        <v>29</v>
      </c>
      <c r="D48" s="28" cm="1">
        <f t="array" ref="D48">SUMPRODUCT((Tableau1[[Capitale]:[Capitale]]=$B46)*(Tableau1[[Activité]:[Activité]]=$B$32)*(Tableau1[[#Headers],[Janvier]:[Décembre]]=D$2),(Tableau1[[Janvier]:[Décembre]]))-D46</f>
        <v>0</v>
      </c>
      <c r="E48" s="37" cm="1">
        <f t="array" ref="E48">SUMPRODUCT((Tableau1[[Capitale]:[Capitale]]=$B46)*(Tableau1[[Activité]:[Activité]]=$B$32)*(Tableau1[[#Headers],[Janvier]:[Décembre]]=E$2),(Tableau1[[Janvier]:[Décembre]]))-E46</f>
        <v>0</v>
      </c>
      <c r="F48" s="37" cm="1">
        <f t="array" ref="F48">SUMPRODUCT((Tableau1[[Capitale]:[Capitale]]=$B46)*(Tableau1[[Activité]:[Activité]]=$B$32)*(Tableau1[[#Headers],[Janvier]:[Décembre]]=F$2),(Tableau1[[Janvier]:[Décembre]]))-F46</f>
        <v>0</v>
      </c>
      <c r="G48" s="37" cm="1">
        <f t="array" ref="G48">SUMPRODUCT((Tableau1[[Capitale]:[Capitale]]=$B46)*(Tableau1[[Activité]:[Activité]]=$B$32)*(Tableau1[[#Headers],[Janvier]:[Décembre]]=G$2),(Tableau1[[Janvier]:[Décembre]]))-G46</f>
        <v>0</v>
      </c>
      <c r="H48" s="37" cm="1">
        <f t="array" ref="H48">SUMPRODUCT((Tableau1[[Capitale]:[Capitale]]=$B46)*(Tableau1[[Activité]:[Activité]]=$B$32)*(Tableau1[[#Headers],[Janvier]:[Décembre]]=H$2),(Tableau1[[Janvier]:[Décembre]]))-H46</f>
        <v>0</v>
      </c>
      <c r="I48" s="37" cm="1">
        <f t="array" ref="I48">SUMPRODUCT((Tableau1[[Capitale]:[Capitale]]=$B46)*(Tableau1[[Activité]:[Activité]]=$B$32)*(Tableau1[[#Headers],[Janvier]:[Décembre]]=I$2),(Tableau1[[Janvier]:[Décembre]]))-I46</f>
        <v>0</v>
      </c>
      <c r="J48" s="37" cm="1">
        <f t="array" ref="J48">SUMPRODUCT((Tableau1[[Capitale]:[Capitale]]=$B46)*(Tableau1[[Activité]:[Activité]]=$B$32)*(Tableau1[[#Headers],[Janvier]:[Décembre]]=J$2),(Tableau1[[Janvier]:[Décembre]]))-J46</f>
        <v>0</v>
      </c>
      <c r="K48" s="37" cm="1">
        <f t="array" ref="K48">SUMPRODUCT((Tableau1[[Capitale]:[Capitale]]=$B46)*(Tableau1[[Activité]:[Activité]]=$B$32)*(Tableau1[[#Headers],[Janvier]:[Décembre]]=K$2),(Tableau1[[Janvier]:[Décembre]]))-K46</f>
        <v>0</v>
      </c>
      <c r="L48" s="37" cm="1">
        <f t="array" ref="L48">SUMPRODUCT((Tableau1[[Capitale]:[Capitale]]=$B46)*(Tableau1[[Activité]:[Activité]]=$B$32)*(Tableau1[[#Headers],[Janvier]:[Décembre]]=L$2),(Tableau1[[Janvier]:[Décembre]]))-L46</f>
        <v>0</v>
      </c>
      <c r="M48" s="37" cm="1">
        <f t="array" ref="M48">SUMPRODUCT((Tableau1[[Capitale]:[Capitale]]=$B46)*(Tableau1[[Activité]:[Activité]]=$B$32)*(Tableau1[[#Headers],[Janvier]:[Décembre]]=M$2),(Tableau1[[Janvier]:[Décembre]]))-M46</f>
        <v>0</v>
      </c>
      <c r="N48" s="37" cm="1">
        <f t="array" ref="N48">SUMPRODUCT((Tableau1[[Capitale]:[Capitale]]=$B46)*(Tableau1[[Activité]:[Activité]]=$B$32)*(Tableau1[[#Headers],[Janvier]:[Décembre]]=N$2),(Tableau1[[Janvier]:[Décembre]]))-N46</f>
        <v>0</v>
      </c>
      <c r="O48" s="37" cm="1">
        <f t="array" ref="O48">SUMPRODUCT((Tableau1[[Capitale]:[Capitale]]=$B46)*(Tableau1[[Activité]:[Activité]]=$B$32)*(Tableau1[[#Headers],[Janvier]:[Décembre]]=O$2),(Tableau1[[Janvier]:[Décembre]]))-O46</f>
        <v>0</v>
      </c>
      <c r="P48" s="28">
        <f t="shared" si="1"/>
        <v>0</v>
      </c>
    </row>
    <row r="49" spans="2:16" ht="15" thickBot="1">
      <c r="B49" s="45"/>
      <c r="C49" s="42" t="s">
        <v>30</v>
      </c>
      <c r="D49" s="38" cm="1">
        <f t="array" ref="D49">SUMPRODUCT((Tableau1[[Capitale]:[Capitale]]=$B46)*(Tableau1[[Activité]:[Activité]]=$B$32)*(Tableau1[[#Headers],[Janvier]:[Décembre]]=D$2)*(Tableau1[Janvier]&lt;&gt;"")*1)-D47</f>
        <v>0</v>
      </c>
      <c r="E49" s="38" cm="1">
        <f t="array" ref="E49">SUMPRODUCT((Tableau1[[Capitale]:[Capitale]]=$B46)*(Tableau1[[Activité]:[Activité]]=$B$32)*(Tableau1[[#Headers],[Janvier]:[Décembre]]=E$2)*(Tableau1[Février]&lt;&gt;"")*1)-E47</f>
        <v>0</v>
      </c>
      <c r="F49" s="38" cm="1">
        <f t="array" ref="F49">SUMPRODUCT((Tableau1[[Capitale]:[Capitale]]=$B46)*(Tableau1[[Activité]:[Activité]]=$B$32)*(Tableau1[[#Headers],[Janvier]:[Décembre]]=F$2)*(Tableau1[Mars]&lt;&gt;"")*1)-F47</f>
        <v>0</v>
      </c>
      <c r="G49" s="38" cm="1">
        <f t="array" ref="G49">SUMPRODUCT((Tableau1[[Capitale]:[Capitale]]=$B46)*(Tableau1[[Activité]:[Activité]]=$B$32)*(Tableau1[[#Headers],[Janvier]:[Décembre]]=G$2)*(Tableau1[Avril]&lt;&gt;"")*1)-G47</f>
        <v>0</v>
      </c>
      <c r="H49" s="38" cm="1">
        <f t="array" ref="H49">SUMPRODUCT((Tableau1[[Capitale]:[Capitale]]=$B46)*(Tableau1[[Activité]:[Activité]]=$B$32)*(Tableau1[[#Headers],[Janvier]:[Décembre]]=H$2)*(Tableau1[Mai]&lt;&gt;"")*1)-H47</f>
        <v>0</v>
      </c>
      <c r="I49" s="38" cm="1">
        <f t="array" ref="I49">SUMPRODUCT((Tableau1[[Capitale]:[Capitale]]=$B46)*(Tableau1[[Activité]:[Activité]]=$B$32)*(Tableau1[[#Headers],[Janvier]:[Décembre]]=I$2)*(Tableau1[Juin]&lt;&gt;"")*1)-I47</f>
        <v>0</v>
      </c>
      <c r="J49" s="38" cm="1">
        <f t="array" ref="J49">SUMPRODUCT((Tableau1[[Capitale]:[Capitale]]=$B46)*(Tableau1[[Activité]:[Activité]]=$B$32)*(Tableau1[[#Headers],[Janvier]:[Décembre]]=J$2)*(Tableau1[Juillet]&lt;&gt;"")*1)-J47</f>
        <v>0</v>
      </c>
      <c r="K49" s="38" cm="1">
        <f t="array" ref="K49">SUMPRODUCT((Tableau1[[Capitale]:[Capitale]]=$B46)*(Tableau1[[Activité]:[Activité]]=$B$32)*(Tableau1[[#Headers],[Janvier]:[Décembre]]=K$2)*(Tableau1[Août]&lt;&gt;"")*1)-K47</f>
        <v>0</v>
      </c>
      <c r="L49" s="38" cm="1">
        <f t="array" ref="L49">SUMPRODUCT((Tableau1[[Capitale]:[Capitale]]=$B46)*(Tableau1[[Activité]:[Activité]]=$B$32)*(Tableau1[[#Headers],[Janvier]:[Décembre]]=L$2)*(Tableau1[Septembre]&lt;&gt;"")*1)-L47</f>
        <v>0</v>
      </c>
      <c r="M49" s="38" cm="1">
        <f t="array" ref="M49">SUMPRODUCT((Tableau1[[Capitale]:[Capitale]]=$B46)*(Tableau1[[Activité]:[Activité]]=$B$32)*(Tableau1[[#Headers],[Janvier]:[Décembre]]=M$2)*(Tableau1[Octobre]&lt;&gt;"")*1)-M47</f>
        <v>0</v>
      </c>
      <c r="N49" s="38" cm="1">
        <f t="array" ref="N49">SUMPRODUCT((Tableau1[[Capitale]:[Capitale]]=$B46)*(Tableau1[[Activité]:[Activité]]=$B$32)*(Tableau1[[#Headers],[Janvier]:[Décembre]]=N$2)*(Tableau1[Novembre]&lt;&gt;"")*1)-N47</f>
        <v>0</v>
      </c>
      <c r="O49" s="38" cm="1">
        <f t="array" ref="O49">SUMPRODUCT((Tableau1[[Capitale]:[Capitale]]=$B46)*(Tableau1[[Activité]:[Activité]]=$B$32)*(Tableau1[[#Headers],[Janvier]:[Décembre]]=O$2)*(Tableau1[Décembre]&lt;&gt;"")*1)-O47</f>
        <v>0</v>
      </c>
      <c r="P49" s="29">
        <f t="shared" si="1"/>
        <v>0</v>
      </c>
    </row>
    <row r="50" spans="2:16" ht="14.25">
      <c r="B50" s="43" t="s">
        <v>22</v>
      </c>
      <c r="C50" s="39" t="s">
        <v>27</v>
      </c>
      <c r="D50" s="26" cm="1">
        <f t="array" ref="D50">SUMPRODUCT((Tableau1[[Capitale]:[Capitale]]=$B50)*(Tableau1[[Activité]:[Activité]]=$B$32)*(Tableau1[[#Headers],[Janvier]:[Décembre]]=D$2)*(Tableau1[Colonne1]=""),(Tableau1[[Janvier]:[Décembre]]))</f>
        <v>0</v>
      </c>
      <c r="E50" s="35" cm="1">
        <f t="array" ref="E50">SUMPRODUCT((Tableau1[[Capitale]:[Capitale]]=$B50)*(Tableau1[[Activité]:[Activité]]=$B$32)*(Tableau1[[#Headers],[Janvier]:[Décembre]]=E$2)*(Tableau1[Janvier]=""),(Tableau1[[Janvier]:[Décembre]]))</f>
        <v>0</v>
      </c>
      <c r="F50" s="35" cm="1">
        <f t="array" ref="F50">SUMPRODUCT((Tableau1[[Capitale]:[Capitale]]=$B50)*(Tableau1[[Activité]:[Activité]]=$B$32)*(Tableau1[[#Headers],[Janvier]:[Décembre]]=F$2)*(Tableau1[Février]=""),(Tableau1[[Janvier]:[Décembre]]))</f>
        <v>0</v>
      </c>
      <c r="G50" s="35" cm="1">
        <f t="array" ref="G50">SUMPRODUCT((Tableau1[[Capitale]:[Capitale]]=$B50)*(Tableau1[[Activité]:[Activité]]=$B$32)*(Tableau1[[#Headers],[Janvier]:[Décembre]]=G$2)*(Tableau1[Mars]=""),(Tableau1[[Janvier]:[Décembre]]))</f>
        <v>0</v>
      </c>
      <c r="H50" s="35" cm="1">
        <f t="array" ref="H50">SUMPRODUCT((Tableau1[[Capitale]:[Capitale]]=$B50)*(Tableau1[[Activité]:[Activité]]=$B$32)*(Tableau1[[#Headers],[Janvier]:[Décembre]]=H$2)*(Tableau1[Avril]=""),(Tableau1[[Janvier]:[Décembre]]))</f>
        <v>0</v>
      </c>
      <c r="I50" s="35" cm="1">
        <f t="array" ref="I50">SUMPRODUCT((Tableau1[[Capitale]:[Capitale]]=$B50)*(Tableau1[[Activité]:[Activité]]=$B$32)*(Tableau1[[#Headers],[Janvier]:[Décembre]]=I$2)*(Tableau1[Mai]=""),(Tableau1[[Janvier]:[Décembre]]))</f>
        <v>0</v>
      </c>
      <c r="J50" s="35" cm="1">
        <f t="array" ref="J50">SUMPRODUCT((Tableau1[[Capitale]:[Capitale]]=$B50)*(Tableau1[[Activité]:[Activité]]=$B$32)*(Tableau1[[#Headers],[Janvier]:[Décembre]]=J$2)*(Tableau1[Juin]=""),(Tableau1[[Janvier]:[Décembre]]))</f>
        <v>0</v>
      </c>
      <c r="K50" s="35" cm="1">
        <f t="array" ref="K50">SUMPRODUCT((Tableau1[[Capitale]:[Capitale]]=$B50)*(Tableau1[[Activité]:[Activité]]=$B$32)*(Tableau1[[#Headers],[Janvier]:[Décembre]]=K$2)*(Tableau1[Juillet]=""),(Tableau1[[Janvier]:[Décembre]]))</f>
        <v>0</v>
      </c>
      <c r="L50" s="35" cm="1">
        <f t="array" ref="L50">SUMPRODUCT((Tableau1[[Capitale]:[Capitale]]=$B50)*(Tableau1[[Activité]:[Activité]]=$B$32)*(Tableau1[[#Headers],[Janvier]:[Décembre]]=L$2)*(Tableau1[Août]=""),(Tableau1[[Janvier]:[Décembre]]))</f>
        <v>0</v>
      </c>
      <c r="M50" s="35" cm="1">
        <f t="array" ref="M50">SUMPRODUCT((Tableau1[[Capitale]:[Capitale]]=$B50)*(Tableau1[[Activité]:[Activité]]=$B$32)*(Tableau1[[#Headers],[Janvier]:[Décembre]]=M$2)*(Tableau1[Septembre]=""),(Tableau1[[Janvier]:[Décembre]]))</f>
        <v>0</v>
      </c>
      <c r="N50" s="35" cm="1">
        <f t="array" ref="N50">SUMPRODUCT((Tableau1[[Capitale]:[Capitale]]=$B50)*(Tableau1[[Activité]:[Activité]]=$B$32)*(Tableau1[[#Headers],[Janvier]:[Décembre]]=N$2)*(Tableau1[Octobre]=""),(Tableau1[[Janvier]:[Décembre]]))</f>
        <v>0</v>
      </c>
      <c r="O50" s="35" cm="1">
        <f t="array" ref="O50">SUMPRODUCT((Tableau1[[Capitale]:[Capitale]]=$B50)*(Tableau1[[Activité]:[Activité]]=$B$32)*(Tableau1[[#Headers],[Janvier]:[Décembre]]=O$2)*(Tableau1[Novembre]=""),(Tableau1[[Janvier]:[Décembre]]))</f>
        <v>0</v>
      </c>
      <c r="P50" s="26">
        <f t="shared" si="1"/>
        <v>0</v>
      </c>
    </row>
    <row r="51" spans="2:16" ht="14.25">
      <c r="B51" s="44"/>
      <c r="C51" s="40" t="s">
        <v>28</v>
      </c>
      <c r="D51" s="27" cm="1">
        <f t="array" ref="D51">SUMPRODUCT((Tableau1[[Capitale]:[Capitale]]=$B50)*(Tableau1[[Activité]:[Activité]]=$B$32)*(Tableau1[[#Headers],[Janvier]:[Décembre]]=D$2)*(Tableau1[Colonne1]="")*(Tableau1[Janvier]&lt;&gt;""))</f>
        <v>0</v>
      </c>
      <c r="E51" s="36" cm="1">
        <f t="array" ref="E51">SUMPRODUCT((Tableau1[[Capitale]:[Capitale]]=$B50)*(Tableau1[[Activité]:[Activité]]=$B$32)*(Tableau1[[#Headers],[Janvier]:[Décembre]]=E$2)*(Tableau1[Janvier]="")*(Tableau1[Février]&lt;&gt;""))</f>
        <v>0</v>
      </c>
      <c r="F51" s="36" cm="1">
        <f t="array" ref="F51">SUMPRODUCT((Tableau1[[Capitale]:[Capitale]]=$B50)*(Tableau1[[Activité]:[Activité]]=$B$32)*(Tableau1[[#Headers],[Janvier]:[Décembre]]=F$2)*(Tableau1[Février]="")*(Tableau1[Mars]&lt;&gt;""))</f>
        <v>0</v>
      </c>
      <c r="G51" s="36" cm="1">
        <f t="array" ref="G51">SUMPRODUCT((Tableau1[[Capitale]:[Capitale]]=$B50)*(Tableau1[[Activité]:[Activité]]=$B$32)*(Tableau1[[#Headers],[Janvier]:[Décembre]]=G$2)*(Tableau1[Mars]="")*(Tableau1[Avril]&lt;&gt;""))</f>
        <v>0</v>
      </c>
      <c r="H51" s="36" cm="1">
        <f t="array" ref="H51">SUMPRODUCT((Tableau1[[Capitale]:[Capitale]]=$B50)*(Tableau1[[Activité]:[Activité]]=$B$32)*(Tableau1[[#Headers],[Janvier]:[Décembre]]=H$2)*(Tableau1[Avril]="")*(Tableau1[Mai]&lt;&gt;""))</f>
        <v>0</v>
      </c>
      <c r="I51" s="36" cm="1">
        <f t="array" ref="I51">SUMPRODUCT((Tableau1[[Capitale]:[Capitale]]=$B50)*(Tableau1[[Activité]:[Activité]]=$B$32)*(Tableau1[[#Headers],[Janvier]:[Décembre]]=I$2)*(Tableau1[Mai]="")*(Tableau1[Juin]&lt;&gt;""))</f>
        <v>0</v>
      </c>
      <c r="J51" s="36" cm="1">
        <f t="array" ref="J51">SUMPRODUCT((Tableau1[[Capitale]:[Capitale]]=$B50)*(Tableau1[[Activité]:[Activité]]=$B$32)*(Tableau1[[#Headers],[Janvier]:[Décembre]]=J$2)*(Tableau1[Juin]="")*(Tableau1[Juillet]&lt;&gt;""))</f>
        <v>0</v>
      </c>
      <c r="K51" s="36" cm="1">
        <f t="array" ref="K51">SUMPRODUCT((Tableau1[[Capitale]:[Capitale]]=$B50)*(Tableau1[[Activité]:[Activité]]=$B$32)*(Tableau1[[#Headers],[Janvier]:[Décembre]]=K$2)*(Tableau1[Juillet]="")*(Tableau1[Août]&lt;&gt;""))</f>
        <v>0</v>
      </c>
      <c r="L51" s="36" cm="1">
        <f t="array" ref="L51">SUMPRODUCT((Tableau1[[Capitale]:[Capitale]]=$B50)*(Tableau1[[Activité]:[Activité]]=$B$32)*(Tableau1[[#Headers],[Janvier]:[Décembre]]=L$2)*(Tableau1[Août]="")*(Tableau1[Septembre]&lt;&gt;""))</f>
        <v>0</v>
      </c>
      <c r="M51" s="36" cm="1">
        <f t="array" ref="M51">SUMPRODUCT((Tableau1[[Capitale]:[Capitale]]=$B50)*(Tableau1[[Activité]:[Activité]]=$B$32)*(Tableau1[[#Headers],[Janvier]:[Décembre]]=M$2)*(Tableau1[Septembre]="")*(Tableau1[Octobre]&lt;&gt;""))</f>
        <v>0</v>
      </c>
      <c r="N51" s="36" cm="1">
        <f t="array" ref="N51">SUMPRODUCT((Tableau1[[Capitale]:[Capitale]]=$B50)*(Tableau1[[Activité]:[Activité]]=$B$32)*(Tableau1[[#Headers],[Janvier]:[Décembre]]=N$2)*(Tableau1[Octobre]="")*(Tableau1[Novembre]&lt;&gt;""))</f>
        <v>0</v>
      </c>
      <c r="O51" s="36" cm="1">
        <f t="array" ref="O51">SUMPRODUCT((Tableau1[[Capitale]:[Capitale]]=$B50)*(Tableau1[[Activité]:[Activité]]=$B$32)*(Tableau1[[#Headers],[Janvier]:[Décembre]]=O$2)*(Tableau1[Novembre]="")*(Tableau1[Décembre]&lt;&gt;""))</f>
        <v>0</v>
      </c>
      <c r="P51" s="27">
        <f t="shared" si="1"/>
        <v>0</v>
      </c>
    </row>
    <row r="52" spans="2:16" ht="14.25">
      <c r="B52" s="44"/>
      <c r="C52" s="41" t="s">
        <v>29</v>
      </c>
      <c r="D52" s="28" cm="1">
        <f t="array" ref="D52">SUMPRODUCT((Tableau1[[Capitale]:[Capitale]]=$B50)*(Tableau1[[Activité]:[Activité]]=$B$32)*(Tableau1[[#Headers],[Janvier]:[Décembre]]=D$2),(Tableau1[[Janvier]:[Décembre]]))-D50</f>
        <v>0</v>
      </c>
      <c r="E52" s="37" cm="1">
        <f t="array" ref="E52">SUMPRODUCT((Tableau1[[Capitale]:[Capitale]]=$B50)*(Tableau1[[Activité]:[Activité]]=$B$32)*(Tableau1[[#Headers],[Janvier]:[Décembre]]=E$2),(Tableau1[[Janvier]:[Décembre]]))-E50</f>
        <v>0</v>
      </c>
      <c r="F52" s="37" cm="1">
        <f t="array" ref="F52">SUMPRODUCT((Tableau1[[Capitale]:[Capitale]]=$B50)*(Tableau1[[Activité]:[Activité]]=$B$32)*(Tableau1[[#Headers],[Janvier]:[Décembre]]=F$2),(Tableau1[[Janvier]:[Décembre]]))-F50</f>
        <v>0</v>
      </c>
      <c r="G52" s="37" cm="1">
        <f t="array" ref="G52">SUMPRODUCT((Tableau1[[Capitale]:[Capitale]]=$B50)*(Tableau1[[Activité]:[Activité]]=$B$32)*(Tableau1[[#Headers],[Janvier]:[Décembre]]=G$2),(Tableau1[[Janvier]:[Décembre]]))-G50</f>
        <v>0</v>
      </c>
      <c r="H52" s="37" cm="1">
        <f t="array" ref="H52">SUMPRODUCT((Tableau1[[Capitale]:[Capitale]]=$B50)*(Tableau1[[Activité]:[Activité]]=$B$32)*(Tableau1[[#Headers],[Janvier]:[Décembre]]=H$2),(Tableau1[[Janvier]:[Décembre]]))-H50</f>
        <v>0</v>
      </c>
      <c r="I52" s="37" cm="1">
        <f t="array" ref="I52">SUMPRODUCT((Tableau1[[Capitale]:[Capitale]]=$B50)*(Tableau1[[Activité]:[Activité]]=$B$32)*(Tableau1[[#Headers],[Janvier]:[Décembre]]=I$2),(Tableau1[[Janvier]:[Décembre]]))-I50</f>
        <v>0</v>
      </c>
      <c r="J52" s="37" cm="1">
        <f t="array" ref="J52">SUMPRODUCT((Tableau1[[Capitale]:[Capitale]]=$B50)*(Tableau1[[Activité]:[Activité]]=$B$32)*(Tableau1[[#Headers],[Janvier]:[Décembre]]=J$2),(Tableau1[[Janvier]:[Décembre]]))-J50</f>
        <v>0</v>
      </c>
      <c r="K52" s="37" cm="1">
        <f t="array" ref="K52">SUMPRODUCT((Tableau1[[Capitale]:[Capitale]]=$B50)*(Tableau1[[Activité]:[Activité]]=$B$32)*(Tableau1[[#Headers],[Janvier]:[Décembre]]=K$2),(Tableau1[[Janvier]:[Décembre]]))-K50</f>
        <v>0</v>
      </c>
      <c r="L52" s="37" cm="1">
        <f t="array" ref="L52">SUMPRODUCT((Tableau1[[Capitale]:[Capitale]]=$B50)*(Tableau1[[Activité]:[Activité]]=$B$32)*(Tableau1[[#Headers],[Janvier]:[Décembre]]=L$2),(Tableau1[[Janvier]:[Décembre]]))-L50</f>
        <v>0</v>
      </c>
      <c r="M52" s="37" cm="1">
        <f t="array" ref="M52">SUMPRODUCT((Tableau1[[Capitale]:[Capitale]]=$B50)*(Tableau1[[Activité]:[Activité]]=$B$32)*(Tableau1[[#Headers],[Janvier]:[Décembre]]=M$2),(Tableau1[[Janvier]:[Décembre]]))-M50</f>
        <v>0</v>
      </c>
      <c r="N52" s="37" cm="1">
        <f t="array" ref="N52">SUMPRODUCT((Tableau1[[Capitale]:[Capitale]]=$B50)*(Tableau1[[Activité]:[Activité]]=$B$32)*(Tableau1[[#Headers],[Janvier]:[Décembre]]=N$2),(Tableau1[[Janvier]:[Décembre]]))-N50</f>
        <v>0</v>
      </c>
      <c r="O52" s="37" cm="1">
        <f t="array" ref="O52">SUMPRODUCT((Tableau1[[Capitale]:[Capitale]]=$B50)*(Tableau1[[Activité]:[Activité]]=$B$32)*(Tableau1[[#Headers],[Janvier]:[Décembre]]=O$2),(Tableau1[[Janvier]:[Décembre]]))-O50</f>
        <v>0</v>
      </c>
      <c r="P52" s="28">
        <f t="shared" si="1"/>
        <v>0</v>
      </c>
    </row>
    <row r="53" spans="2:16" ht="15" thickBot="1">
      <c r="B53" s="45"/>
      <c r="C53" s="42" t="s">
        <v>30</v>
      </c>
      <c r="D53" s="38" cm="1">
        <f t="array" ref="D53">SUMPRODUCT((Tableau1[[Capitale]:[Capitale]]=$B50)*(Tableau1[[Activité]:[Activité]]=$B$32)*(Tableau1[[#Headers],[Janvier]:[Décembre]]=D$2)*(Tableau1[Janvier]&lt;&gt;"")*1)-D51</f>
        <v>0</v>
      </c>
      <c r="E53" s="38" cm="1">
        <f t="array" ref="E53">SUMPRODUCT((Tableau1[[Capitale]:[Capitale]]=$B50)*(Tableau1[[Activité]:[Activité]]=$B$32)*(Tableau1[[#Headers],[Janvier]:[Décembre]]=E$2)*(Tableau1[Février]&lt;&gt;"")*1)-E51</f>
        <v>0</v>
      </c>
      <c r="F53" s="38" cm="1">
        <f t="array" ref="F53">SUMPRODUCT((Tableau1[[Capitale]:[Capitale]]=$B50)*(Tableau1[[Activité]:[Activité]]=$B$32)*(Tableau1[[#Headers],[Janvier]:[Décembre]]=F$2)*(Tableau1[Mars]&lt;&gt;"")*1)-F51</f>
        <v>0</v>
      </c>
      <c r="G53" s="38" cm="1">
        <f t="array" ref="G53">SUMPRODUCT((Tableau1[[Capitale]:[Capitale]]=$B50)*(Tableau1[[Activité]:[Activité]]=$B$32)*(Tableau1[[#Headers],[Janvier]:[Décembre]]=G$2)*(Tableau1[Avril]&lt;&gt;"")*1)-G51</f>
        <v>0</v>
      </c>
      <c r="H53" s="38" cm="1">
        <f t="array" ref="H53">SUMPRODUCT((Tableau1[[Capitale]:[Capitale]]=$B50)*(Tableau1[[Activité]:[Activité]]=$B$32)*(Tableau1[[#Headers],[Janvier]:[Décembre]]=H$2)*(Tableau1[Mai]&lt;&gt;"")*1)-H51</f>
        <v>0</v>
      </c>
      <c r="I53" s="38" cm="1">
        <f t="array" ref="I53">SUMPRODUCT((Tableau1[[Capitale]:[Capitale]]=$B50)*(Tableau1[[Activité]:[Activité]]=$B$32)*(Tableau1[[#Headers],[Janvier]:[Décembre]]=I$2)*(Tableau1[Juin]&lt;&gt;"")*1)-I51</f>
        <v>0</v>
      </c>
      <c r="J53" s="38" cm="1">
        <f t="array" ref="J53">SUMPRODUCT((Tableau1[[Capitale]:[Capitale]]=$B50)*(Tableau1[[Activité]:[Activité]]=$B$32)*(Tableau1[[#Headers],[Janvier]:[Décembre]]=J$2)*(Tableau1[Juillet]&lt;&gt;"")*1)-J51</f>
        <v>0</v>
      </c>
      <c r="K53" s="38" cm="1">
        <f t="array" ref="K53">SUMPRODUCT((Tableau1[[Capitale]:[Capitale]]=$B50)*(Tableau1[[Activité]:[Activité]]=$B$32)*(Tableau1[[#Headers],[Janvier]:[Décembre]]=K$2)*(Tableau1[Août]&lt;&gt;"")*1)-K51</f>
        <v>0</v>
      </c>
      <c r="L53" s="38" cm="1">
        <f t="array" ref="L53">SUMPRODUCT((Tableau1[[Capitale]:[Capitale]]=$B50)*(Tableau1[[Activité]:[Activité]]=$B$32)*(Tableau1[[#Headers],[Janvier]:[Décembre]]=L$2)*(Tableau1[Septembre]&lt;&gt;"")*1)-L51</f>
        <v>0</v>
      </c>
      <c r="M53" s="38" cm="1">
        <f t="array" ref="M53">SUMPRODUCT((Tableau1[[Capitale]:[Capitale]]=$B50)*(Tableau1[[Activité]:[Activité]]=$B$32)*(Tableau1[[#Headers],[Janvier]:[Décembre]]=M$2)*(Tableau1[Octobre]&lt;&gt;"")*1)-M51</f>
        <v>0</v>
      </c>
      <c r="N53" s="38" cm="1">
        <f t="array" ref="N53">SUMPRODUCT((Tableau1[[Capitale]:[Capitale]]=$B50)*(Tableau1[[Activité]:[Activité]]=$B$32)*(Tableau1[[#Headers],[Janvier]:[Décembre]]=N$2)*(Tableau1[Novembre]&lt;&gt;"")*1)-N51</f>
        <v>0</v>
      </c>
      <c r="O53" s="38" cm="1">
        <f t="array" ref="O53">SUMPRODUCT((Tableau1[[Capitale]:[Capitale]]=$B50)*(Tableau1[[Activité]:[Activité]]=$B$32)*(Tableau1[[#Headers],[Janvier]:[Décembre]]=O$2)*(Tableau1[Décembre]&lt;&gt;"")*1)-O51</f>
        <v>0</v>
      </c>
      <c r="P53" s="29">
        <f t="shared" si="1"/>
        <v>0</v>
      </c>
    </row>
    <row r="54" spans="2:16" ht="14.25">
      <c r="B54" s="43" t="s">
        <v>23</v>
      </c>
      <c r="C54" s="39" t="s">
        <v>27</v>
      </c>
      <c r="D54" s="26" cm="1">
        <f t="array" ref="D54">SUMPRODUCT((Tableau1[[Capitale]:[Capitale]]=$B54)*(Tableau1[[Activité]:[Activité]]=$B$32)*(Tableau1[[#Headers],[Janvier]:[Décembre]]=D$2)*(Tableau1[Colonne1]=""),(Tableau1[[Janvier]:[Décembre]]))</f>
        <v>0</v>
      </c>
      <c r="E54" s="35" cm="1">
        <f t="array" ref="E54">SUMPRODUCT((Tableau1[[Capitale]:[Capitale]]=$B54)*(Tableau1[[Activité]:[Activité]]=$B$32)*(Tableau1[[#Headers],[Janvier]:[Décembre]]=E$2)*(Tableau1[Janvier]=""),(Tableau1[[Janvier]:[Décembre]]))</f>
        <v>0</v>
      </c>
      <c r="F54" s="35" cm="1">
        <f t="array" ref="F54">SUMPRODUCT((Tableau1[[Capitale]:[Capitale]]=$B54)*(Tableau1[[Activité]:[Activité]]=$B$32)*(Tableau1[[#Headers],[Janvier]:[Décembre]]=F$2)*(Tableau1[Février]=""),(Tableau1[[Janvier]:[Décembre]]))</f>
        <v>0</v>
      </c>
      <c r="G54" s="35" cm="1">
        <f t="array" ref="G54">SUMPRODUCT((Tableau1[[Capitale]:[Capitale]]=$B54)*(Tableau1[[Activité]:[Activité]]=$B$32)*(Tableau1[[#Headers],[Janvier]:[Décembre]]=G$2)*(Tableau1[Mars]=""),(Tableau1[[Janvier]:[Décembre]]))</f>
        <v>0</v>
      </c>
      <c r="H54" s="35" cm="1">
        <f t="array" ref="H54">SUMPRODUCT((Tableau1[[Capitale]:[Capitale]]=$B54)*(Tableau1[[Activité]:[Activité]]=$B$32)*(Tableau1[[#Headers],[Janvier]:[Décembre]]=H$2)*(Tableau1[Avril]=""),(Tableau1[[Janvier]:[Décembre]]))</f>
        <v>0</v>
      </c>
      <c r="I54" s="35" cm="1">
        <f t="array" ref="I54">SUMPRODUCT((Tableau1[[Capitale]:[Capitale]]=$B54)*(Tableau1[[Activité]:[Activité]]=$B$32)*(Tableau1[[#Headers],[Janvier]:[Décembre]]=I$2)*(Tableau1[Mai]=""),(Tableau1[[Janvier]:[Décembre]]))</f>
        <v>0</v>
      </c>
      <c r="J54" s="35" cm="1">
        <f t="array" ref="J54">SUMPRODUCT((Tableau1[[Capitale]:[Capitale]]=$B54)*(Tableau1[[Activité]:[Activité]]=$B$32)*(Tableau1[[#Headers],[Janvier]:[Décembre]]=J$2)*(Tableau1[Juin]=""),(Tableau1[[Janvier]:[Décembre]]))</f>
        <v>0</v>
      </c>
      <c r="K54" s="35" cm="1">
        <f t="array" ref="K54">SUMPRODUCT((Tableau1[[Capitale]:[Capitale]]=$B54)*(Tableau1[[Activité]:[Activité]]=$B$32)*(Tableau1[[#Headers],[Janvier]:[Décembre]]=K$2)*(Tableau1[Juillet]=""),(Tableau1[[Janvier]:[Décembre]]))</f>
        <v>0</v>
      </c>
      <c r="L54" s="35" cm="1">
        <f t="array" ref="L54">SUMPRODUCT((Tableau1[[Capitale]:[Capitale]]=$B54)*(Tableau1[[Activité]:[Activité]]=$B$32)*(Tableau1[[#Headers],[Janvier]:[Décembre]]=L$2)*(Tableau1[Août]=""),(Tableau1[[Janvier]:[Décembre]]))</f>
        <v>0</v>
      </c>
      <c r="M54" s="35" cm="1">
        <f t="array" ref="M54">SUMPRODUCT((Tableau1[[Capitale]:[Capitale]]=$B54)*(Tableau1[[Activité]:[Activité]]=$B$32)*(Tableau1[[#Headers],[Janvier]:[Décembre]]=M$2)*(Tableau1[Septembre]=""),(Tableau1[[Janvier]:[Décembre]]))</f>
        <v>0</v>
      </c>
      <c r="N54" s="35" cm="1">
        <f t="array" ref="N54">SUMPRODUCT((Tableau1[[Capitale]:[Capitale]]=$B54)*(Tableau1[[Activité]:[Activité]]=$B$32)*(Tableau1[[#Headers],[Janvier]:[Décembre]]=N$2)*(Tableau1[Octobre]=""),(Tableau1[[Janvier]:[Décembre]]))</f>
        <v>0</v>
      </c>
      <c r="O54" s="35" cm="1">
        <f t="array" ref="O54">SUMPRODUCT((Tableau1[[Capitale]:[Capitale]]=$B54)*(Tableau1[[Activité]:[Activité]]=$B$32)*(Tableau1[[#Headers],[Janvier]:[Décembre]]=O$2)*(Tableau1[Novembre]=""),(Tableau1[[Janvier]:[Décembre]]))</f>
        <v>0</v>
      </c>
      <c r="P54" s="26">
        <f t="shared" si="1"/>
        <v>0</v>
      </c>
    </row>
    <row r="55" spans="2:16" ht="14.25">
      <c r="B55" s="44"/>
      <c r="C55" s="40" t="s">
        <v>28</v>
      </c>
      <c r="D55" s="27" cm="1">
        <f t="array" ref="D55">SUMPRODUCT((Tableau1[[Capitale]:[Capitale]]=$B54)*(Tableau1[[Activité]:[Activité]]=$B$32)*(Tableau1[[#Headers],[Janvier]:[Décembre]]=D$2)*(Tableau1[Colonne1]="")*(Tableau1[Janvier]&lt;&gt;""))</f>
        <v>0</v>
      </c>
      <c r="E55" s="36" cm="1">
        <f t="array" ref="E55">SUMPRODUCT((Tableau1[[Capitale]:[Capitale]]=$B54)*(Tableau1[[Activité]:[Activité]]=$B$32)*(Tableau1[[#Headers],[Janvier]:[Décembre]]=E$2)*(Tableau1[Janvier]="")*(Tableau1[Février]&lt;&gt;""))</f>
        <v>0</v>
      </c>
      <c r="F55" s="36" cm="1">
        <f t="array" ref="F55">SUMPRODUCT((Tableau1[[Capitale]:[Capitale]]=$B54)*(Tableau1[[Activité]:[Activité]]=$B$32)*(Tableau1[[#Headers],[Janvier]:[Décembre]]=F$2)*(Tableau1[Février]="")*(Tableau1[Mars]&lt;&gt;""))</f>
        <v>0</v>
      </c>
      <c r="G55" s="36" cm="1">
        <f t="array" ref="G55">SUMPRODUCT((Tableau1[[Capitale]:[Capitale]]=$B54)*(Tableau1[[Activité]:[Activité]]=$B$32)*(Tableau1[[#Headers],[Janvier]:[Décembre]]=G$2)*(Tableau1[Mars]="")*(Tableau1[Avril]&lt;&gt;""))</f>
        <v>0</v>
      </c>
      <c r="H55" s="36" cm="1">
        <f t="array" ref="H55">SUMPRODUCT((Tableau1[[Capitale]:[Capitale]]=$B54)*(Tableau1[[Activité]:[Activité]]=$B$32)*(Tableau1[[#Headers],[Janvier]:[Décembre]]=H$2)*(Tableau1[Avril]="")*(Tableau1[Mai]&lt;&gt;""))</f>
        <v>0</v>
      </c>
      <c r="I55" s="36" cm="1">
        <f t="array" ref="I55">SUMPRODUCT((Tableau1[[Capitale]:[Capitale]]=$B54)*(Tableau1[[Activité]:[Activité]]=$B$32)*(Tableau1[[#Headers],[Janvier]:[Décembre]]=I$2)*(Tableau1[Mai]="")*(Tableau1[Juin]&lt;&gt;""))</f>
        <v>0</v>
      </c>
      <c r="J55" s="36" cm="1">
        <f t="array" ref="J55">SUMPRODUCT((Tableau1[[Capitale]:[Capitale]]=$B54)*(Tableau1[[Activité]:[Activité]]=$B$32)*(Tableau1[[#Headers],[Janvier]:[Décembre]]=J$2)*(Tableau1[Juin]="")*(Tableau1[Juillet]&lt;&gt;""))</f>
        <v>0</v>
      </c>
      <c r="K55" s="36" cm="1">
        <f t="array" ref="K55">SUMPRODUCT((Tableau1[[Capitale]:[Capitale]]=$B54)*(Tableau1[[Activité]:[Activité]]=$B$32)*(Tableau1[[#Headers],[Janvier]:[Décembre]]=K$2)*(Tableau1[Juillet]="")*(Tableau1[Août]&lt;&gt;""))</f>
        <v>0</v>
      </c>
      <c r="L55" s="36" cm="1">
        <f t="array" ref="L55">SUMPRODUCT((Tableau1[[Capitale]:[Capitale]]=$B54)*(Tableau1[[Activité]:[Activité]]=$B$32)*(Tableau1[[#Headers],[Janvier]:[Décembre]]=L$2)*(Tableau1[Août]="")*(Tableau1[Septembre]&lt;&gt;""))</f>
        <v>0</v>
      </c>
      <c r="M55" s="36" cm="1">
        <f t="array" ref="M55">SUMPRODUCT((Tableau1[[Capitale]:[Capitale]]=$B54)*(Tableau1[[Activité]:[Activité]]=$B$32)*(Tableau1[[#Headers],[Janvier]:[Décembre]]=M$2)*(Tableau1[Septembre]="")*(Tableau1[Octobre]&lt;&gt;""))</f>
        <v>0</v>
      </c>
      <c r="N55" s="36" cm="1">
        <f t="array" ref="N55">SUMPRODUCT((Tableau1[[Capitale]:[Capitale]]=$B54)*(Tableau1[[Activité]:[Activité]]=$B$32)*(Tableau1[[#Headers],[Janvier]:[Décembre]]=N$2)*(Tableau1[Octobre]="")*(Tableau1[Novembre]&lt;&gt;""))</f>
        <v>0</v>
      </c>
      <c r="O55" s="36" cm="1">
        <f t="array" ref="O55">SUMPRODUCT((Tableau1[[Capitale]:[Capitale]]=$B54)*(Tableau1[[Activité]:[Activité]]=$B$32)*(Tableau1[[#Headers],[Janvier]:[Décembre]]=O$2)*(Tableau1[Novembre]="")*(Tableau1[Décembre]&lt;&gt;""))</f>
        <v>0</v>
      </c>
      <c r="P55" s="27">
        <f t="shared" si="1"/>
        <v>0</v>
      </c>
    </row>
    <row r="56" spans="2:16" ht="14.25">
      <c r="B56" s="44"/>
      <c r="C56" s="41" t="s">
        <v>29</v>
      </c>
      <c r="D56" s="28" cm="1">
        <f t="array" ref="D56">SUMPRODUCT((Tableau1[[Capitale]:[Capitale]]=$B54)*(Tableau1[[Activité]:[Activité]]=$B$32)*(Tableau1[[#Headers],[Janvier]:[Décembre]]=D$2),(Tableau1[[Janvier]:[Décembre]]))-D54</f>
        <v>0</v>
      </c>
      <c r="E56" s="37" cm="1">
        <f t="array" ref="E56">SUMPRODUCT((Tableau1[[Capitale]:[Capitale]]=$B54)*(Tableau1[[Activité]:[Activité]]=$B$32)*(Tableau1[[#Headers],[Janvier]:[Décembre]]=E$2),(Tableau1[[Janvier]:[Décembre]]))-E54</f>
        <v>0</v>
      </c>
      <c r="F56" s="37" cm="1">
        <f t="array" ref="F56">SUMPRODUCT((Tableau1[[Capitale]:[Capitale]]=$B54)*(Tableau1[[Activité]:[Activité]]=$B$32)*(Tableau1[[#Headers],[Janvier]:[Décembre]]=F$2),(Tableau1[[Janvier]:[Décembre]]))-F54</f>
        <v>0</v>
      </c>
      <c r="G56" s="37" cm="1">
        <f t="array" ref="G56">SUMPRODUCT((Tableau1[[Capitale]:[Capitale]]=$B54)*(Tableau1[[Activité]:[Activité]]=$B$32)*(Tableau1[[#Headers],[Janvier]:[Décembre]]=G$2),(Tableau1[[Janvier]:[Décembre]]))-G54</f>
        <v>0</v>
      </c>
      <c r="H56" s="37" cm="1">
        <f t="array" ref="H56">SUMPRODUCT((Tableau1[[Capitale]:[Capitale]]=$B54)*(Tableau1[[Activité]:[Activité]]=$B$32)*(Tableau1[[#Headers],[Janvier]:[Décembre]]=H$2),(Tableau1[[Janvier]:[Décembre]]))-H54</f>
        <v>0</v>
      </c>
      <c r="I56" s="37" cm="1">
        <f t="array" ref="I56">SUMPRODUCT((Tableau1[[Capitale]:[Capitale]]=$B54)*(Tableau1[[Activité]:[Activité]]=$B$32)*(Tableau1[[#Headers],[Janvier]:[Décembre]]=I$2),(Tableau1[[Janvier]:[Décembre]]))-I54</f>
        <v>0</v>
      </c>
      <c r="J56" s="37" cm="1">
        <f t="array" ref="J56">SUMPRODUCT((Tableau1[[Capitale]:[Capitale]]=$B54)*(Tableau1[[Activité]:[Activité]]=$B$32)*(Tableau1[[#Headers],[Janvier]:[Décembre]]=J$2),(Tableau1[[Janvier]:[Décembre]]))-J54</f>
        <v>0</v>
      </c>
      <c r="K56" s="37" cm="1">
        <f t="array" ref="K56">SUMPRODUCT((Tableau1[[Capitale]:[Capitale]]=$B54)*(Tableau1[[Activité]:[Activité]]=$B$32)*(Tableau1[[#Headers],[Janvier]:[Décembre]]=K$2),(Tableau1[[Janvier]:[Décembre]]))-K54</f>
        <v>0</v>
      </c>
      <c r="L56" s="37" cm="1">
        <f t="array" ref="L56">SUMPRODUCT((Tableau1[[Capitale]:[Capitale]]=$B54)*(Tableau1[[Activité]:[Activité]]=$B$32)*(Tableau1[[#Headers],[Janvier]:[Décembre]]=L$2),(Tableau1[[Janvier]:[Décembre]]))-L54</f>
        <v>0</v>
      </c>
      <c r="M56" s="37" cm="1">
        <f t="array" ref="M56">SUMPRODUCT((Tableau1[[Capitale]:[Capitale]]=$B54)*(Tableau1[[Activité]:[Activité]]=$B$32)*(Tableau1[[#Headers],[Janvier]:[Décembre]]=M$2),(Tableau1[[Janvier]:[Décembre]]))-M54</f>
        <v>0</v>
      </c>
      <c r="N56" s="37" cm="1">
        <f t="array" ref="N56">SUMPRODUCT((Tableau1[[Capitale]:[Capitale]]=$B54)*(Tableau1[[Activité]:[Activité]]=$B$32)*(Tableau1[[#Headers],[Janvier]:[Décembre]]=N$2),(Tableau1[[Janvier]:[Décembre]]))-N54</f>
        <v>0</v>
      </c>
      <c r="O56" s="37" cm="1">
        <f t="array" ref="O56">SUMPRODUCT((Tableau1[[Capitale]:[Capitale]]=$B54)*(Tableau1[[Activité]:[Activité]]=$B$32)*(Tableau1[[#Headers],[Janvier]:[Décembre]]=O$2),(Tableau1[[Janvier]:[Décembre]]))-O54</f>
        <v>0</v>
      </c>
      <c r="P56" s="28">
        <f t="shared" si="1"/>
        <v>0</v>
      </c>
    </row>
    <row r="57" spans="2:16" ht="15" thickBot="1">
      <c r="B57" s="45"/>
      <c r="C57" s="42" t="s">
        <v>30</v>
      </c>
      <c r="D57" s="38" cm="1">
        <f t="array" ref="D57">SUMPRODUCT((Tableau1[[Capitale]:[Capitale]]=$B54)*(Tableau1[[Activité]:[Activité]]=$B$32)*(Tableau1[[#Headers],[Janvier]:[Décembre]]=D$2)*(Tableau1[Janvier]&lt;&gt;"")*1)-D55</f>
        <v>0</v>
      </c>
      <c r="E57" s="38" cm="1">
        <f t="array" ref="E57">SUMPRODUCT((Tableau1[[Capitale]:[Capitale]]=$B54)*(Tableau1[[Activité]:[Activité]]=$B$32)*(Tableau1[[#Headers],[Janvier]:[Décembre]]=E$2)*(Tableau1[Février]&lt;&gt;"")*1)-E55</f>
        <v>0</v>
      </c>
      <c r="F57" s="38" cm="1">
        <f t="array" ref="F57">SUMPRODUCT((Tableau1[[Capitale]:[Capitale]]=$B54)*(Tableau1[[Activité]:[Activité]]=$B$32)*(Tableau1[[#Headers],[Janvier]:[Décembre]]=F$2)*(Tableau1[Mars]&lt;&gt;"")*1)-F55</f>
        <v>0</v>
      </c>
      <c r="G57" s="38" cm="1">
        <f t="array" ref="G57">SUMPRODUCT((Tableau1[[Capitale]:[Capitale]]=$B54)*(Tableau1[[Activité]:[Activité]]=$B$32)*(Tableau1[[#Headers],[Janvier]:[Décembre]]=G$2)*(Tableau1[Avril]&lt;&gt;"")*1)-G55</f>
        <v>0</v>
      </c>
      <c r="H57" s="38" cm="1">
        <f t="array" ref="H57">SUMPRODUCT((Tableau1[[Capitale]:[Capitale]]=$B54)*(Tableau1[[Activité]:[Activité]]=$B$32)*(Tableau1[[#Headers],[Janvier]:[Décembre]]=H$2)*(Tableau1[Mai]&lt;&gt;"")*1)-H55</f>
        <v>0</v>
      </c>
      <c r="I57" s="38" cm="1">
        <f t="array" ref="I57">SUMPRODUCT((Tableau1[[Capitale]:[Capitale]]=$B54)*(Tableau1[[Activité]:[Activité]]=$B$32)*(Tableau1[[#Headers],[Janvier]:[Décembre]]=I$2)*(Tableau1[Juin]&lt;&gt;"")*1)-I55</f>
        <v>0</v>
      </c>
      <c r="J57" s="38" cm="1">
        <f t="array" ref="J57">SUMPRODUCT((Tableau1[[Capitale]:[Capitale]]=$B54)*(Tableau1[[Activité]:[Activité]]=$B$32)*(Tableau1[[#Headers],[Janvier]:[Décembre]]=J$2)*(Tableau1[Juillet]&lt;&gt;"")*1)-J55</f>
        <v>0</v>
      </c>
      <c r="K57" s="38" cm="1">
        <f t="array" ref="K57">SUMPRODUCT((Tableau1[[Capitale]:[Capitale]]=$B54)*(Tableau1[[Activité]:[Activité]]=$B$32)*(Tableau1[[#Headers],[Janvier]:[Décembre]]=K$2)*(Tableau1[Août]&lt;&gt;"")*1)-K55</f>
        <v>0</v>
      </c>
      <c r="L57" s="38" cm="1">
        <f t="array" ref="L57">SUMPRODUCT((Tableau1[[Capitale]:[Capitale]]=$B54)*(Tableau1[[Activité]:[Activité]]=$B$32)*(Tableau1[[#Headers],[Janvier]:[Décembre]]=L$2)*(Tableau1[Septembre]&lt;&gt;"")*1)-L55</f>
        <v>0</v>
      </c>
      <c r="M57" s="38" cm="1">
        <f t="array" ref="M57">SUMPRODUCT((Tableau1[[Capitale]:[Capitale]]=$B54)*(Tableau1[[Activité]:[Activité]]=$B$32)*(Tableau1[[#Headers],[Janvier]:[Décembre]]=M$2)*(Tableau1[Octobre]&lt;&gt;"")*1)-M55</f>
        <v>0</v>
      </c>
      <c r="N57" s="38" cm="1">
        <f t="array" ref="N57">SUMPRODUCT((Tableau1[[Capitale]:[Capitale]]=$B54)*(Tableau1[[Activité]:[Activité]]=$B$32)*(Tableau1[[#Headers],[Janvier]:[Décembre]]=N$2)*(Tableau1[Novembre]&lt;&gt;"")*1)-N55</f>
        <v>0</v>
      </c>
      <c r="O57" s="38" cm="1">
        <f t="array" ref="O57">SUMPRODUCT((Tableau1[[Capitale]:[Capitale]]=$B54)*(Tableau1[[Activité]:[Activité]]=$B$32)*(Tableau1[[#Headers],[Janvier]:[Décembre]]=O$2)*(Tableau1[Décembre]&lt;&gt;"")*1)-O55</f>
        <v>0</v>
      </c>
      <c r="P57" s="29">
        <f t="shared" si="1"/>
        <v>0</v>
      </c>
    </row>
    <row r="58" spans="2:16" ht="14.25">
      <c r="B58" s="43" t="s">
        <v>24</v>
      </c>
      <c r="C58" s="39" t="s">
        <v>27</v>
      </c>
      <c r="D58" s="26" cm="1">
        <f t="array" ref="D58">SUMPRODUCT((Tableau1[[Capitale]:[Capitale]]=$B58)*(Tableau1[[Activité]:[Activité]]=$B$32)*(Tableau1[[#Headers],[Janvier]:[Décembre]]=D$2)*(Tableau1[Colonne1]=""),(Tableau1[[Janvier]:[Décembre]]))</f>
        <v>202.23</v>
      </c>
      <c r="E58" s="35" cm="1">
        <f t="array" ref="E58">SUMPRODUCT((Tableau1[[Capitale]:[Capitale]]=$B58)*(Tableau1[[Activité]:[Activité]]=$B$32)*(Tableau1[[#Headers],[Janvier]:[Décembre]]=E$2)*(Tableau1[Janvier]=""),(Tableau1[[Janvier]:[Décembre]]))</f>
        <v>0</v>
      </c>
      <c r="F58" s="35" cm="1">
        <f t="array" ref="F58">SUMPRODUCT((Tableau1[[Capitale]:[Capitale]]=$B58)*(Tableau1[[Activité]:[Activité]]=$B$32)*(Tableau1[[#Headers],[Janvier]:[Décembre]]=F$2)*(Tableau1[Février]=""),(Tableau1[[Janvier]:[Décembre]]))</f>
        <v>0</v>
      </c>
      <c r="G58" s="35" cm="1">
        <f t="array" ref="G58">SUMPRODUCT((Tableau1[[Capitale]:[Capitale]]=$B58)*(Tableau1[[Activité]:[Activité]]=$B$32)*(Tableau1[[#Headers],[Janvier]:[Décembre]]=G$2)*(Tableau1[Mars]=""),(Tableau1[[Janvier]:[Décembre]]))</f>
        <v>0</v>
      </c>
      <c r="H58" s="35" cm="1">
        <f t="array" ref="H58">SUMPRODUCT((Tableau1[[Capitale]:[Capitale]]=$B58)*(Tableau1[[Activité]:[Activité]]=$B$32)*(Tableau1[[#Headers],[Janvier]:[Décembre]]=H$2)*(Tableau1[Avril]=""),(Tableau1[[Janvier]:[Décembre]]))</f>
        <v>0</v>
      </c>
      <c r="I58" s="35" cm="1">
        <f t="array" ref="I58">SUMPRODUCT((Tableau1[[Capitale]:[Capitale]]=$B58)*(Tableau1[[Activité]:[Activité]]=$B$32)*(Tableau1[[#Headers],[Janvier]:[Décembre]]=I$2)*(Tableau1[Mai]=""),(Tableau1[[Janvier]:[Décembre]]))</f>
        <v>0</v>
      </c>
      <c r="J58" s="35" cm="1">
        <f t="array" ref="J58">SUMPRODUCT((Tableau1[[Capitale]:[Capitale]]=$B58)*(Tableau1[[Activité]:[Activité]]=$B$32)*(Tableau1[[#Headers],[Janvier]:[Décembre]]=J$2)*(Tableau1[Juin]=""),(Tableau1[[Janvier]:[Décembre]]))</f>
        <v>15</v>
      </c>
      <c r="K58" s="35" cm="1">
        <f t="array" ref="K58">SUMPRODUCT((Tableau1[[Capitale]:[Capitale]]=$B58)*(Tableau1[[Activité]:[Activité]]=$B$32)*(Tableau1[[#Headers],[Janvier]:[Décembre]]=K$2)*(Tableau1[Juillet]=""),(Tableau1[[Janvier]:[Décembre]]))</f>
        <v>0</v>
      </c>
      <c r="L58" s="35" cm="1">
        <f t="array" ref="L58">SUMPRODUCT((Tableau1[[Capitale]:[Capitale]]=$B58)*(Tableau1[[Activité]:[Activité]]=$B$32)*(Tableau1[[#Headers],[Janvier]:[Décembre]]=L$2)*(Tableau1[Août]=""),(Tableau1[[Janvier]:[Décembre]]))</f>
        <v>0</v>
      </c>
      <c r="M58" s="35" cm="1">
        <f t="array" ref="M58">SUMPRODUCT((Tableau1[[Capitale]:[Capitale]]=$B58)*(Tableau1[[Activité]:[Activité]]=$B$32)*(Tableau1[[#Headers],[Janvier]:[Décembre]]=M$2)*(Tableau1[Septembre]=""),(Tableau1[[Janvier]:[Décembre]]))</f>
        <v>0</v>
      </c>
      <c r="N58" s="35" cm="1">
        <f t="array" ref="N58">SUMPRODUCT((Tableau1[[Capitale]:[Capitale]]=$B58)*(Tableau1[[Activité]:[Activité]]=$B$32)*(Tableau1[[#Headers],[Janvier]:[Décembre]]=N$2)*(Tableau1[Octobre]=""),(Tableau1[[Janvier]:[Décembre]]))</f>
        <v>0</v>
      </c>
      <c r="O58" s="35" cm="1">
        <f t="array" ref="O58">SUMPRODUCT((Tableau1[[Capitale]:[Capitale]]=$B58)*(Tableau1[[Activité]:[Activité]]=$B$32)*(Tableau1[[#Headers],[Janvier]:[Décembre]]=O$2)*(Tableau1[Novembre]=""),(Tableau1[[Janvier]:[Décembre]]))</f>
        <v>0</v>
      </c>
      <c r="P58" s="26">
        <f t="shared" si="1"/>
        <v>217.23</v>
      </c>
    </row>
    <row r="59" spans="2:16" ht="14.25">
      <c r="B59" s="44"/>
      <c r="C59" s="40" t="s">
        <v>28</v>
      </c>
      <c r="D59" s="27" cm="1">
        <f t="array" ref="D59">SUMPRODUCT((Tableau1[[Capitale]:[Capitale]]=$B58)*(Tableau1[[Activité]:[Activité]]=$B$32)*(Tableau1[[#Headers],[Janvier]:[Décembre]]=D$2)*(Tableau1[Colonne1]="")*(Tableau1[Janvier]&lt;&gt;""))</f>
        <v>9</v>
      </c>
      <c r="E59" s="36" cm="1">
        <f t="array" ref="E59">SUMPRODUCT((Tableau1[[Capitale]:[Capitale]]=$B58)*(Tableau1[[Activité]:[Activité]]=$B$32)*(Tableau1[[#Headers],[Janvier]:[Décembre]]=E$2)*(Tableau1[Janvier]="")*(Tableau1[Février]&lt;&gt;""))</f>
        <v>0</v>
      </c>
      <c r="F59" s="36" cm="1">
        <f t="array" ref="F59">SUMPRODUCT((Tableau1[[Capitale]:[Capitale]]=$B58)*(Tableau1[[Activité]:[Activité]]=$B$32)*(Tableau1[[#Headers],[Janvier]:[Décembre]]=F$2)*(Tableau1[Février]="")*(Tableau1[Mars]&lt;&gt;""))</f>
        <v>0</v>
      </c>
      <c r="G59" s="36" cm="1">
        <f t="array" ref="G59">SUMPRODUCT((Tableau1[[Capitale]:[Capitale]]=$B58)*(Tableau1[[Activité]:[Activité]]=$B$32)*(Tableau1[[#Headers],[Janvier]:[Décembre]]=G$2)*(Tableau1[Mars]="")*(Tableau1[Avril]&lt;&gt;""))</f>
        <v>0</v>
      </c>
      <c r="H59" s="36" cm="1">
        <f t="array" ref="H59">SUMPRODUCT((Tableau1[[Capitale]:[Capitale]]=$B58)*(Tableau1[[Activité]:[Activité]]=$B$32)*(Tableau1[[#Headers],[Janvier]:[Décembre]]=H$2)*(Tableau1[Avril]="")*(Tableau1[Mai]&lt;&gt;""))</f>
        <v>0</v>
      </c>
      <c r="I59" s="36" cm="1">
        <f t="array" ref="I59">SUMPRODUCT((Tableau1[[Capitale]:[Capitale]]=$B58)*(Tableau1[[Activité]:[Activité]]=$B$32)*(Tableau1[[#Headers],[Janvier]:[Décembre]]=I$2)*(Tableau1[Mai]="")*(Tableau1[Juin]&lt;&gt;""))</f>
        <v>0</v>
      </c>
      <c r="J59" s="36" cm="1">
        <f t="array" ref="J59">SUMPRODUCT((Tableau1[[Capitale]:[Capitale]]=$B58)*(Tableau1[[Activité]:[Activité]]=$B$32)*(Tableau1[[#Headers],[Janvier]:[Décembre]]=J$2)*(Tableau1[Juin]="")*(Tableau1[Juillet]&lt;&gt;""))</f>
        <v>1</v>
      </c>
      <c r="K59" s="36" cm="1">
        <f t="array" ref="K59">SUMPRODUCT((Tableau1[[Capitale]:[Capitale]]=$B58)*(Tableau1[[Activité]:[Activité]]=$B$32)*(Tableau1[[#Headers],[Janvier]:[Décembre]]=K$2)*(Tableau1[Juillet]="")*(Tableau1[Août]&lt;&gt;""))</f>
        <v>0</v>
      </c>
      <c r="L59" s="36" cm="1">
        <f t="array" ref="L59">SUMPRODUCT((Tableau1[[Capitale]:[Capitale]]=$B58)*(Tableau1[[Activité]:[Activité]]=$B$32)*(Tableau1[[#Headers],[Janvier]:[Décembre]]=L$2)*(Tableau1[Août]="")*(Tableau1[Septembre]&lt;&gt;""))</f>
        <v>0</v>
      </c>
      <c r="M59" s="36" cm="1">
        <f t="array" ref="M59">SUMPRODUCT((Tableau1[[Capitale]:[Capitale]]=$B58)*(Tableau1[[Activité]:[Activité]]=$B$32)*(Tableau1[[#Headers],[Janvier]:[Décembre]]=M$2)*(Tableau1[Septembre]="")*(Tableau1[Octobre]&lt;&gt;""))</f>
        <v>0</v>
      </c>
      <c r="N59" s="36" cm="1">
        <f t="array" ref="N59">SUMPRODUCT((Tableau1[[Capitale]:[Capitale]]=$B58)*(Tableau1[[Activité]:[Activité]]=$B$32)*(Tableau1[[#Headers],[Janvier]:[Décembre]]=N$2)*(Tableau1[Octobre]="")*(Tableau1[Novembre]&lt;&gt;""))</f>
        <v>0</v>
      </c>
      <c r="O59" s="36" cm="1">
        <f t="array" ref="O59">SUMPRODUCT((Tableau1[[Capitale]:[Capitale]]=$B58)*(Tableau1[[Activité]:[Activité]]=$B$32)*(Tableau1[[#Headers],[Janvier]:[Décembre]]=O$2)*(Tableau1[Novembre]="")*(Tableau1[Décembre]&lt;&gt;""))</f>
        <v>0</v>
      </c>
      <c r="P59" s="27">
        <f t="shared" si="1"/>
        <v>10</v>
      </c>
    </row>
    <row r="60" spans="2:16" ht="14.25">
      <c r="B60" s="44"/>
      <c r="C60" s="41" t="s">
        <v>29</v>
      </c>
      <c r="D60" s="28" cm="1">
        <f t="array" ref="D60">SUMPRODUCT((Tableau1[[Capitale]:[Capitale]]=$B58)*(Tableau1[[Activité]:[Activité]]=$B$32)*(Tableau1[[#Headers],[Janvier]:[Décembre]]=D$2),(Tableau1[[Janvier]:[Décembre]]))-D58</f>
        <v>0</v>
      </c>
      <c r="E60" s="37" cm="1">
        <f t="array" ref="E60">SUMPRODUCT((Tableau1[[Capitale]:[Capitale]]=$B58)*(Tableau1[[Activité]:[Activité]]=$B$32)*(Tableau1[[#Headers],[Janvier]:[Décembre]]=E$2),(Tableau1[[Janvier]:[Décembre]]))-E58</f>
        <v>181.73</v>
      </c>
      <c r="F60" s="37" cm="1">
        <f t="array" ref="F60">SUMPRODUCT((Tableau1[[Capitale]:[Capitale]]=$B58)*(Tableau1[[Activité]:[Activité]]=$B$32)*(Tableau1[[#Headers],[Janvier]:[Décembre]]=F$2),(Tableau1[[Janvier]:[Décembre]]))-F58</f>
        <v>181.73</v>
      </c>
      <c r="G60" s="37" cm="1">
        <f t="array" ref="G60">SUMPRODUCT((Tableau1[[Capitale]:[Capitale]]=$B58)*(Tableau1[[Activité]:[Activité]]=$B$32)*(Tableau1[[#Headers],[Janvier]:[Décembre]]=G$2),(Tableau1[[Janvier]:[Décembre]]))-G58</f>
        <v>181.73</v>
      </c>
      <c r="H60" s="37" cm="1">
        <f t="array" ref="H60">SUMPRODUCT((Tableau1[[Capitale]:[Capitale]]=$B58)*(Tableau1[[Activité]:[Activité]]=$B$32)*(Tableau1[[#Headers],[Janvier]:[Décembre]]=H$2),(Tableau1[[Janvier]:[Décembre]]))-H58</f>
        <v>181.73</v>
      </c>
      <c r="I60" s="37" cm="1">
        <f t="array" ref="I60">SUMPRODUCT((Tableau1[[Capitale]:[Capitale]]=$B58)*(Tableau1[[Activité]:[Activité]]=$B$32)*(Tableau1[[#Headers],[Janvier]:[Décembre]]=I$2),(Tableau1[[Janvier]:[Décembre]]))-I58</f>
        <v>181.73</v>
      </c>
      <c r="J60" s="37" cm="1">
        <f t="array" ref="J60">SUMPRODUCT((Tableau1[[Capitale]:[Capitale]]=$B58)*(Tableau1[[Activité]:[Activité]]=$B$32)*(Tableau1[[#Headers],[Janvier]:[Décembre]]=J$2),(Tableau1[[Janvier]:[Décembre]]))-J58</f>
        <v>181.73</v>
      </c>
      <c r="K60" s="37" cm="1">
        <f t="array" ref="K60">SUMPRODUCT((Tableau1[[Capitale]:[Capitale]]=$B58)*(Tableau1[[Activité]:[Activité]]=$B$32)*(Tableau1[[#Headers],[Janvier]:[Décembre]]=K$2),(Tableau1[[Janvier]:[Décembre]]))-K58</f>
        <v>196.73</v>
      </c>
      <c r="L60" s="37" cm="1">
        <f t="array" ref="L60">SUMPRODUCT((Tableau1[[Capitale]:[Capitale]]=$B58)*(Tableau1[[Activité]:[Activité]]=$B$32)*(Tableau1[[#Headers],[Janvier]:[Décembre]]=L$2),(Tableau1[[Janvier]:[Décembre]]))-L58</f>
        <v>196.73</v>
      </c>
      <c r="M60" s="37" cm="1">
        <f t="array" ref="M60">SUMPRODUCT((Tableau1[[Capitale]:[Capitale]]=$B58)*(Tableau1[[Activité]:[Activité]]=$B$32)*(Tableau1[[#Headers],[Janvier]:[Décembre]]=M$2),(Tableau1[[Janvier]:[Décembre]]))-M58</f>
        <v>191.57</v>
      </c>
      <c r="N60" s="37" cm="1">
        <f t="array" ref="N60">SUMPRODUCT((Tableau1[[Capitale]:[Capitale]]=$B58)*(Tableau1[[Activité]:[Activité]]=$B$32)*(Tableau1[[#Headers],[Janvier]:[Décembre]]=N$2),(Tableau1[[Janvier]:[Décembre]]))-N58</f>
        <v>191.57</v>
      </c>
      <c r="O60" s="37" cm="1">
        <f t="array" ref="O60">SUMPRODUCT((Tableau1[[Capitale]:[Capitale]]=$B58)*(Tableau1[[Activité]:[Activité]]=$B$32)*(Tableau1[[#Headers],[Janvier]:[Décembre]]=O$2),(Tableau1[[Janvier]:[Décembre]]))-O58</f>
        <v>191.57</v>
      </c>
      <c r="P60" s="28">
        <f t="shared" si="1"/>
        <v>2058.5499999999997</v>
      </c>
    </row>
    <row r="61" spans="2:16" ht="15" thickBot="1">
      <c r="B61" s="45"/>
      <c r="C61" s="42" t="s">
        <v>30</v>
      </c>
      <c r="D61" s="38" cm="1">
        <f t="array" ref="D61">SUMPRODUCT((Tableau1[[Capitale]:[Capitale]]=$B58)*(Tableau1[[Activité]:[Activité]]=$B$32)*(Tableau1[[#Headers],[Janvier]:[Décembre]]=D$2)*(Tableau1[Janvier]&lt;&gt;"")*1)-D59</f>
        <v>0</v>
      </c>
      <c r="E61" s="38" cm="1">
        <f t="array" ref="E61">SUMPRODUCT((Tableau1[[Capitale]:[Capitale]]=$B58)*(Tableau1[[Activité]:[Activité]]=$B$32)*(Tableau1[[#Headers],[Janvier]:[Décembre]]=E$2)*(Tableau1[Février]&lt;&gt;"")*1)-E59</f>
        <v>8</v>
      </c>
      <c r="F61" s="38" cm="1">
        <f t="array" ref="F61">SUMPRODUCT((Tableau1[[Capitale]:[Capitale]]=$B58)*(Tableau1[[Activité]:[Activité]]=$B$32)*(Tableau1[[#Headers],[Janvier]:[Décembre]]=F$2)*(Tableau1[Mars]&lt;&gt;"")*1)-F59</f>
        <v>8</v>
      </c>
      <c r="G61" s="38" cm="1">
        <f t="array" ref="G61">SUMPRODUCT((Tableau1[[Capitale]:[Capitale]]=$B58)*(Tableau1[[Activité]:[Activité]]=$B$32)*(Tableau1[[#Headers],[Janvier]:[Décembre]]=G$2)*(Tableau1[Avril]&lt;&gt;"")*1)-G59</f>
        <v>8</v>
      </c>
      <c r="H61" s="38" cm="1">
        <f t="array" ref="H61">SUMPRODUCT((Tableau1[[Capitale]:[Capitale]]=$B58)*(Tableau1[[Activité]:[Activité]]=$B$32)*(Tableau1[[#Headers],[Janvier]:[Décembre]]=H$2)*(Tableau1[Mai]&lt;&gt;"")*1)-H59</f>
        <v>8</v>
      </c>
      <c r="I61" s="38" cm="1">
        <f t="array" ref="I61">SUMPRODUCT((Tableau1[[Capitale]:[Capitale]]=$B58)*(Tableau1[[Activité]:[Activité]]=$B$32)*(Tableau1[[#Headers],[Janvier]:[Décembre]]=I$2)*(Tableau1[Juin]&lt;&gt;"")*1)-I59</f>
        <v>8</v>
      </c>
      <c r="J61" s="38" cm="1">
        <f t="array" ref="J61">SUMPRODUCT((Tableau1[[Capitale]:[Capitale]]=$B58)*(Tableau1[[Activité]:[Activité]]=$B$32)*(Tableau1[[#Headers],[Janvier]:[Décembre]]=J$2)*(Tableau1[Juillet]&lt;&gt;"")*1)-J59</f>
        <v>8</v>
      </c>
      <c r="K61" s="38" cm="1">
        <f t="array" ref="K61">SUMPRODUCT((Tableau1[[Capitale]:[Capitale]]=$B58)*(Tableau1[[Activité]:[Activité]]=$B$32)*(Tableau1[[#Headers],[Janvier]:[Décembre]]=K$2)*(Tableau1[Août]&lt;&gt;"")*1)-K59</f>
        <v>9</v>
      </c>
      <c r="L61" s="38" cm="1">
        <f t="array" ref="L61">SUMPRODUCT((Tableau1[[Capitale]:[Capitale]]=$B58)*(Tableau1[[Activité]:[Activité]]=$B$32)*(Tableau1[[#Headers],[Janvier]:[Décembre]]=L$2)*(Tableau1[Septembre]&lt;&gt;"")*1)-L59</f>
        <v>9</v>
      </c>
      <c r="M61" s="38" cm="1">
        <f t="array" ref="M61">SUMPRODUCT((Tableau1[[Capitale]:[Capitale]]=$B58)*(Tableau1[[Activité]:[Activité]]=$B$32)*(Tableau1[[#Headers],[Janvier]:[Décembre]]=M$2)*(Tableau1[Octobre]&lt;&gt;"")*1)-M59</f>
        <v>9</v>
      </c>
      <c r="N61" s="38" cm="1">
        <f t="array" ref="N61">SUMPRODUCT((Tableau1[[Capitale]:[Capitale]]=$B58)*(Tableau1[[Activité]:[Activité]]=$B$32)*(Tableau1[[#Headers],[Janvier]:[Décembre]]=N$2)*(Tableau1[Novembre]&lt;&gt;"")*1)-N59</f>
        <v>9</v>
      </c>
      <c r="O61" s="38" cm="1">
        <f t="array" ref="O61">SUMPRODUCT((Tableau1[[Capitale]:[Capitale]]=$B58)*(Tableau1[[Activité]:[Activité]]=$B$32)*(Tableau1[[#Headers],[Janvier]:[Décembre]]=O$2)*(Tableau1[Décembre]&lt;&gt;"")*1)-O59</f>
        <v>9</v>
      </c>
      <c r="P61" s="29">
        <f t="shared" si="1"/>
        <v>93</v>
      </c>
    </row>
  </sheetData>
  <mergeCells count="18">
    <mergeCell ref="B58:B61"/>
    <mergeCell ref="B38:B41"/>
    <mergeCell ref="B42:B45"/>
    <mergeCell ref="B46:B49"/>
    <mergeCell ref="B50:B53"/>
    <mergeCell ref="B54:B57"/>
    <mergeCell ref="D1:E1"/>
    <mergeCell ref="G1:H1"/>
    <mergeCell ref="J1:K1"/>
    <mergeCell ref="M1:N1"/>
    <mergeCell ref="B23:B26"/>
    <mergeCell ref="B27:B30"/>
    <mergeCell ref="B34:B37"/>
    <mergeCell ref="B3:B6"/>
    <mergeCell ref="B7:B10"/>
    <mergeCell ref="B11:B14"/>
    <mergeCell ref="B15:B18"/>
    <mergeCell ref="B19:B22"/>
  </mergeCells>
  <phoneticPr fontId="2" type="noConversion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U85"/>
  <sheetViews>
    <sheetView showGridLines="0" workbookViewId="0">
      <pane ySplit="4" topLeftCell="A7" activePane="bottomLeft" state="frozen"/>
      <selection pane="bottomLeft" activeCell="S83" sqref="S19:S83"/>
    </sheetView>
  </sheetViews>
  <sheetFormatPr baseColWidth="10" defaultRowHeight="15" customHeight="1"/>
  <cols>
    <col min="1" max="1" width="8.28515625" style="12" customWidth="1"/>
    <col min="2" max="2" width="13.85546875" style="12" bestFit="1" customWidth="1"/>
    <col min="3" max="7" width="13.42578125" style="12" customWidth="1"/>
    <col min="8" max="8" width="22.140625" style="12" customWidth="1"/>
    <col min="9" max="9" width="2.7109375" style="12" customWidth="1"/>
    <col min="10" max="10" width="12.28515625" style="12" customWidth="1"/>
    <col min="11" max="20" width="11.42578125" style="12" customWidth="1"/>
    <col min="21" max="21" width="14.5703125" style="12" customWidth="1"/>
    <col min="22" max="16384" width="11.42578125" style="12"/>
  </cols>
  <sheetData>
    <row r="1" spans="1:21" ht="15" customHeight="1">
      <c r="L1" s="13" t="e">
        <f ca="1">[1]!NO_COULEUR(J19)</f>
        <v>#NAME?</v>
      </c>
      <c r="N1" s="14" t="e">
        <f ca="1">[1]!NO_COULEUR(K19)</f>
        <v>#NAME?</v>
      </c>
    </row>
    <row r="2" spans="1:21" s="32" customFormat="1" ht="15" customHeight="1">
      <c r="D2" s="34">
        <f>SUM(Tableau1[1ere adhesion])</f>
        <v>1678.0400000000002</v>
      </c>
      <c r="E2" s="34">
        <f>SUM(Tableau1[NB 1adh])</f>
        <v>80</v>
      </c>
      <c r="F2" s="34">
        <f>SUM(Tableau1[mois suivant])</f>
        <v>13993.580000000004</v>
      </c>
      <c r="G2" s="34">
        <f>SUM(Tableau1[NB mois suivant])</f>
        <v>648</v>
      </c>
      <c r="H2" s="34">
        <f>SUM(Tableau1[Total])</f>
        <v>15671.619999999999</v>
      </c>
      <c r="I2" s="33"/>
      <c r="J2" s="34">
        <f>SUM(J5:J246)</f>
        <v>1060.4800000000002</v>
      </c>
      <c r="K2" s="34">
        <f t="shared" ref="K2:U2" si="0">SUM(K5:K246)</f>
        <v>1083.7400000000002</v>
      </c>
      <c r="L2" s="34">
        <f t="shared" si="0"/>
        <v>1083.7400000000002</v>
      </c>
      <c r="M2" s="34">
        <f t="shared" si="0"/>
        <v>1127.9100000000001</v>
      </c>
      <c r="N2" s="34">
        <f t="shared" si="0"/>
        <v>1175.5099999999998</v>
      </c>
      <c r="O2" s="34">
        <f t="shared" si="0"/>
        <v>1226.8</v>
      </c>
      <c r="P2" s="34">
        <f t="shared" si="0"/>
        <v>1388.3199999999997</v>
      </c>
      <c r="Q2" s="34">
        <f t="shared" si="0"/>
        <v>1388.3199999999997</v>
      </c>
      <c r="R2" s="34">
        <f t="shared" si="0"/>
        <v>1353.4399999999996</v>
      </c>
      <c r="S2" s="34">
        <f t="shared" si="0"/>
        <v>1419.0099999999998</v>
      </c>
      <c r="T2" s="34">
        <f t="shared" si="0"/>
        <v>1538.46</v>
      </c>
      <c r="U2" s="34">
        <f t="shared" si="0"/>
        <v>1825.89</v>
      </c>
    </row>
    <row r="3" spans="1:21" ht="15" customHeight="1">
      <c r="D3" s="71">
        <f>SUBTOTAL(109,D5:D84)</f>
        <v>320.83999999999997</v>
      </c>
      <c r="E3" s="72">
        <f>SUBTOTAL(109,E5:E84)</f>
        <v>14</v>
      </c>
      <c r="F3" s="71">
        <f>SUBTOTAL(109,F5:F84)</f>
        <v>2388.25</v>
      </c>
      <c r="G3" s="72">
        <f>SUBTOTAL(109,G5:G84)</f>
        <v>102</v>
      </c>
      <c r="H3" s="71">
        <f>SUBTOTAL(109,H5:H84)</f>
        <v>2709.0900000000006</v>
      </c>
      <c r="I3" s="17"/>
      <c r="J3" s="10">
        <f t="shared" ref="J3:U3" si="1">SUBTOTAL(109,J5:J84)</f>
        <v>153.64000000000001</v>
      </c>
      <c r="K3" s="10">
        <f t="shared" si="1"/>
        <v>153.64000000000001</v>
      </c>
      <c r="L3" s="10">
        <f t="shared" si="1"/>
        <v>153.64000000000001</v>
      </c>
      <c r="M3" s="10">
        <f t="shared" si="1"/>
        <v>179.56</v>
      </c>
      <c r="N3" s="10">
        <f t="shared" si="1"/>
        <v>179.56</v>
      </c>
      <c r="O3" s="10">
        <f t="shared" si="1"/>
        <v>179.56</v>
      </c>
      <c r="P3" s="10">
        <f t="shared" si="1"/>
        <v>216.24</v>
      </c>
      <c r="Q3" s="10">
        <f t="shared" si="1"/>
        <v>216.24</v>
      </c>
      <c r="R3" s="10">
        <f t="shared" si="1"/>
        <v>201.78</v>
      </c>
      <c r="S3" s="10">
        <f t="shared" si="1"/>
        <v>268.01</v>
      </c>
      <c r="T3" s="10">
        <f t="shared" si="1"/>
        <v>290.19</v>
      </c>
      <c r="U3" s="10">
        <f t="shared" si="1"/>
        <v>517.03</v>
      </c>
    </row>
    <row r="4" spans="1:21" s="62" customFormat="1" ht="41.25" customHeight="1">
      <c r="A4" s="69" t="s">
        <v>0</v>
      </c>
      <c r="B4" s="68" t="s">
        <v>31</v>
      </c>
      <c r="C4" s="70" t="s">
        <v>32</v>
      </c>
      <c r="D4" s="66" t="s">
        <v>27</v>
      </c>
      <c r="E4" s="67" t="s">
        <v>28</v>
      </c>
      <c r="F4" s="66" t="s">
        <v>29</v>
      </c>
      <c r="G4" s="67" t="s">
        <v>30</v>
      </c>
      <c r="H4" s="68" t="s">
        <v>1</v>
      </c>
      <c r="I4" s="69" t="s">
        <v>16</v>
      </c>
      <c r="J4" s="70" t="s">
        <v>4</v>
      </c>
      <c r="K4" s="70" t="s">
        <v>5</v>
      </c>
      <c r="L4" s="70" t="s">
        <v>6</v>
      </c>
      <c r="M4" s="70" t="s">
        <v>7</v>
      </c>
      <c r="N4" s="70" t="s">
        <v>8</v>
      </c>
      <c r="O4" s="70" t="s">
        <v>9</v>
      </c>
      <c r="P4" s="70" t="s">
        <v>10</v>
      </c>
      <c r="Q4" s="70" t="s">
        <v>11</v>
      </c>
      <c r="R4" s="70" t="s">
        <v>12</v>
      </c>
      <c r="S4" s="70" t="s">
        <v>13</v>
      </c>
      <c r="T4" s="70" t="s">
        <v>14</v>
      </c>
      <c r="U4" s="70" t="s">
        <v>15</v>
      </c>
    </row>
    <row r="5" spans="1:21" ht="15" hidden="1" customHeight="1">
      <c r="A5" s="30" t="s">
        <v>3</v>
      </c>
      <c r="B5" s="73" t="s">
        <v>23</v>
      </c>
      <c r="C5" s="56" t="s">
        <v>26</v>
      </c>
      <c r="D5" s="63">
        <f>CHOOSE((MATCH(TRUE,INDEX(Tableau1[[#This Row],[Janvier]:[Décembre]]&gt;0,0),0)),J5,K5,L5,M5,N5,O5,P5,Q5,R5,S5,T5,U5)</f>
        <v>20.73</v>
      </c>
      <c r="E5" s="58">
        <f t="shared" ref="E5:E36" si="2">IF(COUNT(J5:U5)&gt;0,1,0)</f>
        <v>1</v>
      </c>
      <c r="F5" s="57">
        <f t="shared" ref="F5:F36" si="3">SUM(J5:U5)-D5</f>
        <v>241.65</v>
      </c>
      <c r="G5" s="58">
        <f t="shared" ref="G5:G36" si="4">COUNT(J5:U5)-E5</f>
        <v>11</v>
      </c>
      <c r="H5" s="59">
        <f t="shared" ref="H5:H36" si="5">SUM(J5:U5)</f>
        <v>262.38</v>
      </c>
      <c r="I5" s="64"/>
      <c r="J5" s="64">
        <v>20.73</v>
      </c>
      <c r="K5" s="64">
        <v>20.73</v>
      </c>
      <c r="L5" s="64">
        <v>20.73</v>
      </c>
      <c r="M5" s="64">
        <v>20.73</v>
      </c>
      <c r="N5" s="64">
        <v>20.73</v>
      </c>
      <c r="O5" s="64">
        <v>20.73</v>
      </c>
      <c r="P5" s="64">
        <v>23</v>
      </c>
      <c r="Q5" s="64">
        <v>23</v>
      </c>
      <c r="R5" s="64">
        <v>23</v>
      </c>
      <c r="S5" s="64">
        <v>23</v>
      </c>
      <c r="T5" s="64">
        <v>23</v>
      </c>
      <c r="U5" s="65">
        <v>23</v>
      </c>
    </row>
    <row r="6" spans="1:21" ht="15" hidden="1" customHeight="1">
      <c r="A6" s="18" t="s">
        <v>3</v>
      </c>
      <c r="B6" s="1" t="s">
        <v>24</v>
      </c>
      <c r="C6" s="17" t="s">
        <v>25</v>
      </c>
      <c r="D6" s="11">
        <f>CHOOSE((MATCH(TRUE,INDEX(Tableau1[[#This Row],[Janvier]:[Décembre]]&gt;0,0),0)),J6,K6,L6,M6,N6,O6,P6,Q6,R6,S6,T6,U6)</f>
        <v>16.5</v>
      </c>
      <c r="E6" s="9">
        <f t="shared" si="2"/>
        <v>1</v>
      </c>
      <c r="F6" s="8">
        <f t="shared" si="3"/>
        <v>181.5</v>
      </c>
      <c r="G6" s="9">
        <f t="shared" si="4"/>
        <v>11</v>
      </c>
      <c r="H6" s="10">
        <f t="shared" si="5"/>
        <v>198</v>
      </c>
      <c r="I6" s="7"/>
      <c r="J6" s="7">
        <v>16.5</v>
      </c>
      <c r="K6" s="7">
        <v>16.5</v>
      </c>
      <c r="L6" s="7">
        <v>16.5</v>
      </c>
      <c r="M6" s="7">
        <v>16.5</v>
      </c>
      <c r="N6" s="7">
        <v>16.5</v>
      </c>
      <c r="O6" s="7">
        <v>16.5</v>
      </c>
      <c r="P6" s="7">
        <v>16.5</v>
      </c>
      <c r="Q6" s="7">
        <v>16.5</v>
      </c>
      <c r="R6" s="7">
        <v>16.5</v>
      </c>
      <c r="S6" s="7">
        <v>16.5</v>
      </c>
      <c r="T6" s="7">
        <v>16.5</v>
      </c>
      <c r="U6" s="19">
        <v>16.5</v>
      </c>
    </row>
    <row r="7" spans="1:21" ht="15" hidden="1" customHeight="1">
      <c r="A7" s="18" t="s">
        <v>3</v>
      </c>
      <c r="B7" s="1" t="s">
        <v>24</v>
      </c>
      <c r="C7" s="17" t="s">
        <v>26</v>
      </c>
      <c r="D7" s="11">
        <f>CHOOSE((MATCH(TRUE,INDEX(Tableau1[[#This Row],[Janvier]:[Décembre]]&gt;0,0),0)),J7,K7,L7,M7,N7,O7,P7,Q7,R7,S7,T7,U7)</f>
        <v>19.57</v>
      </c>
      <c r="E7" s="9">
        <f t="shared" si="2"/>
        <v>1</v>
      </c>
      <c r="F7" s="8">
        <f t="shared" si="3"/>
        <v>19.57</v>
      </c>
      <c r="G7" s="9">
        <f t="shared" si="4"/>
        <v>1</v>
      </c>
      <c r="H7" s="10">
        <f t="shared" si="5"/>
        <v>39.14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>
        <v>19.57</v>
      </c>
      <c r="U7" s="19">
        <v>19.57</v>
      </c>
    </row>
    <row r="8" spans="1:21" ht="15" hidden="1" customHeight="1">
      <c r="A8" s="18" t="s">
        <v>3</v>
      </c>
      <c r="B8" s="1" t="s">
        <v>19</v>
      </c>
      <c r="C8" s="17" t="s">
        <v>26</v>
      </c>
      <c r="D8" s="11">
        <f>CHOOSE((MATCH(TRUE,INDEX(Tableau1[[#This Row],[Janvier]:[Décembre]]&gt;0,0),0)),J8,K8,L8,M8,N8,O8,P8,Q8,R8,S8,T8,U8)</f>
        <v>18.47</v>
      </c>
      <c r="E8" s="9">
        <f t="shared" si="2"/>
        <v>1</v>
      </c>
      <c r="F8" s="8">
        <f t="shared" si="3"/>
        <v>0</v>
      </c>
      <c r="G8" s="9">
        <f t="shared" si="4"/>
        <v>0</v>
      </c>
      <c r="H8" s="10">
        <f t="shared" si="5"/>
        <v>18.47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19">
        <v>18.47</v>
      </c>
    </row>
    <row r="9" spans="1:21" ht="15" hidden="1" customHeight="1">
      <c r="A9" s="18" t="s">
        <v>3</v>
      </c>
      <c r="B9" s="1" t="s">
        <v>20</v>
      </c>
      <c r="C9" s="17" t="s">
        <v>26</v>
      </c>
      <c r="D9" s="11">
        <f>CHOOSE((MATCH(TRUE,INDEX(Tableau1[[#This Row],[Janvier]:[Décembre]]&gt;0,0),0)),J9,K9,L9,M9,N9,O9,P9,Q9,R9,S9,T9,U9)</f>
        <v>21.34</v>
      </c>
      <c r="E9" s="9">
        <f t="shared" si="2"/>
        <v>1</v>
      </c>
      <c r="F9" s="8">
        <f t="shared" si="3"/>
        <v>262.52000000000004</v>
      </c>
      <c r="G9" s="9">
        <f t="shared" si="4"/>
        <v>11</v>
      </c>
      <c r="H9" s="10">
        <f t="shared" si="5"/>
        <v>283.86</v>
      </c>
      <c r="I9" s="7"/>
      <c r="J9" s="7">
        <v>21.34</v>
      </c>
      <c r="K9" s="7">
        <v>21.34</v>
      </c>
      <c r="L9" s="7">
        <v>21.34</v>
      </c>
      <c r="M9" s="7">
        <v>21.34</v>
      </c>
      <c r="N9" s="7">
        <v>21.34</v>
      </c>
      <c r="O9" s="7">
        <v>21.34</v>
      </c>
      <c r="P9" s="7">
        <v>25.97</v>
      </c>
      <c r="Q9" s="7">
        <v>25.97</v>
      </c>
      <c r="R9" s="7">
        <v>25.97</v>
      </c>
      <c r="S9" s="7">
        <v>25.97</v>
      </c>
      <c r="T9" s="7">
        <v>25.97</v>
      </c>
      <c r="U9" s="19">
        <v>25.97</v>
      </c>
    </row>
    <row r="10" spans="1:21" ht="15" hidden="1" customHeight="1">
      <c r="A10" s="18" t="s">
        <v>3</v>
      </c>
      <c r="B10" s="1" t="s">
        <v>24</v>
      </c>
      <c r="C10" s="17" t="s">
        <v>26</v>
      </c>
      <c r="D10" s="11">
        <f>CHOOSE((MATCH(TRUE,INDEX(Tableau1[[#This Row],[Janvier]:[Décembre]]&gt;0,0),0)),J10,K10,L10,M10,N10,O10,P10,Q10,R10,S10,T10,U10)</f>
        <v>19.09</v>
      </c>
      <c r="E10" s="9">
        <f t="shared" si="2"/>
        <v>1</v>
      </c>
      <c r="F10" s="8">
        <f t="shared" si="3"/>
        <v>38.179999999999993</v>
      </c>
      <c r="G10" s="9">
        <f t="shared" si="4"/>
        <v>2</v>
      </c>
      <c r="H10" s="10">
        <f t="shared" si="5"/>
        <v>57.269999999999996</v>
      </c>
      <c r="I10" s="7"/>
      <c r="J10" s="7"/>
      <c r="K10" s="7"/>
      <c r="L10" s="7"/>
      <c r="M10" s="7"/>
      <c r="N10" s="7"/>
      <c r="O10" s="7"/>
      <c r="P10" s="7"/>
      <c r="Q10" s="7"/>
      <c r="R10" s="7"/>
      <c r="S10" s="7">
        <v>19.09</v>
      </c>
      <c r="T10" s="7">
        <v>19.09</v>
      </c>
      <c r="U10" s="19">
        <v>19.09</v>
      </c>
    </row>
    <row r="11" spans="1:21" ht="15" hidden="1" customHeight="1">
      <c r="A11" s="18" t="s">
        <v>3</v>
      </c>
      <c r="B11" s="1" t="s">
        <v>24</v>
      </c>
      <c r="C11" s="17" t="s">
        <v>26</v>
      </c>
      <c r="D11" s="11">
        <f>CHOOSE((MATCH(TRUE,INDEX(Tableau1[[#This Row],[Janvier]:[Décembre]]&gt;0,0),0)),J11,K11,L11,M11,N11,O11,P11,Q11,R11,S11,T11,U11)</f>
        <v>19.07</v>
      </c>
      <c r="E11" s="9">
        <f t="shared" si="2"/>
        <v>1</v>
      </c>
      <c r="F11" s="8">
        <f t="shared" si="3"/>
        <v>152.55999999999997</v>
      </c>
      <c r="G11" s="9">
        <f t="shared" si="4"/>
        <v>8</v>
      </c>
      <c r="H11" s="10">
        <f t="shared" si="5"/>
        <v>171.62999999999997</v>
      </c>
      <c r="I11" s="7"/>
      <c r="J11" s="7">
        <v>19.07</v>
      </c>
      <c r="K11" s="7">
        <v>19.07</v>
      </c>
      <c r="L11" s="7">
        <v>19.07</v>
      </c>
      <c r="M11" s="7">
        <v>19.07</v>
      </c>
      <c r="N11" s="7">
        <v>19.07</v>
      </c>
      <c r="O11" s="7">
        <v>19.07</v>
      </c>
      <c r="P11" s="7">
        <v>19.07</v>
      </c>
      <c r="Q11" s="7">
        <v>19.07</v>
      </c>
      <c r="R11" s="7">
        <v>19.07</v>
      </c>
      <c r="S11" s="7"/>
      <c r="T11" s="7"/>
      <c r="U11" s="19"/>
    </row>
    <row r="12" spans="1:21" ht="15" hidden="1" customHeight="1">
      <c r="A12" s="18" t="s">
        <v>3</v>
      </c>
      <c r="B12" s="1" t="s">
        <v>24</v>
      </c>
      <c r="C12" s="17" t="s">
        <v>26</v>
      </c>
      <c r="D12" s="11">
        <f>CHOOSE((MATCH(TRUE,INDEX(Tableau1[[#This Row],[Janvier]:[Décembre]]&gt;0,0),0)),J12,K12,L12,M12,N12,O12,P12,Q12,R12,S12,T12,U12)</f>
        <v>16.64</v>
      </c>
      <c r="E12" s="9">
        <f t="shared" si="2"/>
        <v>1</v>
      </c>
      <c r="F12" s="8">
        <f t="shared" si="3"/>
        <v>195.51999999999998</v>
      </c>
      <c r="G12" s="9">
        <f t="shared" si="4"/>
        <v>11</v>
      </c>
      <c r="H12" s="10">
        <f t="shared" si="5"/>
        <v>212.16</v>
      </c>
      <c r="I12" s="7"/>
      <c r="J12" s="7">
        <v>16.64</v>
      </c>
      <c r="K12" s="7">
        <v>16.64</v>
      </c>
      <c r="L12" s="7">
        <v>16.64</v>
      </c>
      <c r="M12" s="7">
        <v>16.64</v>
      </c>
      <c r="N12" s="7">
        <v>16.64</v>
      </c>
      <c r="O12" s="7">
        <v>16.64</v>
      </c>
      <c r="P12" s="7">
        <v>18.72</v>
      </c>
      <c r="Q12" s="7">
        <v>18.72</v>
      </c>
      <c r="R12" s="7">
        <v>18.72</v>
      </c>
      <c r="S12" s="7">
        <v>18.72</v>
      </c>
      <c r="T12" s="7">
        <v>18.72</v>
      </c>
      <c r="U12" s="19">
        <v>18.72</v>
      </c>
    </row>
    <row r="13" spans="1:21" ht="15" hidden="1" customHeight="1">
      <c r="A13" s="18" t="s">
        <v>3</v>
      </c>
      <c r="B13" s="1" t="s">
        <v>24</v>
      </c>
      <c r="C13" s="17" t="s">
        <v>26</v>
      </c>
      <c r="D13" s="11">
        <f>CHOOSE((MATCH(TRUE,INDEX(Tableau1[[#This Row],[Janvier]:[Décembre]]&gt;0,0),0)),J13,K13,L13,M13,N13,O13,P13,Q13,R13,S13,T13,U13)</f>
        <v>20</v>
      </c>
      <c r="E13" s="9">
        <f t="shared" si="2"/>
        <v>1</v>
      </c>
      <c r="F13" s="8">
        <f t="shared" si="3"/>
        <v>220</v>
      </c>
      <c r="G13" s="9">
        <f t="shared" si="4"/>
        <v>11</v>
      </c>
      <c r="H13" s="10">
        <f t="shared" si="5"/>
        <v>240</v>
      </c>
      <c r="I13" s="7"/>
      <c r="J13" s="7">
        <v>20</v>
      </c>
      <c r="K13" s="7">
        <v>20</v>
      </c>
      <c r="L13" s="7">
        <v>20</v>
      </c>
      <c r="M13" s="7">
        <v>20</v>
      </c>
      <c r="N13" s="7">
        <v>20</v>
      </c>
      <c r="O13" s="7">
        <v>20</v>
      </c>
      <c r="P13" s="7">
        <v>20</v>
      </c>
      <c r="Q13" s="7">
        <v>20</v>
      </c>
      <c r="R13" s="7">
        <v>20</v>
      </c>
      <c r="S13" s="7">
        <v>20</v>
      </c>
      <c r="T13" s="7">
        <v>20</v>
      </c>
      <c r="U13" s="19">
        <v>20</v>
      </c>
    </row>
    <row r="14" spans="1:21" ht="15" hidden="1" customHeight="1">
      <c r="A14" s="18" t="s">
        <v>3</v>
      </c>
      <c r="B14" s="1" t="s">
        <v>24</v>
      </c>
      <c r="C14" s="17" t="s">
        <v>26</v>
      </c>
      <c r="D14" s="11">
        <f>CHOOSE((MATCH(TRUE,INDEX(Tableau1[[#This Row],[Janvier]:[Décembre]]&gt;0,0),0)),J14,K14,L14,M14,N14,O14,P14,Q14,R14,S14,T14,U14)</f>
        <v>23.02</v>
      </c>
      <c r="E14" s="9">
        <f t="shared" si="2"/>
        <v>1</v>
      </c>
      <c r="F14" s="8">
        <f t="shared" si="3"/>
        <v>271.46000000000004</v>
      </c>
      <c r="G14" s="9">
        <f t="shared" si="4"/>
        <v>11</v>
      </c>
      <c r="H14" s="10">
        <f t="shared" si="5"/>
        <v>294.48</v>
      </c>
      <c r="I14" s="7"/>
      <c r="J14" s="7">
        <v>23.02</v>
      </c>
      <c r="K14" s="7">
        <v>23.02</v>
      </c>
      <c r="L14" s="7">
        <v>23.02</v>
      </c>
      <c r="M14" s="7">
        <v>23.02</v>
      </c>
      <c r="N14" s="7">
        <v>23.02</v>
      </c>
      <c r="O14" s="7">
        <v>23.02</v>
      </c>
      <c r="P14" s="7">
        <v>26.06</v>
      </c>
      <c r="Q14" s="7">
        <v>26.06</v>
      </c>
      <c r="R14" s="7">
        <v>26.06</v>
      </c>
      <c r="S14" s="7">
        <v>26.06</v>
      </c>
      <c r="T14" s="7">
        <v>26.06</v>
      </c>
      <c r="U14" s="19">
        <v>26.06</v>
      </c>
    </row>
    <row r="15" spans="1:21" ht="15" hidden="1" customHeight="1">
      <c r="A15" s="18" t="s">
        <v>3</v>
      </c>
      <c r="B15" s="1" t="s">
        <v>23</v>
      </c>
      <c r="C15" s="17" t="s">
        <v>26</v>
      </c>
      <c r="D15" s="11">
        <f>CHOOSE((MATCH(TRUE,INDEX(Tableau1[[#This Row],[Janvier]:[Décembre]]&gt;0,0),0)),J15,K15,L15,M15,N15,O15,P15,Q15,R15,S15,T15,U15)</f>
        <v>23.44</v>
      </c>
      <c r="E15" s="9">
        <f t="shared" si="2"/>
        <v>1</v>
      </c>
      <c r="F15" s="8">
        <f t="shared" si="3"/>
        <v>282.8</v>
      </c>
      <c r="G15" s="9">
        <f t="shared" si="4"/>
        <v>11</v>
      </c>
      <c r="H15" s="10">
        <f t="shared" si="5"/>
        <v>306.24</v>
      </c>
      <c r="I15" s="7"/>
      <c r="J15" s="7">
        <v>23.44</v>
      </c>
      <c r="K15" s="7">
        <v>23.44</v>
      </c>
      <c r="L15" s="7">
        <v>23.44</v>
      </c>
      <c r="M15" s="7">
        <v>23.44</v>
      </c>
      <c r="N15" s="7">
        <v>23.44</v>
      </c>
      <c r="O15" s="7">
        <v>23.44</v>
      </c>
      <c r="P15" s="7">
        <v>27.6</v>
      </c>
      <c r="Q15" s="7">
        <v>27.6</v>
      </c>
      <c r="R15" s="7">
        <v>27.6</v>
      </c>
      <c r="S15" s="7">
        <v>27.6</v>
      </c>
      <c r="T15" s="7">
        <v>27.6</v>
      </c>
      <c r="U15" s="19">
        <v>27.6</v>
      </c>
    </row>
    <row r="16" spans="1:21" ht="15" hidden="1" customHeight="1">
      <c r="A16" s="18" t="s">
        <v>3</v>
      </c>
      <c r="B16" s="1" t="s">
        <v>24</v>
      </c>
      <c r="C16" s="17" t="s">
        <v>26</v>
      </c>
      <c r="D16" s="11">
        <f>CHOOSE((MATCH(TRUE,INDEX(Tableau1[[#This Row],[Janvier]:[Décembre]]&gt;0,0),0)),J16,K16,L16,M16,N16,O16,P16,Q16,R16,S16,T16,U16)</f>
        <v>21.55</v>
      </c>
      <c r="E16" s="9">
        <f t="shared" si="2"/>
        <v>1</v>
      </c>
      <c r="F16" s="8">
        <f t="shared" si="3"/>
        <v>237.05000000000007</v>
      </c>
      <c r="G16" s="9">
        <f t="shared" si="4"/>
        <v>11</v>
      </c>
      <c r="H16" s="10">
        <f t="shared" si="5"/>
        <v>258.60000000000008</v>
      </c>
      <c r="I16" s="7"/>
      <c r="J16" s="7">
        <v>21.55</v>
      </c>
      <c r="K16" s="7">
        <v>21.55</v>
      </c>
      <c r="L16" s="7">
        <v>21.55</v>
      </c>
      <c r="M16" s="7">
        <v>21.55</v>
      </c>
      <c r="N16" s="7">
        <v>21.55</v>
      </c>
      <c r="O16" s="7">
        <v>21.55</v>
      </c>
      <c r="P16" s="7">
        <v>21.55</v>
      </c>
      <c r="Q16" s="7">
        <v>21.55</v>
      </c>
      <c r="R16" s="7">
        <v>21.55</v>
      </c>
      <c r="S16" s="7">
        <v>21.55</v>
      </c>
      <c r="T16" s="7">
        <v>21.55</v>
      </c>
      <c r="U16" s="19">
        <v>21.55</v>
      </c>
    </row>
    <row r="17" spans="1:21" ht="15" hidden="1" customHeight="1">
      <c r="A17" s="18" t="s">
        <v>3</v>
      </c>
      <c r="B17" s="1" t="s">
        <v>24</v>
      </c>
      <c r="C17" s="17" t="s">
        <v>25</v>
      </c>
      <c r="D17" s="11">
        <f>CHOOSE((MATCH(TRUE,INDEX(Tableau1[[#This Row],[Janvier]:[Décembre]]&gt;0,0),0)),J17,K17,L17,M17,N17,O17,P17,Q17,R17,S17,T17,U17)</f>
        <v>20.5</v>
      </c>
      <c r="E17" s="9">
        <f t="shared" si="2"/>
        <v>1</v>
      </c>
      <c r="F17" s="8">
        <f t="shared" si="3"/>
        <v>0</v>
      </c>
      <c r="G17" s="9">
        <f t="shared" si="4"/>
        <v>0</v>
      </c>
      <c r="H17" s="10">
        <f t="shared" si="5"/>
        <v>20.5</v>
      </c>
      <c r="I17" s="7"/>
      <c r="J17" s="7">
        <v>20.5</v>
      </c>
      <c r="K17" s="7"/>
      <c r="L17" s="7"/>
      <c r="M17" s="7"/>
      <c r="N17" s="7"/>
      <c r="O17" s="7"/>
      <c r="P17" s="7"/>
      <c r="Q17" s="7"/>
      <c r="R17" s="7"/>
      <c r="S17" s="7"/>
      <c r="T17" s="7"/>
      <c r="U17" s="19"/>
    </row>
    <row r="18" spans="1:21" ht="15" hidden="1" customHeight="1">
      <c r="A18" s="18" t="s">
        <v>3</v>
      </c>
      <c r="B18" s="1" t="s">
        <v>24</v>
      </c>
      <c r="C18" s="17" t="s">
        <v>25</v>
      </c>
      <c r="D18" s="11">
        <f>CHOOSE((MATCH(TRUE,INDEX(Tableau1[[#This Row],[Janvier]:[Décembre]]&gt;0,0),0)),J18,K18,L18,M18,N18,O18,P18,Q18,R18,S18,T18,U18)</f>
        <v>28.5</v>
      </c>
      <c r="E18" s="9">
        <f t="shared" si="2"/>
        <v>1</v>
      </c>
      <c r="F18" s="8">
        <f t="shared" si="3"/>
        <v>313.5</v>
      </c>
      <c r="G18" s="9">
        <f t="shared" si="4"/>
        <v>11</v>
      </c>
      <c r="H18" s="10">
        <f t="shared" si="5"/>
        <v>342</v>
      </c>
      <c r="I18" s="7"/>
      <c r="J18" s="7">
        <v>28.5</v>
      </c>
      <c r="K18" s="7">
        <v>28.5</v>
      </c>
      <c r="L18" s="7">
        <v>28.5</v>
      </c>
      <c r="M18" s="7">
        <v>28.5</v>
      </c>
      <c r="N18" s="7">
        <v>28.5</v>
      </c>
      <c r="O18" s="7">
        <v>28.5</v>
      </c>
      <c r="P18" s="7">
        <v>28.5</v>
      </c>
      <c r="Q18" s="7">
        <v>28.5</v>
      </c>
      <c r="R18" s="7">
        <v>28.5</v>
      </c>
      <c r="S18" s="7">
        <v>28.5</v>
      </c>
      <c r="T18" s="7">
        <v>28.5</v>
      </c>
      <c r="U18" s="19">
        <v>28.5</v>
      </c>
    </row>
    <row r="19" spans="1:21" ht="15" customHeight="1">
      <c r="A19" s="18" t="s">
        <v>3</v>
      </c>
      <c r="B19" s="1" t="s">
        <v>18</v>
      </c>
      <c r="C19" s="17" t="s">
        <v>26</v>
      </c>
      <c r="D19" s="11">
        <f>CHOOSE((MATCH(TRUE,INDEX(Tableau1[[#This Row],[Janvier]:[Décembre]]&gt;0,0),0)),J19,K19,L19,M19,N19,O19,P19,Q19,R19,S19,T19,U19)</f>
        <v>16.239999999999998</v>
      </c>
      <c r="E19" s="9">
        <f t="shared" si="2"/>
        <v>1</v>
      </c>
      <c r="F19" s="8">
        <f t="shared" si="3"/>
        <v>178.64000000000001</v>
      </c>
      <c r="G19" s="9">
        <f t="shared" si="4"/>
        <v>11</v>
      </c>
      <c r="H19" s="10">
        <f t="shared" si="5"/>
        <v>194.88000000000002</v>
      </c>
      <c r="I19" s="7"/>
      <c r="J19" s="7">
        <v>16.239999999999998</v>
      </c>
      <c r="K19" s="7">
        <v>16.239999999999998</v>
      </c>
      <c r="L19" s="7">
        <v>16.239999999999998</v>
      </c>
      <c r="M19" s="7">
        <v>16.239999999999998</v>
      </c>
      <c r="N19" s="7">
        <v>16.239999999999998</v>
      </c>
      <c r="O19" s="7">
        <v>16.239999999999998</v>
      </c>
      <c r="P19" s="7">
        <v>16.239999999999998</v>
      </c>
      <c r="Q19" s="7">
        <v>16.239999999999998</v>
      </c>
      <c r="R19" s="7">
        <v>16.239999999999998</v>
      </c>
      <c r="S19" s="7">
        <v>16.239999999999998</v>
      </c>
      <c r="T19" s="7">
        <v>16.239999999999998</v>
      </c>
      <c r="U19" s="19">
        <v>16.239999999999998</v>
      </c>
    </row>
    <row r="20" spans="1:21" ht="15" hidden="1" customHeight="1">
      <c r="A20" s="18" t="s">
        <v>3</v>
      </c>
      <c r="B20" s="1" t="s">
        <v>24</v>
      </c>
      <c r="C20" s="17" t="s">
        <v>26</v>
      </c>
      <c r="D20" s="11">
        <f>CHOOSE((MATCH(TRUE,INDEX(Tableau1[[#This Row],[Janvier]:[Décembre]]&gt;0,0),0)),J20,K20,L20,M20,N20,O20,P20,Q20,R20,S20,T20,U20)</f>
        <v>18.47</v>
      </c>
      <c r="E20" s="9">
        <f t="shared" si="2"/>
        <v>1</v>
      </c>
      <c r="F20" s="8">
        <f t="shared" si="3"/>
        <v>18.47</v>
      </c>
      <c r="G20" s="9">
        <f t="shared" si="4"/>
        <v>1</v>
      </c>
      <c r="H20" s="10">
        <f t="shared" si="5"/>
        <v>36.94</v>
      </c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>
        <v>18.47</v>
      </c>
      <c r="U20" s="19">
        <v>18.47</v>
      </c>
    </row>
    <row r="21" spans="1:21" ht="15" hidden="1" customHeight="1">
      <c r="A21" s="18" t="s">
        <v>3</v>
      </c>
      <c r="B21" s="1" t="s">
        <v>23</v>
      </c>
      <c r="C21" s="17" t="s">
        <v>26</v>
      </c>
      <c r="D21" s="11">
        <f>CHOOSE((MATCH(TRUE,INDEX(Tableau1[[#This Row],[Janvier]:[Décembre]]&gt;0,0),0)),J21,K21,L21,M21,N21,O21,P21,Q21,R21,S21,T21,U21)</f>
        <v>20.73</v>
      </c>
      <c r="E21" s="9">
        <f t="shared" si="2"/>
        <v>1</v>
      </c>
      <c r="F21" s="8">
        <f t="shared" si="3"/>
        <v>217.05</v>
      </c>
      <c r="G21" s="9">
        <f t="shared" si="4"/>
        <v>11</v>
      </c>
      <c r="H21" s="10">
        <f t="shared" si="5"/>
        <v>237.78</v>
      </c>
      <c r="I21" s="7"/>
      <c r="J21" s="7">
        <v>20.73</v>
      </c>
      <c r="K21" s="7">
        <v>20.73</v>
      </c>
      <c r="L21" s="7">
        <v>20.73</v>
      </c>
      <c r="M21" s="7">
        <v>20.73</v>
      </c>
      <c r="N21" s="7">
        <v>20.73</v>
      </c>
      <c r="O21" s="7">
        <v>20.73</v>
      </c>
      <c r="P21" s="7">
        <v>20.73</v>
      </c>
      <c r="Q21" s="7">
        <v>20.73</v>
      </c>
      <c r="R21" s="7">
        <v>20.73</v>
      </c>
      <c r="S21" s="7">
        <v>20.73</v>
      </c>
      <c r="T21" s="7">
        <v>15.24</v>
      </c>
      <c r="U21" s="19">
        <v>15.24</v>
      </c>
    </row>
    <row r="22" spans="1:21" ht="15" customHeight="1">
      <c r="A22" s="18" t="s">
        <v>3</v>
      </c>
      <c r="B22" s="1" t="s">
        <v>18</v>
      </c>
      <c r="C22" s="17" t="s">
        <v>26</v>
      </c>
      <c r="D22" s="11">
        <f>CHOOSE((MATCH(TRUE,INDEX(Tableau1[[#This Row],[Janvier]:[Décembre]]&gt;0,0),0)),J22,K22,L22,M22,N22,O22,P22,Q22,R22,S22,T22,U22)</f>
        <v>31.14</v>
      </c>
      <c r="E22" s="9">
        <f t="shared" si="2"/>
        <v>1</v>
      </c>
      <c r="F22" s="8">
        <f t="shared" si="3"/>
        <v>0</v>
      </c>
      <c r="G22" s="9">
        <f t="shared" si="4"/>
        <v>0</v>
      </c>
      <c r="H22" s="10">
        <f t="shared" si="5"/>
        <v>31.14</v>
      </c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19">
        <v>31.14</v>
      </c>
    </row>
    <row r="23" spans="1:21" ht="15" hidden="1" customHeight="1">
      <c r="A23" s="18" t="s">
        <v>3</v>
      </c>
      <c r="B23" s="1" t="s">
        <v>24</v>
      </c>
      <c r="C23" s="17" t="s">
        <v>26</v>
      </c>
      <c r="D23" s="11">
        <f>CHOOSE((MATCH(TRUE,INDEX(Tableau1[[#This Row],[Janvier]:[Décembre]]&gt;0,0),0)),J23,K23,L23,M23,N23,O23,P23,Q23,R23,S23,T23,U23)</f>
        <v>18</v>
      </c>
      <c r="E23" s="9">
        <f t="shared" si="2"/>
        <v>1</v>
      </c>
      <c r="F23" s="8">
        <f t="shared" si="3"/>
        <v>246.36</v>
      </c>
      <c r="G23" s="9">
        <f t="shared" si="4"/>
        <v>11</v>
      </c>
      <c r="H23" s="10">
        <f t="shared" si="5"/>
        <v>264.36</v>
      </c>
      <c r="I23" s="7"/>
      <c r="J23" s="7">
        <v>18</v>
      </c>
      <c r="K23" s="7">
        <v>18</v>
      </c>
      <c r="L23" s="7">
        <v>18</v>
      </c>
      <c r="M23" s="7">
        <v>18</v>
      </c>
      <c r="N23" s="7">
        <v>18</v>
      </c>
      <c r="O23" s="7">
        <v>18</v>
      </c>
      <c r="P23" s="7">
        <v>26.06</v>
      </c>
      <c r="Q23" s="7">
        <v>26.06</v>
      </c>
      <c r="R23" s="7">
        <v>26.06</v>
      </c>
      <c r="S23" s="7">
        <v>26.06</v>
      </c>
      <c r="T23" s="7">
        <v>26.06</v>
      </c>
      <c r="U23" s="19">
        <v>26.06</v>
      </c>
    </row>
    <row r="24" spans="1:21" ht="15" hidden="1" customHeight="1">
      <c r="A24" s="18" t="s">
        <v>3</v>
      </c>
      <c r="B24" s="1" t="s">
        <v>24</v>
      </c>
      <c r="C24" s="17" t="s">
        <v>26</v>
      </c>
      <c r="D24" s="11">
        <f>CHOOSE((MATCH(TRUE,INDEX(Tableau1[[#This Row],[Janvier]:[Décembre]]&gt;0,0),0)),J24,K24,L24,M24,N24,O24,P24,Q24,R24,S24,T24,U24)</f>
        <v>20.420000000000002</v>
      </c>
      <c r="E24" s="9">
        <f t="shared" si="2"/>
        <v>1</v>
      </c>
      <c r="F24" s="8">
        <f t="shared" si="3"/>
        <v>142.94</v>
      </c>
      <c r="G24" s="9">
        <f t="shared" si="4"/>
        <v>7</v>
      </c>
      <c r="H24" s="10">
        <f t="shared" si="5"/>
        <v>163.36000000000001</v>
      </c>
      <c r="I24" s="7"/>
      <c r="J24" s="7">
        <v>20.420000000000002</v>
      </c>
      <c r="K24" s="7">
        <v>20.420000000000002</v>
      </c>
      <c r="L24" s="7">
        <v>20.420000000000002</v>
      </c>
      <c r="M24" s="7">
        <v>20.420000000000002</v>
      </c>
      <c r="N24" s="7">
        <v>20.420000000000002</v>
      </c>
      <c r="O24" s="7">
        <v>20.420000000000002</v>
      </c>
      <c r="P24" s="7">
        <v>20.420000000000002</v>
      </c>
      <c r="Q24" s="7">
        <v>20.420000000000002</v>
      </c>
      <c r="R24" s="7"/>
      <c r="S24" s="7"/>
      <c r="T24" s="7"/>
      <c r="U24" s="19"/>
    </row>
    <row r="25" spans="1:21" ht="15" hidden="1" customHeight="1">
      <c r="A25" s="18" t="s">
        <v>3</v>
      </c>
      <c r="B25" s="1" t="s">
        <v>24</v>
      </c>
      <c r="C25" s="17" t="s">
        <v>25</v>
      </c>
      <c r="D25" s="11">
        <f>CHOOSE((MATCH(TRUE,INDEX(Tableau1[[#This Row],[Janvier]:[Décembre]]&gt;0,0),0)),J25,K25,L25,M25,N25,O25,P25,Q25,R25,S25,T25,U25)</f>
        <v>15</v>
      </c>
      <c r="E25" s="9">
        <f t="shared" si="2"/>
        <v>1</v>
      </c>
      <c r="F25" s="8">
        <f t="shared" si="3"/>
        <v>75</v>
      </c>
      <c r="G25" s="9">
        <f t="shared" si="4"/>
        <v>5</v>
      </c>
      <c r="H25" s="10">
        <f t="shared" si="5"/>
        <v>90</v>
      </c>
      <c r="I25" s="7"/>
      <c r="J25" s="7"/>
      <c r="K25" s="7"/>
      <c r="L25" s="7"/>
      <c r="M25" s="7"/>
      <c r="N25" s="7"/>
      <c r="O25" s="7"/>
      <c r="P25" s="7">
        <v>15</v>
      </c>
      <c r="Q25" s="7">
        <v>15</v>
      </c>
      <c r="R25" s="7">
        <v>15</v>
      </c>
      <c r="S25" s="7">
        <v>15</v>
      </c>
      <c r="T25" s="7">
        <v>15</v>
      </c>
      <c r="U25" s="19">
        <v>15</v>
      </c>
    </row>
    <row r="26" spans="1:21" ht="15" hidden="1" customHeight="1">
      <c r="A26" s="18" t="s">
        <v>3</v>
      </c>
      <c r="B26" s="1" t="s">
        <v>20</v>
      </c>
      <c r="C26" s="17" t="s">
        <v>26</v>
      </c>
      <c r="D26" s="11">
        <f>CHOOSE((MATCH(TRUE,INDEX(Tableau1[[#This Row],[Janvier]:[Décembre]]&gt;0,0),0)),J26,K26,L26,M26,N26,O26,P26,Q26,R26,S26,T26,U26)</f>
        <v>23.03</v>
      </c>
      <c r="E26" s="9">
        <f t="shared" si="2"/>
        <v>1</v>
      </c>
      <c r="F26" s="8">
        <f t="shared" si="3"/>
        <v>138.18</v>
      </c>
      <c r="G26" s="9">
        <f t="shared" si="4"/>
        <v>6</v>
      </c>
      <c r="H26" s="10">
        <f t="shared" si="5"/>
        <v>161.21</v>
      </c>
      <c r="I26" s="7"/>
      <c r="J26" s="7"/>
      <c r="K26" s="7"/>
      <c r="L26" s="7"/>
      <c r="M26" s="7"/>
      <c r="N26" s="7"/>
      <c r="O26" s="7">
        <v>23.03</v>
      </c>
      <c r="P26" s="7">
        <v>23.03</v>
      </c>
      <c r="Q26" s="7">
        <v>23.03</v>
      </c>
      <c r="R26" s="7">
        <v>23.03</v>
      </c>
      <c r="S26" s="7">
        <v>23.03</v>
      </c>
      <c r="T26" s="7">
        <v>23.03</v>
      </c>
      <c r="U26" s="19">
        <v>23.03</v>
      </c>
    </row>
    <row r="27" spans="1:21" ht="15" hidden="1" customHeight="1">
      <c r="A27" s="18" t="s">
        <v>3</v>
      </c>
      <c r="B27" s="1" t="s">
        <v>24</v>
      </c>
      <c r="C27" s="17" t="s">
        <v>26</v>
      </c>
      <c r="D27" s="11">
        <f>CHOOSE((MATCH(TRUE,INDEX(Tableau1[[#This Row],[Janvier]:[Décembre]]&gt;0,0),0)),J27,K27,L27,M27,N27,O27,P27,Q27,R27,S27,T27,U27)</f>
        <v>17.989999999999998</v>
      </c>
      <c r="E27" s="9">
        <f t="shared" si="2"/>
        <v>1</v>
      </c>
      <c r="F27" s="8">
        <f t="shared" si="3"/>
        <v>228.12999999999997</v>
      </c>
      <c r="G27" s="9">
        <f t="shared" si="4"/>
        <v>11</v>
      </c>
      <c r="H27" s="10">
        <f t="shared" si="5"/>
        <v>246.11999999999998</v>
      </c>
      <c r="I27" s="7"/>
      <c r="J27" s="7">
        <v>17.989999999999998</v>
      </c>
      <c r="K27" s="7">
        <v>17.989999999999998</v>
      </c>
      <c r="L27" s="7">
        <v>17.989999999999998</v>
      </c>
      <c r="M27" s="7">
        <v>17.989999999999998</v>
      </c>
      <c r="N27" s="7">
        <v>17.989999999999998</v>
      </c>
      <c r="O27" s="7">
        <v>17.989999999999998</v>
      </c>
      <c r="P27" s="7">
        <v>23.03</v>
      </c>
      <c r="Q27" s="7">
        <v>23.03</v>
      </c>
      <c r="R27" s="7">
        <v>23.03</v>
      </c>
      <c r="S27" s="7">
        <v>23.03</v>
      </c>
      <c r="T27" s="7">
        <v>23.03</v>
      </c>
      <c r="U27" s="19">
        <v>23.03</v>
      </c>
    </row>
    <row r="28" spans="1:21" ht="15" hidden="1" customHeight="1">
      <c r="A28" s="18" t="s">
        <v>3</v>
      </c>
      <c r="B28" s="1" t="s">
        <v>23</v>
      </c>
      <c r="C28" s="17" t="s">
        <v>26</v>
      </c>
      <c r="D28" s="11">
        <f>CHOOSE((MATCH(TRUE,INDEX(Tableau1[[#This Row],[Janvier]:[Décembre]]&gt;0,0),0)),J28,K28,L28,M28,N28,O28,P28,Q28,R28,S28,T28,U28)</f>
        <v>20.73</v>
      </c>
      <c r="E28" s="9">
        <f t="shared" si="2"/>
        <v>1</v>
      </c>
      <c r="F28" s="8">
        <f t="shared" si="3"/>
        <v>228.02999999999997</v>
      </c>
      <c r="G28" s="9">
        <f t="shared" si="4"/>
        <v>11</v>
      </c>
      <c r="H28" s="10">
        <f t="shared" si="5"/>
        <v>248.75999999999996</v>
      </c>
      <c r="I28" s="7"/>
      <c r="J28" s="7">
        <v>20.73</v>
      </c>
      <c r="K28" s="7">
        <v>20.73</v>
      </c>
      <c r="L28" s="7">
        <v>20.73</v>
      </c>
      <c r="M28" s="7">
        <v>20.73</v>
      </c>
      <c r="N28" s="7">
        <v>20.73</v>
      </c>
      <c r="O28" s="7">
        <v>20.73</v>
      </c>
      <c r="P28" s="7">
        <v>20.73</v>
      </c>
      <c r="Q28" s="7">
        <v>20.73</v>
      </c>
      <c r="R28" s="7">
        <v>20.73</v>
      </c>
      <c r="S28" s="7">
        <v>20.73</v>
      </c>
      <c r="T28" s="7">
        <v>20.73</v>
      </c>
      <c r="U28" s="19">
        <v>20.73</v>
      </c>
    </row>
    <row r="29" spans="1:21" ht="15" hidden="1" customHeight="1">
      <c r="A29" s="18" t="s">
        <v>3</v>
      </c>
      <c r="B29" s="1" t="s">
        <v>22</v>
      </c>
      <c r="C29" s="17" t="s">
        <v>26</v>
      </c>
      <c r="D29" s="11">
        <f>CHOOSE((MATCH(TRUE,INDEX(Tableau1[[#This Row],[Janvier]:[Décembre]]&gt;0,0),0)),J29,K29,L29,M29,N29,O29,P29,Q29,R29,S29,T29,U29)</f>
        <v>13.2</v>
      </c>
      <c r="E29" s="9">
        <f t="shared" si="2"/>
        <v>1</v>
      </c>
      <c r="F29" s="8">
        <f t="shared" si="3"/>
        <v>156</v>
      </c>
      <c r="G29" s="9">
        <f t="shared" si="4"/>
        <v>11</v>
      </c>
      <c r="H29" s="10">
        <f t="shared" si="5"/>
        <v>169.2</v>
      </c>
      <c r="I29" s="7"/>
      <c r="J29" s="7">
        <v>13.2</v>
      </c>
      <c r="K29" s="7">
        <v>13.2</v>
      </c>
      <c r="L29" s="7">
        <v>13.2</v>
      </c>
      <c r="M29" s="7">
        <v>13.2</v>
      </c>
      <c r="N29" s="7">
        <v>13.2</v>
      </c>
      <c r="O29" s="7">
        <v>13.2</v>
      </c>
      <c r="P29" s="7">
        <v>15</v>
      </c>
      <c r="Q29" s="7">
        <v>15</v>
      </c>
      <c r="R29" s="7">
        <v>15</v>
      </c>
      <c r="S29" s="7">
        <v>15</v>
      </c>
      <c r="T29" s="7">
        <v>15</v>
      </c>
      <c r="U29" s="19">
        <v>15</v>
      </c>
    </row>
    <row r="30" spans="1:21" ht="15" customHeight="1">
      <c r="A30" s="18" t="s">
        <v>3</v>
      </c>
      <c r="B30" s="1" t="s">
        <v>18</v>
      </c>
      <c r="C30" s="17" t="s">
        <v>26</v>
      </c>
      <c r="D30" s="11">
        <f>CHOOSE((MATCH(TRUE,INDEX(Tableau1[[#This Row],[Janvier]:[Décembre]]&gt;0,0),0)),J30,K30,L30,M30,N30,O30,P30,Q30,R30,S30,T30,U30)</f>
        <v>25.92</v>
      </c>
      <c r="E30" s="9">
        <f t="shared" si="2"/>
        <v>1</v>
      </c>
      <c r="F30" s="8">
        <f t="shared" si="3"/>
        <v>207.36000000000007</v>
      </c>
      <c r="G30" s="9">
        <f t="shared" si="4"/>
        <v>8</v>
      </c>
      <c r="H30" s="10">
        <f t="shared" si="5"/>
        <v>233.28000000000009</v>
      </c>
      <c r="I30" s="7"/>
      <c r="J30" s="7"/>
      <c r="K30" s="7"/>
      <c r="L30" s="7"/>
      <c r="M30" s="7">
        <v>25.92</v>
      </c>
      <c r="N30" s="7">
        <v>25.92</v>
      </c>
      <c r="O30" s="7">
        <v>25.92</v>
      </c>
      <c r="P30" s="7">
        <v>25.92</v>
      </c>
      <c r="Q30" s="7">
        <v>25.92</v>
      </c>
      <c r="R30" s="7">
        <v>25.92</v>
      </c>
      <c r="S30" s="7">
        <v>25.92</v>
      </c>
      <c r="T30" s="7">
        <v>25.92</v>
      </c>
      <c r="U30" s="19">
        <v>25.92</v>
      </c>
    </row>
    <row r="31" spans="1:21" ht="15" hidden="1" customHeight="1">
      <c r="A31" s="18" t="s">
        <v>3</v>
      </c>
      <c r="B31" s="1" t="s">
        <v>24</v>
      </c>
      <c r="C31" s="17" t="s">
        <v>25</v>
      </c>
      <c r="D31" s="11">
        <f>CHOOSE((MATCH(TRUE,INDEX(Tableau1[[#This Row],[Janvier]:[Décembre]]&gt;0,0),0)),J31,K31,L31,M31,N31,O31,P31,Q31,R31,S31,T31,U31)</f>
        <v>25.57</v>
      </c>
      <c r="E31" s="9">
        <f t="shared" si="2"/>
        <v>1</v>
      </c>
      <c r="F31" s="8">
        <f t="shared" si="3"/>
        <v>281.27</v>
      </c>
      <c r="G31" s="9">
        <f t="shared" si="4"/>
        <v>11</v>
      </c>
      <c r="H31" s="10">
        <f t="shared" si="5"/>
        <v>306.83999999999997</v>
      </c>
      <c r="I31" s="7"/>
      <c r="J31" s="7">
        <v>25.57</v>
      </c>
      <c r="K31" s="7">
        <v>25.57</v>
      </c>
      <c r="L31" s="7">
        <v>25.57</v>
      </c>
      <c r="M31" s="7">
        <v>25.57</v>
      </c>
      <c r="N31" s="7">
        <v>25.57</v>
      </c>
      <c r="O31" s="7">
        <v>25.57</v>
      </c>
      <c r="P31" s="7">
        <v>25.57</v>
      </c>
      <c r="Q31" s="7">
        <v>25.57</v>
      </c>
      <c r="R31" s="7">
        <v>25.57</v>
      </c>
      <c r="S31" s="7">
        <v>25.57</v>
      </c>
      <c r="T31" s="7">
        <v>25.57</v>
      </c>
      <c r="U31" s="19">
        <v>25.57</v>
      </c>
    </row>
    <row r="32" spans="1:21" ht="15" customHeight="1">
      <c r="A32" s="18" t="s">
        <v>3</v>
      </c>
      <c r="B32" s="1" t="s">
        <v>18</v>
      </c>
      <c r="C32" s="17" t="s">
        <v>26</v>
      </c>
      <c r="D32" s="11">
        <f>CHOOSE((MATCH(TRUE,INDEX(Tableau1[[#This Row],[Janvier]:[Décembre]]&gt;0,0),0)),J32,K32,L32,M32,N32,O32,P32,Q32,R32,S32,T32,U32)</f>
        <v>32.07</v>
      </c>
      <c r="E32" s="9">
        <f t="shared" si="2"/>
        <v>1</v>
      </c>
      <c r="F32" s="8">
        <f t="shared" si="3"/>
        <v>64.140000000000015</v>
      </c>
      <c r="G32" s="9">
        <f t="shared" si="4"/>
        <v>2</v>
      </c>
      <c r="H32" s="10">
        <f t="shared" si="5"/>
        <v>96.210000000000008</v>
      </c>
      <c r="I32" s="7"/>
      <c r="J32" s="7"/>
      <c r="K32" s="7"/>
      <c r="L32" s="7"/>
      <c r="M32" s="7"/>
      <c r="N32" s="7"/>
      <c r="O32" s="7"/>
      <c r="P32" s="7"/>
      <c r="Q32" s="7"/>
      <c r="R32" s="7"/>
      <c r="S32" s="7">
        <v>32.07</v>
      </c>
      <c r="T32" s="7">
        <v>32.07</v>
      </c>
      <c r="U32" s="19">
        <v>32.07</v>
      </c>
    </row>
    <row r="33" spans="1:21" ht="15" hidden="1" customHeight="1">
      <c r="A33" s="18" t="s">
        <v>3</v>
      </c>
      <c r="B33" s="1" t="s">
        <v>19</v>
      </c>
      <c r="C33" s="17" t="s">
        <v>26</v>
      </c>
      <c r="D33" s="11">
        <f>CHOOSE((MATCH(TRUE,INDEX(Tableau1[[#This Row],[Janvier]:[Décembre]]&gt;0,0),0)),J33,K33,L33,M33,N33,O33,P33,Q33,R33,S33,T33,U33)</f>
        <v>20</v>
      </c>
      <c r="E33" s="9">
        <f t="shared" si="2"/>
        <v>1</v>
      </c>
      <c r="F33" s="8">
        <f t="shared" si="3"/>
        <v>220</v>
      </c>
      <c r="G33" s="9">
        <f t="shared" si="4"/>
        <v>11</v>
      </c>
      <c r="H33" s="10">
        <f t="shared" si="5"/>
        <v>240</v>
      </c>
      <c r="I33" s="7"/>
      <c r="J33" s="7">
        <v>20</v>
      </c>
      <c r="K33" s="7">
        <v>20</v>
      </c>
      <c r="L33" s="7">
        <v>20</v>
      </c>
      <c r="M33" s="7">
        <v>20</v>
      </c>
      <c r="N33" s="7">
        <v>20</v>
      </c>
      <c r="O33" s="7">
        <v>20</v>
      </c>
      <c r="P33" s="7">
        <v>20</v>
      </c>
      <c r="Q33" s="7">
        <v>20</v>
      </c>
      <c r="R33" s="7">
        <v>20</v>
      </c>
      <c r="S33" s="7">
        <v>20</v>
      </c>
      <c r="T33" s="7">
        <v>20</v>
      </c>
      <c r="U33" s="19">
        <v>20</v>
      </c>
    </row>
    <row r="34" spans="1:21" ht="15" hidden="1" customHeight="1">
      <c r="A34" s="18" t="s">
        <v>3</v>
      </c>
      <c r="B34" s="1" t="s">
        <v>24</v>
      </c>
      <c r="C34" s="17" t="s">
        <v>25</v>
      </c>
      <c r="D34" s="11">
        <f>CHOOSE((MATCH(TRUE,INDEX(Tableau1[[#This Row],[Janvier]:[Décembre]]&gt;0,0),0)),J34,K34,L34,M34,N34,O34,P34,Q34,R34,S34,T34,U34)</f>
        <v>25.16</v>
      </c>
      <c r="E34" s="9">
        <f t="shared" si="2"/>
        <v>1</v>
      </c>
      <c r="F34" s="8">
        <f t="shared" si="3"/>
        <v>261.27999999999997</v>
      </c>
      <c r="G34" s="9">
        <f t="shared" si="4"/>
        <v>11</v>
      </c>
      <c r="H34" s="10">
        <f t="shared" si="5"/>
        <v>286.44</v>
      </c>
      <c r="I34" s="7"/>
      <c r="J34" s="7">
        <v>25.16</v>
      </c>
      <c r="K34" s="7">
        <v>25.16</v>
      </c>
      <c r="L34" s="7">
        <v>25.16</v>
      </c>
      <c r="M34" s="7">
        <v>25.16</v>
      </c>
      <c r="N34" s="7">
        <v>25.16</v>
      </c>
      <c r="O34" s="7">
        <v>25.16</v>
      </c>
      <c r="P34" s="7">
        <v>25.16</v>
      </c>
      <c r="Q34" s="7">
        <v>25.16</v>
      </c>
      <c r="R34" s="7">
        <v>25.16</v>
      </c>
      <c r="S34" s="7">
        <v>20</v>
      </c>
      <c r="T34" s="7">
        <v>20</v>
      </c>
      <c r="U34" s="19">
        <v>20</v>
      </c>
    </row>
    <row r="35" spans="1:21" ht="15" hidden="1" customHeight="1">
      <c r="A35" s="18" t="s">
        <v>3</v>
      </c>
      <c r="B35" s="1" t="s">
        <v>23</v>
      </c>
      <c r="C35" s="17" t="s">
        <v>26</v>
      </c>
      <c r="D35" s="11">
        <f>CHOOSE((MATCH(TRUE,INDEX(Tableau1[[#This Row],[Janvier]:[Décembre]]&gt;0,0),0)),J35,K35,L35,M35,N35,O35,P35,Q35,R35,S35,T35,U35)</f>
        <v>19.989999999999998</v>
      </c>
      <c r="E35" s="9">
        <f t="shared" si="2"/>
        <v>1</v>
      </c>
      <c r="F35" s="8">
        <f t="shared" si="3"/>
        <v>159.91999999999999</v>
      </c>
      <c r="G35" s="9">
        <f t="shared" si="4"/>
        <v>8</v>
      </c>
      <c r="H35" s="10">
        <f t="shared" si="5"/>
        <v>179.91</v>
      </c>
      <c r="I35" s="7"/>
      <c r="J35" s="7">
        <v>19.989999999999998</v>
      </c>
      <c r="K35" s="7">
        <v>19.989999999999998</v>
      </c>
      <c r="L35" s="7">
        <v>19.989999999999998</v>
      </c>
      <c r="M35" s="7">
        <v>19.989999999999998</v>
      </c>
      <c r="N35" s="7">
        <v>19.989999999999998</v>
      </c>
      <c r="O35" s="7">
        <v>19.989999999999998</v>
      </c>
      <c r="P35" s="7">
        <v>19.989999999999998</v>
      </c>
      <c r="Q35" s="7">
        <v>19.989999999999998</v>
      </c>
      <c r="R35" s="7">
        <v>19.989999999999998</v>
      </c>
      <c r="S35" s="7"/>
      <c r="T35" s="7"/>
      <c r="U35" s="19"/>
    </row>
    <row r="36" spans="1:21" ht="15" customHeight="1">
      <c r="A36" s="18" t="s">
        <v>3</v>
      </c>
      <c r="B36" s="1" t="s">
        <v>18</v>
      </c>
      <c r="C36" s="17" t="s">
        <v>26</v>
      </c>
      <c r="D36" s="11">
        <f>CHOOSE((MATCH(TRUE,INDEX(Tableau1[[#This Row],[Janvier]:[Décembre]]&gt;0,0),0)),J36,K36,L36,M36,N36,O36,P36,Q36,R36,S36,T36,U36)</f>
        <v>27.6</v>
      </c>
      <c r="E36" s="9">
        <f t="shared" si="2"/>
        <v>1</v>
      </c>
      <c r="F36" s="8">
        <f t="shared" si="3"/>
        <v>55.20000000000001</v>
      </c>
      <c r="G36" s="9">
        <f t="shared" si="4"/>
        <v>2</v>
      </c>
      <c r="H36" s="10">
        <f t="shared" si="5"/>
        <v>82.800000000000011</v>
      </c>
      <c r="I36" s="7"/>
      <c r="J36" s="7"/>
      <c r="K36" s="7"/>
      <c r="L36" s="7"/>
      <c r="M36" s="7"/>
      <c r="N36" s="7"/>
      <c r="O36" s="7"/>
      <c r="P36" s="7"/>
      <c r="Q36" s="7"/>
      <c r="R36" s="7"/>
      <c r="S36" s="7">
        <v>27.6</v>
      </c>
      <c r="T36" s="7">
        <v>27.6</v>
      </c>
      <c r="U36" s="19">
        <v>27.6</v>
      </c>
    </row>
    <row r="37" spans="1:21" ht="15" hidden="1" customHeight="1">
      <c r="A37" s="18" t="s">
        <v>3</v>
      </c>
      <c r="B37" s="1" t="s">
        <v>24</v>
      </c>
      <c r="C37" s="17" t="s">
        <v>26</v>
      </c>
      <c r="D37" s="11">
        <f>CHOOSE((MATCH(TRUE,INDEX(Tableau1[[#This Row],[Janvier]:[Décembre]]&gt;0,0),0)),J37,K37,L37,M37,N37,O37,P37,Q37,R37,S37,T37,U37)</f>
        <v>21.97</v>
      </c>
      <c r="E37" s="9">
        <f t="shared" ref="E37:E68" si="6">IF(COUNT(J37:U37)&gt;0,1,0)</f>
        <v>1</v>
      </c>
      <c r="F37" s="8">
        <f t="shared" ref="F37:F68" si="7">SUM(J37:U37)-D37</f>
        <v>241.67</v>
      </c>
      <c r="G37" s="9">
        <f t="shared" ref="G37:G68" si="8">COUNT(J37:U37)-E37</f>
        <v>11</v>
      </c>
      <c r="H37" s="10">
        <f t="shared" ref="H37:H68" si="9">SUM(J37:U37)</f>
        <v>263.64</v>
      </c>
      <c r="I37" s="7"/>
      <c r="J37" s="7">
        <v>21.97</v>
      </c>
      <c r="K37" s="7">
        <v>21.97</v>
      </c>
      <c r="L37" s="7">
        <v>21.97</v>
      </c>
      <c r="M37" s="7">
        <v>21.97</v>
      </c>
      <c r="N37" s="7">
        <v>21.97</v>
      </c>
      <c r="O37" s="7">
        <v>21.97</v>
      </c>
      <c r="P37" s="7">
        <v>21.97</v>
      </c>
      <c r="Q37" s="7">
        <v>21.97</v>
      </c>
      <c r="R37" s="7">
        <v>21.97</v>
      </c>
      <c r="S37" s="7">
        <v>21.97</v>
      </c>
      <c r="T37" s="7">
        <v>21.97</v>
      </c>
      <c r="U37" s="19">
        <v>21.97</v>
      </c>
    </row>
    <row r="38" spans="1:21" ht="15" hidden="1" customHeight="1">
      <c r="A38" s="18" t="s">
        <v>3</v>
      </c>
      <c r="B38" s="1" t="s">
        <v>24</v>
      </c>
      <c r="C38" s="17" t="s">
        <v>26</v>
      </c>
      <c r="D38" s="11">
        <f>CHOOSE((MATCH(TRUE,INDEX(Tableau1[[#This Row],[Janvier]:[Décembre]]&gt;0,0),0)),J38,K38,L38,M38,N38,O38,P38,Q38,R38,S38,T38,U38)</f>
        <v>19.989999999999998</v>
      </c>
      <c r="E38" s="9">
        <f t="shared" si="6"/>
        <v>1</v>
      </c>
      <c r="F38" s="8">
        <f t="shared" si="7"/>
        <v>245.50999999999993</v>
      </c>
      <c r="G38" s="9">
        <f t="shared" si="8"/>
        <v>11</v>
      </c>
      <c r="H38" s="10">
        <f t="shared" si="9"/>
        <v>265.49999999999994</v>
      </c>
      <c r="I38" s="7"/>
      <c r="J38" s="7">
        <v>19.989999999999998</v>
      </c>
      <c r="K38" s="7">
        <v>19.989999999999998</v>
      </c>
      <c r="L38" s="7">
        <v>19.989999999999998</v>
      </c>
      <c r="M38" s="7">
        <v>19.989999999999998</v>
      </c>
      <c r="N38" s="7">
        <v>19.989999999999998</v>
      </c>
      <c r="O38" s="7">
        <v>19.989999999999998</v>
      </c>
      <c r="P38" s="7">
        <v>24.26</v>
      </c>
      <c r="Q38" s="7">
        <v>24.26</v>
      </c>
      <c r="R38" s="7">
        <v>24.26</v>
      </c>
      <c r="S38" s="7">
        <v>24.26</v>
      </c>
      <c r="T38" s="7">
        <v>24.26</v>
      </c>
      <c r="U38" s="19">
        <v>24.26</v>
      </c>
    </row>
    <row r="39" spans="1:21" ht="15" hidden="1" customHeight="1">
      <c r="A39" s="18" t="s">
        <v>3</v>
      </c>
      <c r="B39" s="1" t="s">
        <v>24</v>
      </c>
      <c r="C39" s="17" t="s">
        <v>26</v>
      </c>
      <c r="D39" s="11">
        <f>CHOOSE((MATCH(TRUE,INDEX(Tableau1[[#This Row],[Janvier]:[Décembre]]&gt;0,0),0)),J39,K39,L39,M39,N39,O39,P39,Q39,R39,S39,T39,U39)</f>
        <v>20</v>
      </c>
      <c r="E39" s="9">
        <f t="shared" si="6"/>
        <v>1</v>
      </c>
      <c r="F39" s="8">
        <f t="shared" si="7"/>
        <v>236</v>
      </c>
      <c r="G39" s="9">
        <f t="shared" si="8"/>
        <v>11</v>
      </c>
      <c r="H39" s="10">
        <f t="shared" si="9"/>
        <v>256</v>
      </c>
      <c r="I39" s="7"/>
      <c r="J39" s="7">
        <v>20</v>
      </c>
      <c r="K39" s="7">
        <v>20</v>
      </c>
      <c r="L39" s="7">
        <v>20</v>
      </c>
      <c r="M39" s="7">
        <v>20</v>
      </c>
      <c r="N39" s="7">
        <v>22</v>
      </c>
      <c r="O39" s="7">
        <v>22</v>
      </c>
      <c r="P39" s="7">
        <v>22</v>
      </c>
      <c r="Q39" s="7">
        <v>22</v>
      </c>
      <c r="R39" s="7">
        <v>22</v>
      </c>
      <c r="S39" s="7">
        <v>22</v>
      </c>
      <c r="T39" s="7">
        <v>22</v>
      </c>
      <c r="U39" s="19">
        <v>22</v>
      </c>
    </row>
    <row r="40" spans="1:21" ht="15" hidden="1" customHeight="1">
      <c r="A40" s="18" t="s">
        <v>3</v>
      </c>
      <c r="B40" s="1" t="s">
        <v>22</v>
      </c>
      <c r="C40" s="17" t="s">
        <v>26</v>
      </c>
      <c r="D40" s="11">
        <f>CHOOSE((MATCH(TRUE,INDEX(Tableau1[[#This Row],[Janvier]:[Décembre]]&gt;0,0),0)),J40,K40,L40,M40,N40,O40,P40,Q40,R40,S40,T40,U40)</f>
        <v>17.95</v>
      </c>
      <c r="E40" s="9">
        <f t="shared" si="6"/>
        <v>1</v>
      </c>
      <c r="F40" s="8">
        <f t="shared" si="7"/>
        <v>200.57</v>
      </c>
      <c r="G40" s="9">
        <f t="shared" si="8"/>
        <v>11</v>
      </c>
      <c r="H40" s="10">
        <f t="shared" si="9"/>
        <v>218.51999999999998</v>
      </c>
      <c r="I40" s="7"/>
      <c r="J40" s="7">
        <v>17.95</v>
      </c>
      <c r="K40" s="7">
        <v>17.95</v>
      </c>
      <c r="L40" s="7">
        <v>17.95</v>
      </c>
      <c r="M40" s="7">
        <v>17.95</v>
      </c>
      <c r="N40" s="7">
        <v>17.95</v>
      </c>
      <c r="O40" s="7">
        <v>17.95</v>
      </c>
      <c r="P40" s="7">
        <v>18.47</v>
      </c>
      <c r="Q40" s="7">
        <v>18.47</v>
      </c>
      <c r="R40" s="7">
        <v>18.47</v>
      </c>
      <c r="S40" s="7">
        <v>18.47</v>
      </c>
      <c r="T40" s="7">
        <v>18.47</v>
      </c>
      <c r="U40" s="19">
        <v>18.47</v>
      </c>
    </row>
    <row r="41" spans="1:21" ht="15" customHeight="1">
      <c r="A41" s="18" t="s">
        <v>3</v>
      </c>
      <c r="B41" s="1" t="s">
        <v>18</v>
      </c>
      <c r="C41" s="17" t="s">
        <v>26</v>
      </c>
      <c r="D41" s="11">
        <f>CHOOSE((MATCH(TRUE,INDEX(Tableau1[[#This Row],[Janvier]:[Décembre]]&gt;0,0),0)),J41,K41,L41,M41,N41,O41,P41,Q41,R41,S41,T41,U41)</f>
        <v>25.16</v>
      </c>
      <c r="E41" s="9">
        <f t="shared" si="6"/>
        <v>1</v>
      </c>
      <c r="F41" s="8">
        <f t="shared" si="7"/>
        <v>296.44</v>
      </c>
      <c r="G41" s="9">
        <f t="shared" si="8"/>
        <v>11</v>
      </c>
      <c r="H41" s="10">
        <f t="shared" si="9"/>
        <v>321.60000000000002</v>
      </c>
      <c r="I41" s="7"/>
      <c r="J41" s="7">
        <v>25.16</v>
      </c>
      <c r="K41" s="7">
        <v>25.16</v>
      </c>
      <c r="L41" s="7">
        <v>25.16</v>
      </c>
      <c r="M41" s="7">
        <v>25.16</v>
      </c>
      <c r="N41" s="7">
        <v>25.16</v>
      </c>
      <c r="O41" s="7">
        <v>25.16</v>
      </c>
      <c r="P41" s="7">
        <v>25.16</v>
      </c>
      <c r="Q41" s="7">
        <v>25.16</v>
      </c>
      <c r="R41" s="7">
        <v>25.16</v>
      </c>
      <c r="S41" s="7">
        <v>31.72</v>
      </c>
      <c r="T41" s="7">
        <v>31.72</v>
      </c>
      <c r="U41" s="19">
        <v>31.72</v>
      </c>
    </row>
    <row r="42" spans="1:21" ht="15" customHeight="1">
      <c r="A42" s="18" t="s">
        <v>3</v>
      </c>
      <c r="B42" s="1" t="s">
        <v>18</v>
      </c>
      <c r="C42" s="17" t="s">
        <v>26</v>
      </c>
      <c r="D42" s="11">
        <f>CHOOSE((MATCH(TRUE,INDEX(Tableau1[[#This Row],[Janvier]:[Décembre]]&gt;0,0),0)),J42,K42,L42,M42,N42,O42,P42,Q42,R42,S42,T42,U42)</f>
        <v>26.16</v>
      </c>
      <c r="E42" s="9">
        <f t="shared" si="6"/>
        <v>1</v>
      </c>
      <c r="F42" s="8">
        <f t="shared" si="7"/>
        <v>287.76000000000005</v>
      </c>
      <c r="G42" s="9">
        <f t="shared" si="8"/>
        <v>11</v>
      </c>
      <c r="H42" s="10">
        <f t="shared" si="9"/>
        <v>313.92000000000007</v>
      </c>
      <c r="I42" s="7"/>
      <c r="J42" s="7">
        <v>26.16</v>
      </c>
      <c r="K42" s="7">
        <v>26.16</v>
      </c>
      <c r="L42" s="7">
        <v>26.16</v>
      </c>
      <c r="M42" s="7">
        <v>26.16</v>
      </c>
      <c r="N42" s="7">
        <v>26.16</v>
      </c>
      <c r="O42" s="7">
        <v>26.16</v>
      </c>
      <c r="P42" s="7">
        <v>26.16</v>
      </c>
      <c r="Q42" s="7">
        <v>26.16</v>
      </c>
      <c r="R42" s="7">
        <v>26.16</v>
      </c>
      <c r="S42" s="7">
        <v>26.16</v>
      </c>
      <c r="T42" s="7">
        <v>26.16</v>
      </c>
      <c r="U42" s="19">
        <v>26.16</v>
      </c>
    </row>
    <row r="43" spans="1:21" ht="15" hidden="1" customHeight="1">
      <c r="A43" s="18" t="s">
        <v>3</v>
      </c>
      <c r="B43" s="1" t="s">
        <v>20</v>
      </c>
      <c r="C43" s="17" t="s">
        <v>26</v>
      </c>
      <c r="D43" s="11">
        <f>CHOOSE((MATCH(TRUE,INDEX(Tableau1[[#This Row],[Janvier]:[Décembre]]&gt;0,0),0)),J43,K43,L43,M43,N43,O43,P43,Q43,R43,S43,T43,U43)</f>
        <v>27.3</v>
      </c>
      <c r="E43" s="9">
        <f t="shared" si="6"/>
        <v>1</v>
      </c>
      <c r="F43" s="8">
        <f t="shared" si="7"/>
        <v>191.10000000000002</v>
      </c>
      <c r="G43" s="9">
        <f t="shared" si="8"/>
        <v>7</v>
      </c>
      <c r="H43" s="10">
        <f t="shared" si="9"/>
        <v>218.40000000000003</v>
      </c>
      <c r="I43" s="7"/>
      <c r="J43" s="7"/>
      <c r="K43" s="7"/>
      <c r="L43" s="7"/>
      <c r="M43" s="7"/>
      <c r="N43" s="7">
        <v>27.3</v>
      </c>
      <c r="O43" s="7">
        <v>27.3</v>
      </c>
      <c r="P43" s="7">
        <v>27.3</v>
      </c>
      <c r="Q43" s="7">
        <v>27.3</v>
      </c>
      <c r="R43" s="7">
        <v>27.3</v>
      </c>
      <c r="S43" s="7">
        <v>27.3</v>
      </c>
      <c r="T43" s="7">
        <v>27.3</v>
      </c>
      <c r="U43" s="19">
        <v>27.3</v>
      </c>
    </row>
    <row r="44" spans="1:21" ht="15" hidden="1" customHeight="1">
      <c r="A44" s="18" t="s">
        <v>3</v>
      </c>
      <c r="B44" s="1" t="s">
        <v>24</v>
      </c>
      <c r="C44" s="17" t="s">
        <v>26</v>
      </c>
      <c r="D44" s="11">
        <f>CHOOSE((MATCH(TRUE,INDEX(Tableau1[[#This Row],[Janvier]:[Décembre]]&gt;0,0),0)),J44,K44,L44,M44,N44,O44,P44,Q44,R44,S44,T44,U44)</f>
        <v>25.57</v>
      </c>
      <c r="E44" s="9">
        <f t="shared" si="6"/>
        <v>1</v>
      </c>
      <c r="F44" s="8">
        <f t="shared" si="7"/>
        <v>281.27</v>
      </c>
      <c r="G44" s="9">
        <f t="shared" si="8"/>
        <v>11</v>
      </c>
      <c r="H44" s="10">
        <f t="shared" si="9"/>
        <v>306.83999999999997</v>
      </c>
      <c r="I44" s="7"/>
      <c r="J44" s="7">
        <v>25.57</v>
      </c>
      <c r="K44" s="7">
        <v>25.57</v>
      </c>
      <c r="L44" s="7">
        <v>25.57</v>
      </c>
      <c r="M44" s="7">
        <v>25.57</v>
      </c>
      <c r="N44" s="7">
        <v>25.57</v>
      </c>
      <c r="O44" s="7">
        <v>25.57</v>
      </c>
      <c r="P44" s="7">
        <v>25.57</v>
      </c>
      <c r="Q44" s="7">
        <v>25.57</v>
      </c>
      <c r="R44" s="7">
        <v>25.57</v>
      </c>
      <c r="S44" s="7">
        <v>25.57</v>
      </c>
      <c r="T44" s="7">
        <v>25.57</v>
      </c>
      <c r="U44" s="19">
        <v>25.57</v>
      </c>
    </row>
    <row r="45" spans="1:21" ht="15" hidden="1" customHeight="1">
      <c r="A45" s="18" t="s">
        <v>3</v>
      </c>
      <c r="B45" s="1" t="s">
        <v>24</v>
      </c>
      <c r="C45" s="17" t="s">
        <v>26</v>
      </c>
      <c r="D45" s="11">
        <f>CHOOSE((MATCH(TRUE,INDEX(Tableau1[[#This Row],[Janvier]:[Décembre]]&gt;0,0),0)),J45,K45,L45,M45,N45,O45,P45,Q45,R45,S45,T45,U45)</f>
        <v>21.74</v>
      </c>
      <c r="E45" s="9">
        <f t="shared" si="6"/>
        <v>1</v>
      </c>
      <c r="F45" s="8">
        <f t="shared" si="7"/>
        <v>21.74</v>
      </c>
      <c r="G45" s="9">
        <f t="shared" si="8"/>
        <v>1</v>
      </c>
      <c r="H45" s="10">
        <f t="shared" si="9"/>
        <v>43.48</v>
      </c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>
        <v>21.74</v>
      </c>
      <c r="U45" s="19">
        <v>21.74</v>
      </c>
    </row>
    <row r="46" spans="1:21" ht="15" hidden="1" customHeight="1">
      <c r="A46" s="18" t="s">
        <v>3</v>
      </c>
      <c r="B46" s="1" t="s">
        <v>23</v>
      </c>
      <c r="C46" s="17" t="s">
        <v>26</v>
      </c>
      <c r="D46" s="11">
        <f>CHOOSE((MATCH(TRUE,INDEX(Tableau1[[#This Row],[Janvier]:[Décembre]]&gt;0,0),0)),J46,K46,L46,M46,N46,O46,P46,Q46,R46,S46,T46,U46)</f>
        <v>21.34</v>
      </c>
      <c r="E46" s="9">
        <f t="shared" si="6"/>
        <v>1</v>
      </c>
      <c r="F46" s="8">
        <f t="shared" si="7"/>
        <v>261.32000000000005</v>
      </c>
      <c r="G46" s="9">
        <f t="shared" si="8"/>
        <v>11</v>
      </c>
      <c r="H46" s="10">
        <f t="shared" si="9"/>
        <v>282.66000000000003</v>
      </c>
      <c r="I46" s="7"/>
      <c r="J46" s="7">
        <v>21.34</v>
      </c>
      <c r="K46" s="7">
        <v>21.34</v>
      </c>
      <c r="L46" s="7">
        <v>21.34</v>
      </c>
      <c r="M46" s="7">
        <v>21.34</v>
      </c>
      <c r="N46" s="7">
        <v>21.34</v>
      </c>
      <c r="O46" s="7">
        <v>21.34</v>
      </c>
      <c r="P46" s="7">
        <v>25.77</v>
      </c>
      <c r="Q46" s="7">
        <v>25.77</v>
      </c>
      <c r="R46" s="7">
        <v>25.77</v>
      </c>
      <c r="S46" s="7">
        <v>25.77</v>
      </c>
      <c r="T46" s="7">
        <v>25.77</v>
      </c>
      <c r="U46" s="19">
        <v>25.77</v>
      </c>
    </row>
    <row r="47" spans="1:21" ht="15" customHeight="1">
      <c r="A47" s="18" t="s">
        <v>3</v>
      </c>
      <c r="B47" s="1" t="s">
        <v>18</v>
      </c>
      <c r="C47" s="17" t="s">
        <v>26</v>
      </c>
      <c r="D47" s="11">
        <f>CHOOSE((MATCH(TRUE,INDEX(Tableau1[[#This Row],[Janvier]:[Décembre]]&gt;0,0),0)),J47,K47,L47,M47,N47,O47,P47,Q47,R47,S47,T47,U47)</f>
        <v>14.46</v>
      </c>
      <c r="E47" s="9">
        <f t="shared" si="6"/>
        <v>1</v>
      </c>
      <c r="F47" s="8">
        <f t="shared" si="7"/>
        <v>101.22000000000003</v>
      </c>
      <c r="G47" s="9">
        <f t="shared" si="8"/>
        <v>7</v>
      </c>
      <c r="H47" s="10">
        <f t="shared" si="9"/>
        <v>115.68000000000004</v>
      </c>
      <c r="I47" s="7"/>
      <c r="J47" s="7">
        <v>14.46</v>
      </c>
      <c r="K47" s="7">
        <v>14.46</v>
      </c>
      <c r="L47" s="7">
        <v>14.46</v>
      </c>
      <c r="M47" s="7">
        <v>14.46</v>
      </c>
      <c r="N47" s="7">
        <v>14.46</v>
      </c>
      <c r="O47" s="7">
        <v>14.46</v>
      </c>
      <c r="P47" s="7">
        <v>14.46</v>
      </c>
      <c r="Q47" s="7">
        <v>14.46</v>
      </c>
      <c r="R47" s="7"/>
      <c r="S47" s="7"/>
      <c r="T47" s="7"/>
      <c r="U47" s="19"/>
    </row>
    <row r="48" spans="1:21" ht="15" hidden="1" customHeight="1">
      <c r="A48" s="18" t="s">
        <v>3</v>
      </c>
      <c r="B48" s="1" t="s">
        <v>24</v>
      </c>
      <c r="C48" s="17" t="s">
        <v>26</v>
      </c>
      <c r="D48" s="11">
        <f>CHOOSE((MATCH(TRUE,INDEX(Tableau1[[#This Row],[Janvier]:[Décembre]]&gt;0,0),0)),J48,K48,L48,M48,N48,O48,P48,Q48,R48,S48,T48,U48)</f>
        <v>20.56</v>
      </c>
      <c r="E48" s="9">
        <f t="shared" si="6"/>
        <v>1</v>
      </c>
      <c r="F48" s="8">
        <f t="shared" si="7"/>
        <v>226.16</v>
      </c>
      <c r="G48" s="9">
        <f t="shared" si="8"/>
        <v>11</v>
      </c>
      <c r="H48" s="10">
        <f t="shared" si="9"/>
        <v>246.72</v>
      </c>
      <c r="I48" s="7"/>
      <c r="J48" s="7">
        <v>20.56</v>
      </c>
      <c r="K48" s="7">
        <v>20.56</v>
      </c>
      <c r="L48" s="7">
        <v>20.56</v>
      </c>
      <c r="M48" s="7">
        <v>20.56</v>
      </c>
      <c r="N48" s="7">
        <v>20.56</v>
      </c>
      <c r="O48" s="7">
        <v>20.56</v>
      </c>
      <c r="P48" s="7">
        <v>20.56</v>
      </c>
      <c r="Q48" s="7">
        <v>20.56</v>
      </c>
      <c r="R48" s="7">
        <v>20.56</v>
      </c>
      <c r="S48" s="7">
        <v>20.56</v>
      </c>
      <c r="T48" s="7">
        <v>20.56</v>
      </c>
      <c r="U48" s="19">
        <v>20.56</v>
      </c>
    </row>
    <row r="49" spans="1:21" ht="15" hidden="1" customHeight="1">
      <c r="A49" s="18" t="s">
        <v>3</v>
      </c>
      <c r="B49" s="1" t="s">
        <v>24</v>
      </c>
      <c r="C49" s="17" t="s">
        <v>26</v>
      </c>
      <c r="D49" s="11">
        <f>CHOOSE((MATCH(TRUE,INDEX(Tableau1[[#This Row],[Janvier]:[Décembre]]&gt;0,0),0)),J49,K49,L49,M49,N49,O49,P49,Q49,R49,S49,T49,U49)</f>
        <v>19.09</v>
      </c>
      <c r="E49" s="9">
        <f t="shared" si="6"/>
        <v>1</v>
      </c>
      <c r="F49" s="8">
        <f t="shared" si="7"/>
        <v>0</v>
      </c>
      <c r="G49" s="9">
        <f t="shared" si="8"/>
        <v>0</v>
      </c>
      <c r="H49" s="10">
        <f t="shared" si="9"/>
        <v>19.09</v>
      </c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19">
        <v>19.09</v>
      </c>
    </row>
    <row r="50" spans="1:21" ht="15" hidden="1" customHeight="1">
      <c r="A50" s="18" t="s">
        <v>3</v>
      </c>
      <c r="B50" s="1" t="s">
        <v>24</v>
      </c>
      <c r="C50" s="17" t="s">
        <v>26</v>
      </c>
      <c r="D50" s="11">
        <f>CHOOSE((MATCH(TRUE,INDEX(Tableau1[[#This Row],[Janvier]:[Décembre]]&gt;0,0),0)),J50,K50,L50,M50,N50,O50,P50,Q50,R50,S50,T50,U50)</f>
        <v>23.03</v>
      </c>
      <c r="E50" s="9">
        <f t="shared" si="6"/>
        <v>1</v>
      </c>
      <c r="F50" s="8">
        <f t="shared" si="7"/>
        <v>0</v>
      </c>
      <c r="G50" s="9">
        <f t="shared" si="8"/>
        <v>0</v>
      </c>
      <c r="H50" s="10">
        <f t="shared" si="9"/>
        <v>23.03</v>
      </c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19">
        <v>23.03</v>
      </c>
    </row>
    <row r="51" spans="1:21" ht="15" hidden="1" customHeight="1">
      <c r="A51" s="18" t="s">
        <v>3</v>
      </c>
      <c r="B51" s="1" t="s">
        <v>24</v>
      </c>
      <c r="C51" s="17" t="s">
        <v>25</v>
      </c>
      <c r="D51" s="11">
        <f>CHOOSE((MATCH(TRUE,INDEX(Tableau1[[#This Row],[Janvier]:[Décembre]]&gt;0,0),0)),J51,K51,L51,M51,N51,O51,P51,Q51,R51,S51,T51,U51)</f>
        <v>15</v>
      </c>
      <c r="E51" s="9">
        <f t="shared" si="6"/>
        <v>1</v>
      </c>
      <c r="F51" s="8">
        <f t="shared" si="7"/>
        <v>165</v>
      </c>
      <c r="G51" s="9">
        <f t="shared" si="8"/>
        <v>11</v>
      </c>
      <c r="H51" s="10">
        <f t="shared" si="9"/>
        <v>180</v>
      </c>
      <c r="I51" s="7"/>
      <c r="J51" s="7">
        <v>15</v>
      </c>
      <c r="K51" s="7">
        <v>15</v>
      </c>
      <c r="L51" s="7">
        <v>15</v>
      </c>
      <c r="M51" s="7">
        <v>15</v>
      </c>
      <c r="N51" s="7">
        <v>15</v>
      </c>
      <c r="O51" s="7">
        <v>15</v>
      </c>
      <c r="P51" s="7">
        <v>15</v>
      </c>
      <c r="Q51" s="7">
        <v>15</v>
      </c>
      <c r="R51" s="7">
        <v>15</v>
      </c>
      <c r="S51" s="7">
        <v>15</v>
      </c>
      <c r="T51" s="7">
        <v>15</v>
      </c>
      <c r="U51" s="19">
        <v>15</v>
      </c>
    </row>
    <row r="52" spans="1:21" ht="15" hidden="1" customHeight="1">
      <c r="A52" s="18" t="s">
        <v>3</v>
      </c>
      <c r="B52" s="1" t="s">
        <v>24</v>
      </c>
      <c r="C52" s="17" t="s">
        <v>26</v>
      </c>
      <c r="D52" s="11">
        <f>CHOOSE((MATCH(TRUE,INDEX(Tableau1[[#This Row],[Janvier]:[Décembre]]&gt;0,0),0)),J52,K52,L52,M52,N52,O52,P52,Q52,R52,S52,T52,U52)</f>
        <v>15</v>
      </c>
      <c r="E52" s="9">
        <f t="shared" si="6"/>
        <v>1</v>
      </c>
      <c r="F52" s="8">
        <f t="shared" si="7"/>
        <v>165</v>
      </c>
      <c r="G52" s="9">
        <f t="shared" si="8"/>
        <v>11</v>
      </c>
      <c r="H52" s="10">
        <f t="shared" si="9"/>
        <v>180</v>
      </c>
      <c r="I52" s="7"/>
      <c r="J52" s="7">
        <v>15</v>
      </c>
      <c r="K52" s="7">
        <v>15</v>
      </c>
      <c r="L52" s="7">
        <v>15</v>
      </c>
      <c r="M52" s="7">
        <v>15</v>
      </c>
      <c r="N52" s="7">
        <v>15</v>
      </c>
      <c r="O52" s="7">
        <v>15</v>
      </c>
      <c r="P52" s="7">
        <v>15</v>
      </c>
      <c r="Q52" s="7">
        <v>15</v>
      </c>
      <c r="R52" s="7">
        <v>15</v>
      </c>
      <c r="S52" s="7">
        <v>15</v>
      </c>
      <c r="T52" s="7">
        <v>15</v>
      </c>
      <c r="U52" s="19">
        <v>15</v>
      </c>
    </row>
    <row r="53" spans="1:21" ht="15" hidden="1" customHeight="1">
      <c r="A53" s="18" t="s">
        <v>3</v>
      </c>
      <c r="B53" s="1" t="s">
        <v>21</v>
      </c>
      <c r="C53" s="17" t="s">
        <v>26</v>
      </c>
      <c r="D53" s="11">
        <f>CHOOSE((MATCH(TRUE,INDEX(Tableau1[[#This Row],[Janvier]:[Décembre]]&gt;0,0),0)),J53,K53,L53,M53,N53,O53,P53,Q53,R53,S53,T53,U53)</f>
        <v>23.52</v>
      </c>
      <c r="E53" s="9">
        <f t="shared" si="6"/>
        <v>1</v>
      </c>
      <c r="F53" s="8">
        <f t="shared" si="7"/>
        <v>117.60000000000001</v>
      </c>
      <c r="G53" s="9">
        <f t="shared" si="8"/>
        <v>5</v>
      </c>
      <c r="H53" s="10">
        <f t="shared" si="9"/>
        <v>141.12</v>
      </c>
      <c r="I53" s="7"/>
      <c r="J53" s="7"/>
      <c r="K53" s="7"/>
      <c r="L53" s="7"/>
      <c r="M53" s="7"/>
      <c r="N53" s="7"/>
      <c r="O53" s="7"/>
      <c r="P53" s="7">
        <v>23.52</v>
      </c>
      <c r="Q53" s="7">
        <v>23.52</v>
      </c>
      <c r="R53" s="7">
        <v>23.52</v>
      </c>
      <c r="S53" s="7">
        <v>23.52</v>
      </c>
      <c r="T53" s="7">
        <v>23.52</v>
      </c>
      <c r="U53" s="19">
        <v>23.52</v>
      </c>
    </row>
    <row r="54" spans="1:21" ht="15" hidden="1" customHeight="1">
      <c r="A54" s="18" t="s">
        <v>3</v>
      </c>
      <c r="B54" s="1" t="s">
        <v>21</v>
      </c>
      <c r="C54" s="17" t="s">
        <v>26</v>
      </c>
      <c r="D54" s="11">
        <f>CHOOSE((MATCH(TRUE,INDEX(Tableau1[[#This Row],[Janvier]:[Décembre]]&gt;0,0),0)),J54,K54,L54,M54,N54,O54,P54,Q54,R54,S54,T54,U54)</f>
        <v>18.3</v>
      </c>
      <c r="E54" s="9">
        <f t="shared" si="6"/>
        <v>1</v>
      </c>
      <c r="F54" s="8">
        <f t="shared" si="7"/>
        <v>128.1</v>
      </c>
      <c r="G54" s="9">
        <f t="shared" si="8"/>
        <v>7</v>
      </c>
      <c r="H54" s="10">
        <f t="shared" si="9"/>
        <v>146.4</v>
      </c>
      <c r="I54" s="7"/>
      <c r="J54" s="7"/>
      <c r="K54" s="7"/>
      <c r="L54" s="7"/>
      <c r="M54" s="7"/>
      <c r="N54" s="7">
        <v>18.3</v>
      </c>
      <c r="O54" s="7">
        <v>18.3</v>
      </c>
      <c r="P54" s="7">
        <v>18.3</v>
      </c>
      <c r="Q54" s="7">
        <v>18.3</v>
      </c>
      <c r="R54" s="7">
        <v>18.3</v>
      </c>
      <c r="S54" s="7">
        <v>18.3</v>
      </c>
      <c r="T54" s="7">
        <v>18.3</v>
      </c>
      <c r="U54" s="19">
        <v>18.3</v>
      </c>
    </row>
    <row r="55" spans="1:21" ht="15" hidden="1" customHeight="1">
      <c r="A55" s="18" t="s">
        <v>3</v>
      </c>
      <c r="B55" s="1" t="s">
        <v>24</v>
      </c>
      <c r="C55" s="17" t="s">
        <v>26</v>
      </c>
      <c r="D55" s="11">
        <f>CHOOSE((MATCH(TRUE,INDEX(Tableau1[[#This Row],[Janvier]:[Décembre]]&gt;0,0),0)),J55,K55,L55,M55,N55,O55,P55,Q55,R55,S55,T55,U55)</f>
        <v>17.579999999999998</v>
      </c>
      <c r="E55" s="9">
        <f t="shared" si="6"/>
        <v>1</v>
      </c>
      <c r="F55" s="8">
        <f t="shared" si="7"/>
        <v>193.37999999999994</v>
      </c>
      <c r="G55" s="9">
        <f t="shared" si="8"/>
        <v>11</v>
      </c>
      <c r="H55" s="10">
        <f t="shared" si="9"/>
        <v>210.95999999999992</v>
      </c>
      <c r="I55" s="7"/>
      <c r="J55" s="7">
        <v>17.579999999999998</v>
      </c>
      <c r="K55" s="7">
        <v>17.579999999999998</v>
      </c>
      <c r="L55" s="7">
        <v>17.579999999999998</v>
      </c>
      <c r="M55" s="7">
        <v>17.579999999999998</v>
      </c>
      <c r="N55" s="7">
        <v>17.579999999999998</v>
      </c>
      <c r="O55" s="7">
        <v>17.579999999999998</v>
      </c>
      <c r="P55" s="7">
        <v>17.579999999999998</v>
      </c>
      <c r="Q55" s="7">
        <v>17.579999999999998</v>
      </c>
      <c r="R55" s="7">
        <v>17.579999999999998</v>
      </c>
      <c r="S55" s="7">
        <v>17.579999999999998</v>
      </c>
      <c r="T55" s="7">
        <v>17.579999999999998</v>
      </c>
      <c r="U55" s="19">
        <v>17.579999999999998</v>
      </c>
    </row>
    <row r="56" spans="1:21" ht="15" customHeight="1">
      <c r="A56" s="18" t="s">
        <v>3</v>
      </c>
      <c r="B56" s="1" t="s">
        <v>18</v>
      </c>
      <c r="C56" s="17" t="s">
        <v>26</v>
      </c>
      <c r="D56" s="11">
        <f>CHOOSE((MATCH(TRUE,INDEX(Tableau1[[#This Row],[Janvier]:[Décembre]]&gt;0,0),0)),J56,K56,L56,M56,N56,O56,P56,Q56,R56,S56,T56,U56)</f>
        <v>17.559999999999999</v>
      </c>
      <c r="E56" s="9">
        <f t="shared" si="6"/>
        <v>1</v>
      </c>
      <c r="F56" s="8">
        <f t="shared" si="7"/>
        <v>193.16</v>
      </c>
      <c r="G56" s="9">
        <f t="shared" si="8"/>
        <v>11</v>
      </c>
      <c r="H56" s="10">
        <f t="shared" si="9"/>
        <v>210.72</v>
      </c>
      <c r="I56" s="7"/>
      <c r="J56" s="7">
        <v>17.559999999999999</v>
      </c>
      <c r="K56" s="7">
        <v>17.559999999999999</v>
      </c>
      <c r="L56" s="7">
        <v>17.559999999999999</v>
      </c>
      <c r="M56" s="7">
        <v>17.559999999999999</v>
      </c>
      <c r="N56" s="7">
        <v>17.559999999999999</v>
      </c>
      <c r="O56" s="7">
        <v>17.559999999999999</v>
      </c>
      <c r="P56" s="7">
        <v>17.559999999999999</v>
      </c>
      <c r="Q56" s="7">
        <v>17.559999999999999</v>
      </c>
      <c r="R56" s="7">
        <v>17.559999999999999</v>
      </c>
      <c r="S56" s="7">
        <v>17.559999999999999</v>
      </c>
      <c r="T56" s="7">
        <v>17.559999999999999</v>
      </c>
      <c r="U56" s="19">
        <v>17.559999999999999</v>
      </c>
    </row>
    <row r="57" spans="1:21" ht="15" hidden="1" customHeight="1">
      <c r="A57" s="18" t="s">
        <v>3</v>
      </c>
      <c r="B57" s="1" t="s">
        <v>20</v>
      </c>
      <c r="C57" s="17" t="s">
        <v>26</v>
      </c>
      <c r="D57" s="11">
        <f>CHOOSE((MATCH(TRUE,INDEX(Tableau1[[#This Row],[Janvier]:[Décembre]]&gt;0,0),0)),J57,K57,L57,M57,N57,O57,P57,Q57,R57,S57,T57,U57)</f>
        <v>23</v>
      </c>
      <c r="E57" s="9">
        <f t="shared" si="6"/>
        <v>1</v>
      </c>
      <c r="F57" s="8">
        <f t="shared" si="7"/>
        <v>115</v>
      </c>
      <c r="G57" s="9">
        <f t="shared" si="8"/>
        <v>5</v>
      </c>
      <c r="H57" s="10">
        <f t="shared" si="9"/>
        <v>138</v>
      </c>
      <c r="I57" s="7"/>
      <c r="J57" s="7"/>
      <c r="K57" s="7"/>
      <c r="L57" s="7"/>
      <c r="M57" s="7"/>
      <c r="N57" s="7"/>
      <c r="O57" s="7"/>
      <c r="P57" s="7">
        <v>23</v>
      </c>
      <c r="Q57" s="7">
        <v>23</v>
      </c>
      <c r="R57" s="7">
        <v>23</v>
      </c>
      <c r="S57" s="7">
        <v>23</v>
      </c>
      <c r="T57" s="7">
        <v>23</v>
      </c>
      <c r="U57" s="19">
        <v>23</v>
      </c>
    </row>
    <row r="58" spans="1:21" ht="15" hidden="1" customHeight="1">
      <c r="A58" s="18" t="s">
        <v>3</v>
      </c>
      <c r="B58" s="1" t="s">
        <v>22</v>
      </c>
      <c r="C58" s="17" t="s">
        <v>26</v>
      </c>
      <c r="D58" s="11">
        <f>CHOOSE((MATCH(TRUE,INDEX(Tableau1[[#This Row],[Janvier]:[Décembre]]&gt;0,0),0)),J58,K58,L58,M58,N58,O58,P58,Q58,R58,S58,T58,U58)</f>
        <v>21.97</v>
      </c>
      <c r="E58" s="9">
        <f t="shared" si="6"/>
        <v>1</v>
      </c>
      <c r="F58" s="8">
        <f t="shared" si="7"/>
        <v>255.40999999999994</v>
      </c>
      <c r="G58" s="9">
        <f t="shared" si="8"/>
        <v>11</v>
      </c>
      <c r="H58" s="10">
        <f t="shared" si="9"/>
        <v>277.37999999999994</v>
      </c>
      <c r="I58" s="7"/>
      <c r="J58" s="7">
        <v>21.97</v>
      </c>
      <c r="K58" s="7">
        <v>21.97</v>
      </c>
      <c r="L58" s="7">
        <v>21.97</v>
      </c>
      <c r="M58" s="7">
        <v>21.97</v>
      </c>
      <c r="N58" s="7">
        <v>21.97</v>
      </c>
      <c r="O58" s="7">
        <v>21.97</v>
      </c>
      <c r="P58" s="7">
        <v>24.26</v>
      </c>
      <c r="Q58" s="7">
        <v>24.26</v>
      </c>
      <c r="R58" s="7">
        <v>24.26</v>
      </c>
      <c r="S58" s="7">
        <v>24.26</v>
      </c>
      <c r="T58" s="7">
        <v>24.26</v>
      </c>
      <c r="U58" s="19">
        <v>24.26</v>
      </c>
    </row>
    <row r="59" spans="1:21" ht="15" hidden="1" customHeight="1">
      <c r="A59" s="18" t="s">
        <v>3</v>
      </c>
      <c r="B59" s="1" t="s">
        <v>24</v>
      </c>
      <c r="C59" s="17" t="s">
        <v>25</v>
      </c>
      <c r="D59" s="11">
        <f>CHOOSE((MATCH(TRUE,INDEX(Tableau1[[#This Row],[Janvier]:[Décembre]]&gt;0,0),0)),J59,K59,L59,M59,N59,O59,P59,Q59,R59,S59,T59,U59)</f>
        <v>20</v>
      </c>
      <c r="E59" s="9">
        <f t="shared" si="6"/>
        <v>1</v>
      </c>
      <c r="F59" s="8">
        <f t="shared" si="7"/>
        <v>220</v>
      </c>
      <c r="G59" s="9">
        <f t="shared" si="8"/>
        <v>11</v>
      </c>
      <c r="H59" s="10">
        <f t="shared" si="9"/>
        <v>240</v>
      </c>
      <c r="I59" s="7"/>
      <c r="J59" s="7">
        <v>20</v>
      </c>
      <c r="K59" s="7">
        <v>20</v>
      </c>
      <c r="L59" s="7">
        <v>20</v>
      </c>
      <c r="M59" s="7">
        <v>20</v>
      </c>
      <c r="N59" s="7">
        <v>20</v>
      </c>
      <c r="O59" s="7">
        <v>20</v>
      </c>
      <c r="P59" s="7">
        <v>20</v>
      </c>
      <c r="Q59" s="7">
        <v>20</v>
      </c>
      <c r="R59" s="7">
        <v>20</v>
      </c>
      <c r="S59" s="7">
        <v>20</v>
      </c>
      <c r="T59" s="7">
        <v>20</v>
      </c>
      <c r="U59" s="19">
        <v>20</v>
      </c>
    </row>
    <row r="60" spans="1:21" ht="15" hidden="1" customHeight="1">
      <c r="A60" s="18" t="s">
        <v>3</v>
      </c>
      <c r="B60" s="1" t="s">
        <v>24</v>
      </c>
      <c r="C60" s="17" t="s">
        <v>26</v>
      </c>
      <c r="D60" s="11">
        <f>CHOOSE((MATCH(TRUE,INDEX(Tableau1[[#This Row],[Janvier]:[Décembre]]&gt;0,0),0)),J60,K60,L60,M60,N60,O60,P60,Q60,R60,S60,T60,U60)</f>
        <v>23.02</v>
      </c>
      <c r="E60" s="9">
        <f t="shared" si="6"/>
        <v>1</v>
      </c>
      <c r="F60" s="8">
        <f t="shared" si="7"/>
        <v>271.46000000000004</v>
      </c>
      <c r="G60" s="9">
        <f t="shared" si="8"/>
        <v>11</v>
      </c>
      <c r="H60" s="10">
        <f t="shared" si="9"/>
        <v>294.48</v>
      </c>
      <c r="I60" s="7"/>
      <c r="J60" s="7">
        <v>23.02</v>
      </c>
      <c r="K60" s="7">
        <v>23.02</v>
      </c>
      <c r="L60" s="7">
        <v>23.02</v>
      </c>
      <c r="M60" s="7">
        <v>23.02</v>
      </c>
      <c r="N60" s="7">
        <v>23.02</v>
      </c>
      <c r="O60" s="7">
        <v>23.02</v>
      </c>
      <c r="P60" s="7">
        <v>26.06</v>
      </c>
      <c r="Q60" s="7">
        <v>26.06</v>
      </c>
      <c r="R60" s="7">
        <v>26.06</v>
      </c>
      <c r="S60" s="7">
        <v>26.06</v>
      </c>
      <c r="T60" s="7">
        <v>26.06</v>
      </c>
      <c r="U60" s="19">
        <v>26.06</v>
      </c>
    </row>
    <row r="61" spans="1:21" ht="15" customHeight="1">
      <c r="A61" s="20" t="s">
        <v>2</v>
      </c>
      <c r="B61" s="1" t="s">
        <v>18</v>
      </c>
      <c r="C61" s="17" t="s">
        <v>26</v>
      </c>
      <c r="D61" s="11">
        <f>CHOOSE((MATCH(TRUE,INDEX(Tableau1[[#This Row],[Janvier]:[Décembre]]&gt;0,0),0)),J61,K61,L61,M61,N61,O61,P61,Q61,R61,S61,T61,U61)</f>
        <v>19.57</v>
      </c>
      <c r="E61" s="9">
        <f t="shared" si="6"/>
        <v>1</v>
      </c>
      <c r="F61" s="8">
        <f t="shared" si="7"/>
        <v>215.27</v>
      </c>
      <c r="G61" s="9">
        <f t="shared" si="8"/>
        <v>1</v>
      </c>
      <c r="H61" s="10">
        <f t="shared" si="9"/>
        <v>234.84</v>
      </c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>
        <v>19.57</v>
      </c>
      <c r="U61" s="19">
        <v>215.27</v>
      </c>
    </row>
    <row r="62" spans="1:21" ht="15" hidden="1" customHeight="1">
      <c r="A62" s="18" t="s">
        <v>3</v>
      </c>
      <c r="B62" s="1" t="s">
        <v>24</v>
      </c>
      <c r="C62" s="17" t="s">
        <v>26</v>
      </c>
      <c r="D62" s="11">
        <f>CHOOSE((MATCH(TRUE,INDEX(Tableau1[[#This Row],[Janvier]:[Décembre]]&gt;0,0),0)),J62,K62,L62,M62,N62,O62,P62,Q62,R62,S62,T62,U62)</f>
        <v>20.73</v>
      </c>
      <c r="E62" s="9">
        <f t="shared" si="6"/>
        <v>1</v>
      </c>
      <c r="F62" s="8">
        <f t="shared" si="7"/>
        <v>221.10000000000002</v>
      </c>
      <c r="G62" s="9">
        <f t="shared" si="8"/>
        <v>10</v>
      </c>
      <c r="H62" s="10">
        <f t="shared" si="9"/>
        <v>241.83</v>
      </c>
      <c r="I62" s="7"/>
      <c r="J62" s="7"/>
      <c r="K62" s="7">
        <v>20.73</v>
      </c>
      <c r="L62" s="7">
        <v>20.73</v>
      </c>
      <c r="M62" s="7">
        <v>20.73</v>
      </c>
      <c r="N62" s="7">
        <v>20.73</v>
      </c>
      <c r="O62" s="7">
        <v>20.73</v>
      </c>
      <c r="P62" s="7">
        <v>23.03</v>
      </c>
      <c r="Q62" s="7">
        <v>23.03</v>
      </c>
      <c r="R62" s="7">
        <v>23.03</v>
      </c>
      <c r="S62" s="7">
        <v>23.03</v>
      </c>
      <c r="T62" s="7">
        <v>23.03</v>
      </c>
      <c r="U62" s="19">
        <v>23.03</v>
      </c>
    </row>
    <row r="63" spans="1:21" ht="15" customHeight="1">
      <c r="A63" s="18" t="s">
        <v>3</v>
      </c>
      <c r="B63" s="1" t="s">
        <v>18</v>
      </c>
      <c r="C63" s="17" t="s">
        <v>26</v>
      </c>
      <c r="D63" s="11">
        <f>CHOOSE((MATCH(TRUE,INDEX(Tableau1[[#This Row],[Janvier]:[Décembre]]&gt;0,0),0)),J63,K63,L63,M63,N63,O63,P63,Q63,R63,S63,T63,U63)</f>
        <v>30.9</v>
      </c>
      <c r="E63" s="9">
        <f t="shared" si="6"/>
        <v>1</v>
      </c>
      <c r="F63" s="8">
        <f t="shared" si="7"/>
        <v>154.5</v>
      </c>
      <c r="G63" s="9">
        <f t="shared" si="8"/>
        <v>5</v>
      </c>
      <c r="H63" s="10">
        <f t="shared" si="9"/>
        <v>185.4</v>
      </c>
      <c r="I63" s="7"/>
      <c r="J63" s="7"/>
      <c r="K63" s="7"/>
      <c r="L63" s="7"/>
      <c r="M63" s="7"/>
      <c r="N63" s="7"/>
      <c r="O63" s="7"/>
      <c r="P63" s="7">
        <v>30.9</v>
      </c>
      <c r="Q63" s="7">
        <v>30.9</v>
      </c>
      <c r="R63" s="7">
        <v>30.9</v>
      </c>
      <c r="S63" s="7">
        <v>30.9</v>
      </c>
      <c r="T63" s="7">
        <v>30.9</v>
      </c>
      <c r="U63" s="19">
        <v>30.9</v>
      </c>
    </row>
    <row r="64" spans="1:21" ht="15" hidden="1" customHeight="1">
      <c r="A64" s="18" t="s">
        <v>3</v>
      </c>
      <c r="B64" s="1" t="s">
        <v>24</v>
      </c>
      <c r="C64" s="17" t="s">
        <v>26</v>
      </c>
      <c r="D64" s="11">
        <f>CHOOSE((MATCH(TRUE,INDEX(Tableau1[[#This Row],[Janvier]:[Décembre]]&gt;0,0),0)),J64,K64,L64,M64,N64,O64,P64,Q64,R64,S64,T64,U64)</f>
        <v>19.989999999999998</v>
      </c>
      <c r="E64" s="9">
        <f t="shared" si="6"/>
        <v>1</v>
      </c>
      <c r="F64" s="8">
        <f t="shared" si="7"/>
        <v>254.57</v>
      </c>
      <c r="G64" s="9">
        <f t="shared" si="8"/>
        <v>11</v>
      </c>
      <c r="H64" s="10">
        <f t="shared" si="9"/>
        <v>274.56</v>
      </c>
      <c r="I64" s="7"/>
      <c r="J64" s="7">
        <v>19.989999999999998</v>
      </c>
      <c r="K64" s="7">
        <v>19.989999999999998</v>
      </c>
      <c r="L64" s="7">
        <v>19.989999999999998</v>
      </c>
      <c r="M64" s="7">
        <v>19.989999999999998</v>
      </c>
      <c r="N64" s="7">
        <v>19.989999999999998</v>
      </c>
      <c r="O64" s="7">
        <v>19.989999999999998</v>
      </c>
      <c r="P64" s="7">
        <v>25.77</v>
      </c>
      <c r="Q64" s="7">
        <v>25.77</v>
      </c>
      <c r="R64" s="7">
        <v>25.77</v>
      </c>
      <c r="S64" s="7">
        <v>25.77</v>
      </c>
      <c r="T64" s="7">
        <v>25.77</v>
      </c>
      <c r="U64" s="19">
        <v>25.77</v>
      </c>
    </row>
    <row r="65" spans="1:21" ht="15" hidden="1" customHeight="1">
      <c r="A65" s="18" t="s">
        <v>3</v>
      </c>
      <c r="B65" s="1" t="s">
        <v>20</v>
      </c>
      <c r="C65" s="17" t="s">
        <v>26</v>
      </c>
      <c r="D65" s="11">
        <f>CHOOSE((MATCH(TRUE,INDEX(Tableau1[[#This Row],[Janvier]:[Décembre]]&gt;0,0),0)),J65,K65,L65,M65,N65,O65,P65,Q65,R65,S65,T65,U65)</f>
        <v>24.26</v>
      </c>
      <c r="E65" s="9">
        <f t="shared" si="6"/>
        <v>1</v>
      </c>
      <c r="F65" s="8">
        <f t="shared" si="7"/>
        <v>145.56</v>
      </c>
      <c r="G65" s="9">
        <f t="shared" si="8"/>
        <v>6</v>
      </c>
      <c r="H65" s="10">
        <f t="shared" si="9"/>
        <v>169.82</v>
      </c>
      <c r="I65" s="7"/>
      <c r="J65" s="7"/>
      <c r="K65" s="7"/>
      <c r="L65" s="7"/>
      <c r="M65" s="7"/>
      <c r="N65" s="7"/>
      <c r="O65" s="7">
        <v>24.26</v>
      </c>
      <c r="P65" s="7">
        <v>24.26</v>
      </c>
      <c r="Q65" s="7">
        <v>24.26</v>
      </c>
      <c r="R65" s="7">
        <v>24.26</v>
      </c>
      <c r="S65" s="7">
        <v>24.26</v>
      </c>
      <c r="T65" s="7">
        <v>24.26</v>
      </c>
      <c r="U65" s="19">
        <v>24.26</v>
      </c>
    </row>
    <row r="66" spans="1:21" ht="15" hidden="1" customHeight="1">
      <c r="A66" s="18" t="s">
        <v>3</v>
      </c>
      <c r="B66" s="1" t="s">
        <v>24</v>
      </c>
      <c r="C66" s="17" t="s">
        <v>26</v>
      </c>
      <c r="D66" s="11">
        <f>CHOOSE((MATCH(TRUE,INDEX(Tableau1[[#This Row],[Janvier]:[Décembre]]&gt;0,0),0)),J66,K66,L66,M66,N66,O66,P66,Q66,R66,S66,T66,U66)</f>
        <v>19.309999999999999</v>
      </c>
      <c r="E66" s="9">
        <f t="shared" si="6"/>
        <v>1</v>
      </c>
      <c r="F66" s="8">
        <f t="shared" si="7"/>
        <v>154.47999999999999</v>
      </c>
      <c r="G66" s="9">
        <f t="shared" si="8"/>
        <v>8</v>
      </c>
      <c r="H66" s="10">
        <f t="shared" si="9"/>
        <v>173.79</v>
      </c>
      <c r="I66" s="7"/>
      <c r="J66" s="7"/>
      <c r="K66" s="7"/>
      <c r="L66" s="7"/>
      <c r="M66" s="7">
        <v>19.309999999999999</v>
      </c>
      <c r="N66" s="7">
        <v>19.309999999999999</v>
      </c>
      <c r="O66" s="7">
        <v>19.309999999999999</v>
      </c>
      <c r="P66" s="7">
        <v>19.309999999999999</v>
      </c>
      <c r="Q66" s="7">
        <v>19.309999999999999</v>
      </c>
      <c r="R66" s="7">
        <v>19.309999999999999</v>
      </c>
      <c r="S66" s="7">
        <v>19.309999999999999</v>
      </c>
      <c r="T66" s="7">
        <v>19.309999999999999</v>
      </c>
      <c r="U66" s="19">
        <v>19.309999999999999</v>
      </c>
    </row>
    <row r="67" spans="1:21" ht="15" hidden="1" customHeight="1">
      <c r="A67" s="18" t="s">
        <v>3</v>
      </c>
      <c r="B67" s="1" t="s">
        <v>23</v>
      </c>
      <c r="C67" s="17" t="s">
        <v>26</v>
      </c>
      <c r="D67" s="11">
        <f>CHOOSE((MATCH(TRUE,INDEX(Tableau1[[#This Row],[Janvier]:[Décembre]]&gt;0,0),0)),J67,K67,L67,M67,N67,O67,P67,Q67,R67,S67,T67,U67)</f>
        <v>4</v>
      </c>
      <c r="E67" s="9">
        <f t="shared" si="6"/>
        <v>1</v>
      </c>
      <c r="F67" s="8">
        <f t="shared" si="7"/>
        <v>24</v>
      </c>
      <c r="G67" s="9">
        <f t="shared" si="8"/>
        <v>6</v>
      </c>
      <c r="H67" s="10">
        <f t="shared" si="9"/>
        <v>28</v>
      </c>
      <c r="I67" s="7"/>
      <c r="J67" s="7"/>
      <c r="K67" s="7"/>
      <c r="L67" s="7"/>
      <c r="M67" s="7"/>
      <c r="N67" s="7"/>
      <c r="O67" s="7">
        <v>4</v>
      </c>
      <c r="P67" s="7">
        <v>4</v>
      </c>
      <c r="Q67" s="7">
        <v>4</v>
      </c>
      <c r="R67" s="7">
        <v>4</v>
      </c>
      <c r="S67" s="7">
        <v>4</v>
      </c>
      <c r="T67" s="7">
        <v>4</v>
      </c>
      <c r="U67" s="19">
        <v>4</v>
      </c>
    </row>
    <row r="68" spans="1:21" ht="15" customHeight="1">
      <c r="A68" s="18" t="s">
        <v>3</v>
      </c>
      <c r="B68" s="1" t="s">
        <v>18</v>
      </c>
      <c r="C68" s="17" t="s">
        <v>26</v>
      </c>
      <c r="D68" s="11">
        <f>CHOOSE((MATCH(TRUE,INDEX(Tableau1[[#This Row],[Janvier]:[Décembre]]&gt;0,0),0)),J68,K68,L68,M68,N68,O68,P68,Q68,R68,S68,T68,U68)</f>
        <v>15</v>
      </c>
      <c r="E68" s="9">
        <f t="shared" si="6"/>
        <v>1</v>
      </c>
      <c r="F68" s="8">
        <f t="shared" si="7"/>
        <v>165</v>
      </c>
      <c r="G68" s="9">
        <f t="shared" si="8"/>
        <v>11</v>
      </c>
      <c r="H68" s="10">
        <f t="shared" si="9"/>
        <v>180</v>
      </c>
      <c r="I68" s="7"/>
      <c r="J68" s="7">
        <v>15</v>
      </c>
      <c r="K68" s="7">
        <v>15</v>
      </c>
      <c r="L68" s="7">
        <v>15</v>
      </c>
      <c r="M68" s="7">
        <v>15</v>
      </c>
      <c r="N68" s="7">
        <v>15</v>
      </c>
      <c r="O68" s="7">
        <v>15</v>
      </c>
      <c r="P68" s="7">
        <v>15</v>
      </c>
      <c r="Q68" s="7">
        <v>15</v>
      </c>
      <c r="R68" s="7">
        <v>15</v>
      </c>
      <c r="S68" s="7">
        <v>15</v>
      </c>
      <c r="T68" s="7">
        <v>15</v>
      </c>
      <c r="U68" s="19">
        <v>15</v>
      </c>
    </row>
    <row r="69" spans="1:21" ht="15" hidden="1" customHeight="1">
      <c r="A69" s="18" t="s">
        <v>3</v>
      </c>
      <c r="B69" s="1" t="s">
        <v>24</v>
      </c>
      <c r="C69" s="17" t="s">
        <v>26</v>
      </c>
      <c r="D69" s="11">
        <f>CHOOSE((MATCH(TRUE,INDEX(Tableau1[[#This Row],[Janvier]:[Décembre]]&gt;0,0),0)),J69,K69,L69,M69,N69,O69,P69,Q69,R69,S69,T69,U69)</f>
        <v>18.63</v>
      </c>
      <c r="E69" s="9">
        <f t="shared" ref="E69:E84" si="10">IF(COUNT(J69:U69)&gt;0,1,0)</f>
        <v>1</v>
      </c>
      <c r="F69" s="8">
        <f t="shared" ref="F69:F84" si="11">SUM(J69:U69)-D69</f>
        <v>204.92999999999998</v>
      </c>
      <c r="G69" s="9">
        <f t="shared" ref="G69:G84" si="12">COUNT(J69:U69)-E69</f>
        <v>11</v>
      </c>
      <c r="H69" s="10">
        <f t="shared" ref="H69:H84" si="13">SUM(J69:U69)</f>
        <v>223.55999999999997</v>
      </c>
      <c r="I69" s="7"/>
      <c r="J69" s="7">
        <v>18.63</v>
      </c>
      <c r="K69" s="7">
        <v>18.63</v>
      </c>
      <c r="L69" s="7">
        <v>18.63</v>
      </c>
      <c r="M69" s="7">
        <v>18.63</v>
      </c>
      <c r="N69" s="7">
        <v>18.63</v>
      </c>
      <c r="O69" s="7">
        <v>18.63</v>
      </c>
      <c r="P69" s="7">
        <v>18.63</v>
      </c>
      <c r="Q69" s="7">
        <v>18.63</v>
      </c>
      <c r="R69" s="7">
        <v>18.63</v>
      </c>
      <c r="S69" s="7">
        <v>18.63</v>
      </c>
      <c r="T69" s="7">
        <v>18.63</v>
      </c>
      <c r="U69" s="19">
        <v>18.63</v>
      </c>
    </row>
    <row r="70" spans="1:21" ht="15" hidden="1" customHeight="1">
      <c r="A70" s="18" t="s">
        <v>3</v>
      </c>
      <c r="B70" s="1" t="s">
        <v>22</v>
      </c>
      <c r="C70" s="17" t="s">
        <v>26</v>
      </c>
      <c r="D70" s="11">
        <f>CHOOSE((MATCH(TRUE,INDEX(Tableau1[[#This Row],[Janvier]:[Décembre]]&gt;0,0),0)),J70,K70,L70,M70,N70,O70,P70,Q70,R70,S70,T70,U70)</f>
        <v>17.07</v>
      </c>
      <c r="E70" s="9">
        <f t="shared" si="10"/>
        <v>1</v>
      </c>
      <c r="F70" s="8">
        <f t="shared" si="11"/>
        <v>209.07000000000002</v>
      </c>
      <c r="G70" s="9">
        <f t="shared" si="12"/>
        <v>11</v>
      </c>
      <c r="H70" s="10">
        <f t="shared" si="13"/>
        <v>226.14000000000001</v>
      </c>
      <c r="I70" s="7"/>
      <c r="J70" s="7">
        <v>17.07</v>
      </c>
      <c r="K70" s="7">
        <v>17.07</v>
      </c>
      <c r="L70" s="7">
        <v>17.07</v>
      </c>
      <c r="M70" s="7">
        <v>17.07</v>
      </c>
      <c r="N70" s="7">
        <v>17.07</v>
      </c>
      <c r="O70" s="7">
        <v>17.07</v>
      </c>
      <c r="P70" s="7">
        <v>20.62</v>
      </c>
      <c r="Q70" s="7">
        <v>20.62</v>
      </c>
      <c r="R70" s="7">
        <v>20.62</v>
      </c>
      <c r="S70" s="7">
        <v>20.62</v>
      </c>
      <c r="T70" s="7">
        <v>20.62</v>
      </c>
      <c r="U70" s="19">
        <v>20.62</v>
      </c>
    </row>
    <row r="71" spans="1:21" ht="15" hidden="1" customHeight="1">
      <c r="A71" s="18" t="s">
        <v>3</v>
      </c>
      <c r="B71" s="1" t="s">
        <v>24</v>
      </c>
      <c r="C71" s="17" t="s">
        <v>26</v>
      </c>
      <c r="D71" s="11">
        <f>CHOOSE((MATCH(TRUE,INDEX(Tableau1[[#This Row],[Janvier]:[Décembre]]&gt;0,0),0)),J71,K71,L71,M71,N71,O71,P71,Q71,R71,S71,T71,U71)</f>
        <v>24.47</v>
      </c>
      <c r="E71" s="9">
        <f t="shared" si="10"/>
        <v>1</v>
      </c>
      <c r="F71" s="8">
        <f t="shared" si="11"/>
        <v>48.94</v>
      </c>
      <c r="G71" s="9">
        <f t="shared" si="12"/>
        <v>2</v>
      </c>
      <c r="H71" s="10">
        <f t="shared" si="13"/>
        <v>73.41</v>
      </c>
      <c r="I71" s="7"/>
      <c r="J71" s="7"/>
      <c r="K71" s="7"/>
      <c r="L71" s="7"/>
      <c r="M71" s="7"/>
      <c r="N71" s="7"/>
      <c r="O71" s="7"/>
      <c r="P71" s="7"/>
      <c r="Q71" s="7"/>
      <c r="R71" s="7"/>
      <c r="S71" s="7">
        <v>24.47</v>
      </c>
      <c r="T71" s="7">
        <v>24.47</v>
      </c>
      <c r="U71" s="19">
        <v>24.47</v>
      </c>
    </row>
    <row r="72" spans="1:21" ht="15" hidden="1" customHeight="1">
      <c r="A72" s="18" t="s">
        <v>3</v>
      </c>
      <c r="B72" s="1" t="s">
        <v>24</v>
      </c>
      <c r="C72" s="17" t="s">
        <v>26</v>
      </c>
      <c r="D72" s="11">
        <f>CHOOSE((MATCH(TRUE,INDEX(Tableau1[[#This Row],[Janvier]:[Décembre]]&gt;0,0),0)),J72,K72,L72,M72,N72,O72,P72,Q72,R72,S72,T72,U72)</f>
        <v>23.03</v>
      </c>
      <c r="E72" s="9">
        <f t="shared" si="10"/>
        <v>1</v>
      </c>
      <c r="F72" s="8">
        <f t="shared" si="11"/>
        <v>23.03</v>
      </c>
      <c r="G72" s="9">
        <f t="shared" si="12"/>
        <v>1</v>
      </c>
      <c r="H72" s="10">
        <f t="shared" si="13"/>
        <v>46.06</v>
      </c>
      <c r="I72" s="7"/>
      <c r="J72" s="7"/>
      <c r="K72" s="7">
        <v>23.03</v>
      </c>
      <c r="L72" s="7">
        <v>23.03</v>
      </c>
      <c r="M72" s="7"/>
      <c r="N72" s="7"/>
      <c r="O72" s="7"/>
      <c r="P72" s="7"/>
      <c r="Q72" s="7"/>
      <c r="R72" s="7"/>
      <c r="S72" s="7"/>
      <c r="T72" s="7"/>
      <c r="U72" s="19"/>
    </row>
    <row r="73" spans="1:21" ht="15" hidden="1" customHeight="1">
      <c r="A73" s="18" t="s">
        <v>3</v>
      </c>
      <c r="B73" s="1" t="s">
        <v>24</v>
      </c>
      <c r="C73" s="17" t="s">
        <v>25</v>
      </c>
      <c r="D73" s="11">
        <f>CHOOSE((MATCH(TRUE,INDEX(Tableau1[[#This Row],[Janvier]:[Décembre]]&gt;0,0),0)),J73,K73,L73,M73,N73,O73,P73,Q73,R73,S73,T73,U73)</f>
        <v>27.5</v>
      </c>
      <c r="E73" s="9">
        <f t="shared" si="10"/>
        <v>1</v>
      </c>
      <c r="F73" s="8">
        <f t="shared" si="11"/>
        <v>302.5</v>
      </c>
      <c r="G73" s="9">
        <f t="shared" si="12"/>
        <v>11</v>
      </c>
      <c r="H73" s="10">
        <f t="shared" si="13"/>
        <v>330</v>
      </c>
      <c r="I73" s="7"/>
      <c r="J73" s="7">
        <v>27.5</v>
      </c>
      <c r="K73" s="7">
        <v>27.5</v>
      </c>
      <c r="L73" s="7">
        <v>27.5</v>
      </c>
      <c r="M73" s="7">
        <v>27.5</v>
      </c>
      <c r="N73" s="7">
        <v>27.5</v>
      </c>
      <c r="O73" s="7">
        <v>27.5</v>
      </c>
      <c r="P73" s="7">
        <v>27.5</v>
      </c>
      <c r="Q73" s="7">
        <v>27.5</v>
      </c>
      <c r="R73" s="7">
        <v>27.5</v>
      </c>
      <c r="S73" s="7">
        <v>27.5</v>
      </c>
      <c r="T73" s="7">
        <v>27.5</v>
      </c>
      <c r="U73" s="19">
        <v>27.5</v>
      </c>
    </row>
    <row r="74" spans="1:21" ht="15" hidden="1" customHeight="1">
      <c r="A74" s="18" t="s">
        <v>3</v>
      </c>
      <c r="B74" s="1" t="s">
        <v>23</v>
      </c>
      <c r="C74" s="17" t="s">
        <v>26</v>
      </c>
      <c r="D74" s="11">
        <f>CHOOSE((MATCH(TRUE,INDEX(Tableau1[[#This Row],[Janvier]:[Décembre]]&gt;0,0),0)),J74,K74,L74,M74,N74,O74,P74,Q74,R74,S74,T74,U74)</f>
        <v>21.97</v>
      </c>
      <c r="E74" s="9">
        <f t="shared" si="10"/>
        <v>1</v>
      </c>
      <c r="F74" s="8">
        <f t="shared" si="11"/>
        <v>175.76</v>
      </c>
      <c r="G74" s="9">
        <f t="shared" si="12"/>
        <v>8</v>
      </c>
      <c r="H74" s="10">
        <f t="shared" si="13"/>
        <v>197.73</v>
      </c>
      <c r="I74" s="7"/>
      <c r="J74" s="7"/>
      <c r="K74" s="7"/>
      <c r="L74" s="7"/>
      <c r="M74" s="7">
        <v>21.97</v>
      </c>
      <c r="N74" s="7">
        <v>21.97</v>
      </c>
      <c r="O74" s="7">
        <v>21.97</v>
      </c>
      <c r="P74" s="7">
        <v>21.97</v>
      </c>
      <c r="Q74" s="7">
        <v>21.97</v>
      </c>
      <c r="R74" s="7">
        <v>21.97</v>
      </c>
      <c r="S74" s="7">
        <v>21.97</v>
      </c>
      <c r="T74" s="7">
        <v>21.97</v>
      </c>
      <c r="U74" s="19">
        <v>21.97</v>
      </c>
    </row>
    <row r="75" spans="1:21" ht="15" hidden="1" customHeight="1">
      <c r="A75" s="18" t="s">
        <v>3</v>
      </c>
      <c r="B75" s="1" t="s">
        <v>24</v>
      </c>
      <c r="C75" s="17" t="s">
        <v>25</v>
      </c>
      <c r="D75" s="11">
        <f>CHOOSE((MATCH(TRUE,INDEX(Tableau1[[#This Row],[Janvier]:[Décembre]]&gt;0,0),0)),J75,K75,L75,M75,N75,O75,P75,Q75,R75,S75,T75,U75)</f>
        <v>23.5</v>
      </c>
      <c r="E75" s="9">
        <f t="shared" si="10"/>
        <v>1</v>
      </c>
      <c r="F75" s="8">
        <f t="shared" si="11"/>
        <v>258.5</v>
      </c>
      <c r="G75" s="9">
        <f t="shared" si="12"/>
        <v>11</v>
      </c>
      <c r="H75" s="10">
        <f t="shared" si="13"/>
        <v>282</v>
      </c>
      <c r="I75" s="7"/>
      <c r="J75" s="7">
        <v>23.5</v>
      </c>
      <c r="K75" s="7">
        <v>23.5</v>
      </c>
      <c r="L75" s="7">
        <v>23.5</v>
      </c>
      <c r="M75" s="7">
        <v>23.5</v>
      </c>
      <c r="N75" s="7">
        <v>23.5</v>
      </c>
      <c r="O75" s="7">
        <v>23.5</v>
      </c>
      <c r="P75" s="7">
        <v>23.5</v>
      </c>
      <c r="Q75" s="7">
        <v>23.5</v>
      </c>
      <c r="R75" s="7">
        <v>23.5</v>
      </c>
      <c r="S75" s="7">
        <v>23.5</v>
      </c>
      <c r="T75" s="7">
        <v>23.5</v>
      </c>
      <c r="U75" s="19">
        <v>23.5</v>
      </c>
    </row>
    <row r="76" spans="1:21" ht="15" customHeight="1">
      <c r="A76" s="18" t="s">
        <v>3</v>
      </c>
      <c r="B76" s="1" t="s">
        <v>18</v>
      </c>
      <c r="C76" s="17" t="s">
        <v>26</v>
      </c>
      <c r="D76" s="11">
        <f>CHOOSE((MATCH(TRUE,INDEX(Tableau1[[#This Row],[Janvier]:[Décembre]]&gt;0,0),0)),J76,K76,L76,M76,N76,O76,P76,Q76,R76,S76,T76,U76)</f>
        <v>19.07</v>
      </c>
      <c r="E76" s="9">
        <f t="shared" si="10"/>
        <v>1</v>
      </c>
      <c r="F76" s="8">
        <f t="shared" si="11"/>
        <v>209.76999999999995</v>
      </c>
      <c r="G76" s="9">
        <f t="shared" si="12"/>
        <v>11</v>
      </c>
      <c r="H76" s="10">
        <f t="shared" si="13"/>
        <v>228.83999999999995</v>
      </c>
      <c r="I76" s="7"/>
      <c r="J76" s="7">
        <v>19.07</v>
      </c>
      <c r="K76" s="7">
        <v>19.07</v>
      </c>
      <c r="L76" s="7">
        <v>19.07</v>
      </c>
      <c r="M76" s="7">
        <v>19.07</v>
      </c>
      <c r="N76" s="7">
        <v>19.07</v>
      </c>
      <c r="O76" s="7">
        <v>19.07</v>
      </c>
      <c r="P76" s="7">
        <v>19.07</v>
      </c>
      <c r="Q76" s="7">
        <v>19.07</v>
      </c>
      <c r="R76" s="7">
        <v>19.07</v>
      </c>
      <c r="S76" s="7">
        <v>19.07</v>
      </c>
      <c r="T76" s="7">
        <v>19.07</v>
      </c>
      <c r="U76" s="19">
        <v>19.07</v>
      </c>
    </row>
    <row r="77" spans="1:21" ht="15" hidden="1" customHeight="1">
      <c r="A77" s="18" t="s">
        <v>3</v>
      </c>
      <c r="B77" s="1" t="s">
        <v>24</v>
      </c>
      <c r="C77" s="17" t="s">
        <v>26</v>
      </c>
      <c r="D77" s="11">
        <f>CHOOSE((MATCH(TRUE,INDEX(Tableau1[[#This Row],[Janvier]:[Décembre]]&gt;0,0),0)),J77,K77,L77,M77,N77,O77,P77,Q77,R77,S77,T77,U77)</f>
        <v>18.29</v>
      </c>
      <c r="E77" s="9">
        <f t="shared" si="10"/>
        <v>1</v>
      </c>
      <c r="F77" s="8">
        <f t="shared" si="11"/>
        <v>221.89000000000004</v>
      </c>
      <c r="G77" s="9">
        <f t="shared" si="12"/>
        <v>11</v>
      </c>
      <c r="H77" s="10">
        <f t="shared" si="13"/>
        <v>240.18000000000004</v>
      </c>
      <c r="I77" s="7"/>
      <c r="J77" s="7">
        <v>18.29</v>
      </c>
      <c r="K77" s="7">
        <v>18.29</v>
      </c>
      <c r="L77" s="7">
        <v>18.29</v>
      </c>
      <c r="M77" s="7">
        <v>18.29</v>
      </c>
      <c r="N77" s="7">
        <v>18.29</v>
      </c>
      <c r="O77" s="7">
        <v>18.29</v>
      </c>
      <c r="P77" s="7">
        <v>21.74</v>
      </c>
      <c r="Q77" s="7">
        <v>21.74</v>
      </c>
      <c r="R77" s="7">
        <v>21.74</v>
      </c>
      <c r="S77" s="7">
        <v>21.74</v>
      </c>
      <c r="T77" s="7">
        <v>21.74</v>
      </c>
      <c r="U77" s="19">
        <v>21.74</v>
      </c>
    </row>
    <row r="78" spans="1:21" ht="15" hidden="1" customHeight="1">
      <c r="A78" s="18" t="s">
        <v>3</v>
      </c>
      <c r="B78" s="1" t="s">
        <v>20</v>
      </c>
      <c r="C78" s="17" t="s">
        <v>26</v>
      </c>
      <c r="D78" s="11">
        <f>CHOOSE((MATCH(TRUE,INDEX(Tableau1[[#This Row],[Janvier]:[Décembre]]&gt;0,0),0)),J78,K78,L78,M78,N78,O78,P78,Q78,R78,S78,T78,U78)</f>
        <v>13.6</v>
      </c>
      <c r="E78" s="9">
        <f t="shared" si="10"/>
        <v>1</v>
      </c>
      <c r="F78" s="8">
        <f t="shared" si="11"/>
        <v>149.59999999999997</v>
      </c>
      <c r="G78" s="9">
        <f t="shared" si="12"/>
        <v>11</v>
      </c>
      <c r="H78" s="10">
        <f t="shared" si="13"/>
        <v>163.19999999999996</v>
      </c>
      <c r="I78" s="7"/>
      <c r="J78" s="7">
        <v>13.6</v>
      </c>
      <c r="K78" s="7">
        <v>13.6</v>
      </c>
      <c r="L78" s="7">
        <v>13.6</v>
      </c>
      <c r="M78" s="7">
        <v>13.6</v>
      </c>
      <c r="N78" s="7">
        <v>13.6</v>
      </c>
      <c r="O78" s="7">
        <v>13.6</v>
      </c>
      <c r="P78" s="7">
        <v>13.6</v>
      </c>
      <c r="Q78" s="7">
        <v>13.6</v>
      </c>
      <c r="R78" s="7">
        <v>13.6</v>
      </c>
      <c r="S78" s="7">
        <v>13.6</v>
      </c>
      <c r="T78" s="7">
        <v>13.6</v>
      </c>
      <c r="U78" s="19">
        <v>13.6</v>
      </c>
    </row>
    <row r="79" spans="1:21" ht="15" hidden="1" customHeight="1">
      <c r="A79" s="18" t="s">
        <v>3</v>
      </c>
      <c r="B79" s="1" t="s">
        <v>24</v>
      </c>
      <c r="C79" s="17" t="s">
        <v>26</v>
      </c>
      <c r="D79" s="11">
        <f>CHOOSE((MATCH(TRUE,INDEX(Tableau1[[#This Row],[Janvier]:[Décembre]]&gt;0,0),0)),J79,K79,L79,M79,N79,O79,P79,Q79,R79,S79,T79,U79)</f>
        <v>20.73</v>
      </c>
      <c r="E79" s="9">
        <f t="shared" si="10"/>
        <v>1</v>
      </c>
      <c r="F79" s="8">
        <f t="shared" si="11"/>
        <v>228.02999999999997</v>
      </c>
      <c r="G79" s="9">
        <f t="shared" si="12"/>
        <v>11</v>
      </c>
      <c r="H79" s="10">
        <f t="shared" si="13"/>
        <v>248.75999999999996</v>
      </c>
      <c r="I79" s="7"/>
      <c r="J79" s="7">
        <v>20.73</v>
      </c>
      <c r="K79" s="7">
        <v>20.73</v>
      </c>
      <c r="L79" s="7">
        <v>20.73</v>
      </c>
      <c r="M79" s="7">
        <v>20.73</v>
      </c>
      <c r="N79" s="7">
        <v>20.73</v>
      </c>
      <c r="O79" s="7">
        <v>20.73</v>
      </c>
      <c r="P79" s="7">
        <v>20.73</v>
      </c>
      <c r="Q79" s="7">
        <v>20.73</v>
      </c>
      <c r="R79" s="7">
        <v>20.73</v>
      </c>
      <c r="S79" s="7">
        <v>20.73</v>
      </c>
      <c r="T79" s="7">
        <v>20.73</v>
      </c>
      <c r="U79" s="19">
        <v>20.73</v>
      </c>
    </row>
    <row r="80" spans="1:21" ht="15" hidden="1" customHeight="1">
      <c r="A80" s="18" t="s">
        <v>3</v>
      </c>
      <c r="B80" s="1" t="s">
        <v>24</v>
      </c>
      <c r="C80" s="17" t="s">
        <v>26</v>
      </c>
      <c r="D80" s="11">
        <f>CHOOSE((MATCH(TRUE,INDEX(Tableau1[[#This Row],[Janvier]:[Décembre]]&gt;0,0),0)),J80,K80,L80,M80,N80,O80,P80,Q80,R80,S80,T80,U80)</f>
        <v>18.72</v>
      </c>
      <c r="E80" s="9">
        <f t="shared" si="10"/>
        <v>1</v>
      </c>
      <c r="F80" s="8">
        <f t="shared" si="11"/>
        <v>18.72</v>
      </c>
      <c r="G80" s="9">
        <f t="shared" si="12"/>
        <v>1</v>
      </c>
      <c r="H80" s="10">
        <f t="shared" si="13"/>
        <v>37.44</v>
      </c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>
        <v>18.72</v>
      </c>
      <c r="U80" s="19">
        <v>18.72</v>
      </c>
    </row>
    <row r="81" spans="1:21" ht="15" hidden="1" customHeight="1">
      <c r="A81" s="18" t="s">
        <v>3</v>
      </c>
      <c r="B81" s="1" t="s">
        <v>24</v>
      </c>
      <c r="C81" s="17" t="s">
        <v>26</v>
      </c>
      <c r="D81" s="11">
        <f>CHOOSE((MATCH(TRUE,INDEX(Tableau1[[#This Row],[Janvier]:[Décembre]]&gt;0,0),0)),J81,K81,L81,M81,N81,O81,P81,Q81,R81,S81,T81,U81)</f>
        <v>24.26</v>
      </c>
      <c r="E81" s="9">
        <f t="shared" si="10"/>
        <v>1</v>
      </c>
      <c r="F81" s="8">
        <f t="shared" si="11"/>
        <v>24.26</v>
      </c>
      <c r="G81" s="9">
        <f t="shared" si="12"/>
        <v>1</v>
      </c>
      <c r="H81" s="10">
        <f t="shared" si="13"/>
        <v>48.52</v>
      </c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>
        <v>24.26</v>
      </c>
      <c r="U81" s="19">
        <v>24.26</v>
      </c>
    </row>
    <row r="82" spans="1:21" ht="15" hidden="1" customHeight="1">
      <c r="A82" s="18" t="s">
        <v>3</v>
      </c>
      <c r="B82" s="1" t="s">
        <v>24</v>
      </c>
      <c r="C82" s="17" t="s">
        <v>26</v>
      </c>
      <c r="D82" s="11">
        <f>CHOOSE((MATCH(TRUE,INDEX(Tableau1[[#This Row],[Janvier]:[Décembre]]&gt;0,0),0)),J82,K82,L82,M82,N82,O82,P82,Q82,R82,S82,T82,U82)</f>
        <v>23.36</v>
      </c>
      <c r="E82" s="9">
        <f t="shared" si="10"/>
        <v>1</v>
      </c>
      <c r="F82" s="8">
        <f t="shared" si="11"/>
        <v>272.62</v>
      </c>
      <c r="G82" s="9">
        <f t="shared" si="12"/>
        <v>11</v>
      </c>
      <c r="H82" s="10">
        <f t="shared" si="13"/>
        <v>295.98</v>
      </c>
      <c r="I82" s="7"/>
      <c r="J82" s="7">
        <v>23.36</v>
      </c>
      <c r="K82" s="7">
        <v>23.36</v>
      </c>
      <c r="L82" s="7">
        <v>23.36</v>
      </c>
      <c r="M82" s="7">
        <v>23.36</v>
      </c>
      <c r="N82" s="7">
        <v>23.36</v>
      </c>
      <c r="O82" s="7">
        <v>23.36</v>
      </c>
      <c r="P82" s="7">
        <v>25.97</v>
      </c>
      <c r="Q82" s="7">
        <v>25.97</v>
      </c>
      <c r="R82" s="7">
        <v>25.97</v>
      </c>
      <c r="S82" s="7">
        <v>25.97</v>
      </c>
      <c r="T82" s="7">
        <v>25.97</v>
      </c>
      <c r="U82" s="19">
        <v>25.97</v>
      </c>
    </row>
    <row r="83" spans="1:21" ht="15" customHeight="1">
      <c r="A83" s="18" t="s">
        <v>3</v>
      </c>
      <c r="B83" s="1" t="s">
        <v>18</v>
      </c>
      <c r="C83" s="17" t="s">
        <v>26</v>
      </c>
      <c r="D83" s="11">
        <f>CHOOSE((MATCH(TRUE,INDEX(Tableau1[[#This Row],[Janvier]:[Décembre]]&gt;0,0),0)),J83,K83,L83,M83,N83,O83,P83,Q83,R83,S83,T83,U83)</f>
        <v>19.989999999999998</v>
      </c>
      <c r="E83" s="9">
        <f t="shared" si="10"/>
        <v>1</v>
      </c>
      <c r="F83" s="8">
        <f t="shared" si="11"/>
        <v>259.79000000000002</v>
      </c>
      <c r="G83" s="9">
        <f t="shared" si="12"/>
        <v>11</v>
      </c>
      <c r="H83" s="10">
        <f t="shared" si="13"/>
        <v>279.78000000000003</v>
      </c>
      <c r="I83" s="7"/>
      <c r="J83" s="7">
        <v>19.989999999999998</v>
      </c>
      <c r="K83" s="7">
        <v>19.989999999999998</v>
      </c>
      <c r="L83" s="7">
        <v>19.989999999999998</v>
      </c>
      <c r="M83" s="7">
        <v>19.989999999999998</v>
      </c>
      <c r="N83" s="7">
        <v>19.989999999999998</v>
      </c>
      <c r="O83" s="7">
        <v>19.989999999999998</v>
      </c>
      <c r="P83" s="7">
        <v>25.77</v>
      </c>
      <c r="Q83" s="7">
        <v>25.77</v>
      </c>
      <c r="R83" s="7">
        <v>25.77</v>
      </c>
      <c r="S83" s="7">
        <v>25.77</v>
      </c>
      <c r="T83" s="7">
        <v>28.38</v>
      </c>
      <c r="U83" s="19">
        <v>28.38</v>
      </c>
    </row>
    <row r="84" spans="1:21" ht="15" hidden="1" customHeight="1">
      <c r="A84" s="18" t="s">
        <v>3</v>
      </c>
      <c r="B84" s="1" t="s">
        <v>23</v>
      </c>
      <c r="C84" s="17" t="s">
        <v>26</v>
      </c>
      <c r="D84" s="11">
        <f>CHOOSE((MATCH(TRUE,INDEX(Tableau1[[#This Row],[Janvier]:[Décembre]]&gt;0,0),0)),J84,K84,L84,M84,N84,O84,P84,Q84,R84,S84,T84,U84)</f>
        <v>31.14</v>
      </c>
      <c r="E84" s="9">
        <f t="shared" si="10"/>
        <v>1</v>
      </c>
      <c r="F84" s="8">
        <f t="shared" si="11"/>
        <v>342.53999999999991</v>
      </c>
      <c r="G84" s="9">
        <f t="shared" si="12"/>
        <v>11</v>
      </c>
      <c r="H84" s="10">
        <f t="shared" si="13"/>
        <v>373.67999999999989</v>
      </c>
      <c r="I84" s="7"/>
      <c r="J84" s="7">
        <v>31.14</v>
      </c>
      <c r="K84" s="7">
        <v>31.14</v>
      </c>
      <c r="L84" s="7">
        <v>31.14</v>
      </c>
      <c r="M84" s="7">
        <v>31.14</v>
      </c>
      <c r="N84" s="7">
        <v>31.14</v>
      </c>
      <c r="O84" s="7">
        <v>31.14</v>
      </c>
      <c r="P84" s="7">
        <v>31.14</v>
      </c>
      <c r="Q84" s="7">
        <v>31.14</v>
      </c>
      <c r="R84" s="7">
        <v>31.14</v>
      </c>
      <c r="S84" s="7">
        <v>31.14</v>
      </c>
      <c r="T84" s="7">
        <v>31.14</v>
      </c>
      <c r="U84" s="19">
        <v>31.14</v>
      </c>
    </row>
    <row r="85" spans="1:21" ht="15" customHeight="1">
      <c r="D85" s="15"/>
      <c r="E85" s="16"/>
      <c r="F85" s="60"/>
      <c r="G85" s="60"/>
      <c r="H85" s="61"/>
    </row>
  </sheetData>
  <phoneticPr fontId="2" type="noConversion"/>
  <conditionalFormatting sqref="J5:K6 M5:U6 J7:U84">
    <cfRule type="expression" dxfId="10" priority="13">
      <formula>J5=0</formula>
    </cfRule>
    <cfRule type="expression" dxfId="9" priority="14">
      <formula>IF(I5=0,0,1)</formula>
    </cfRule>
    <cfRule type="expression" dxfId="8" priority="15">
      <formula>IF(I5=0,1,0)</formula>
    </cfRule>
  </conditionalFormatting>
  <conditionalFormatting sqref="L5:L6">
    <cfRule type="expression" dxfId="7" priority="1">
      <formula>L5=0</formula>
    </cfRule>
    <cfRule type="expression" dxfId="6" priority="2">
      <formula>IF(K5=0,0,1)</formula>
    </cfRule>
    <cfRule type="expression" dxfId="5" priority="3">
      <formula>IF(K5=0,1,0)</formula>
    </cfRule>
  </conditionalFormatting>
  <conditionalFormatting sqref="E5:E84">
    <cfRule type="containsText" dxfId="4" priority="12" stopIfTrue="1" operator="containsText" text="STOP">
      <formula>NOT(ISERROR(SEARCH("STOP",E5)))</formula>
    </cfRule>
  </conditionalFormatting>
  <conditionalFormatting sqref="F5:G84">
    <cfRule type="containsText" dxfId="3" priority="24" stopIfTrue="1" operator="containsText" text="STOP">
      <formula>NOT(ISERROR(SEARCH("STOP",F5)))</formula>
    </cfRule>
  </conditionalFormatting>
  <conditionalFormatting sqref="I5:I84">
    <cfRule type="expression" dxfId="2" priority="25">
      <formula>I5=0</formula>
    </cfRule>
    <cfRule type="expression" dxfId="1" priority="26">
      <formula>IF(#REF!=0,0,1)</formula>
    </cfRule>
    <cfRule type="expression" dxfId="0" priority="27">
      <formula>IF(#REF!=0,1,0)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</vt:lpstr>
      <vt:lpstr>2023V2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CGT</dc:creator>
  <cp:lastModifiedBy>francis henniaux</cp:lastModifiedBy>
  <dcterms:created xsi:type="dcterms:W3CDTF">2023-03-24T00:00:04Z</dcterms:created>
  <dcterms:modified xsi:type="dcterms:W3CDTF">2024-02-08T07:33:53Z</dcterms:modified>
</cp:coreProperties>
</file>