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A48D1870-4B34-47B7-9657-9CC71D42DC7F}" xr6:coauthVersionLast="47" xr6:coauthVersionMax="47" xr10:uidLastSave="{00000000-0000-0000-0000-000000000000}"/>
  <bookViews>
    <workbookView xWindow="-120" yWindow="-120" windowWidth="29040" windowHeight="15720" xr2:uid="{4D8F84C7-AE70-4691-A459-7370278C962C}"/>
  </bookViews>
  <sheets>
    <sheet name="Relevé de tous les Frais_N°1" sheetId="1" r:id="rId1"/>
  </sheets>
  <externalReferences>
    <externalReference r:id="rId2"/>
    <externalReference r:id="rId3"/>
  </externalReferences>
  <definedNames>
    <definedName name="Equipement">#REF!</definedName>
    <definedName name="Fonctionnement">#REF!</definedName>
    <definedName name="marque" localSheetId="0">'[1]2-coord. membres'!$F$44:$G$44</definedName>
    <definedName name="marque">'[2]2-coord. membres'!$F$44:$G$44</definedName>
    <definedName name="Revisionequipement">#REF!</definedName>
    <definedName name="Revisionfonctionnement">#REF!</definedName>
    <definedName name="Revisionpersonnel">#REF!</definedName>
    <definedName name="Soustraitance">#REF!</definedName>
    <definedName name="_xlnm.Print_Area" localSheetId="0">'Relevé de tous les Frais_N°1'!$A$1:$N$143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2" i="1" l="1"/>
  <c r="C121" i="1"/>
  <c r="C120" i="1"/>
  <c r="C119" i="1"/>
  <c r="C118" i="1"/>
  <c r="C117" i="1"/>
  <c r="C116" i="1"/>
  <c r="C115" i="1"/>
  <c r="C114" i="1"/>
  <c r="C113" i="1"/>
  <c r="C112" i="1"/>
  <c r="C111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0" i="1"/>
  <c r="C39" i="1"/>
  <c r="C37" i="1"/>
  <c r="C36" i="1"/>
  <c r="C34" i="1"/>
  <c r="C31" i="1"/>
  <c r="C30" i="1"/>
  <c r="C28" i="1"/>
  <c r="C27" i="1"/>
  <c r="C26" i="1"/>
  <c r="C25" i="1"/>
  <c r="C24" i="1"/>
  <c r="C23" i="1"/>
  <c r="C22" i="1"/>
  <c r="C20" i="1"/>
  <c r="C19" i="1"/>
  <c r="C18" i="1"/>
  <c r="C16" i="1"/>
  <c r="C15" i="1"/>
  <c r="C13" i="1"/>
  <c r="L109" i="1" l="1"/>
  <c r="I102" i="1"/>
  <c r="I101" i="1"/>
  <c r="L101" i="1"/>
  <c r="L99" i="1"/>
  <c r="L100" i="1"/>
  <c r="L103" i="1"/>
  <c r="L104" i="1"/>
  <c r="I105" i="1"/>
  <c r="L105" i="1" s="1"/>
  <c r="L106" i="1"/>
  <c r="L107" i="1"/>
  <c r="I108" i="1"/>
  <c r="L108" i="1" s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98" i="1"/>
  <c r="I97" i="1"/>
  <c r="L97" i="1" s="1"/>
  <c r="L96" i="1"/>
  <c r="L95" i="1"/>
  <c r="L93" i="1"/>
  <c r="L92" i="1"/>
  <c r="I91" i="1"/>
  <c r="L91" i="1" s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I42" i="1"/>
  <c r="L41" i="1"/>
  <c r="J41" i="1"/>
  <c r="L40" i="1"/>
  <c r="J40" i="1"/>
  <c r="L39" i="1"/>
  <c r="I39" i="1"/>
  <c r="L38" i="1"/>
  <c r="J38" i="1"/>
  <c r="L37" i="1"/>
  <c r="I36" i="1"/>
  <c r="L36" i="1" s="1"/>
  <c r="J35" i="1"/>
  <c r="L34" i="1"/>
  <c r="I33" i="1"/>
  <c r="J32" i="1"/>
  <c r="I30" i="1"/>
  <c r="J29" i="1"/>
  <c r="I27" i="1"/>
  <c r="L27" i="1" s="1"/>
  <c r="L26" i="1"/>
  <c r="L25" i="1"/>
  <c r="I24" i="1"/>
  <c r="L24" i="1" s="1"/>
  <c r="L23" i="1"/>
  <c r="I22" i="1"/>
  <c r="L22" i="1" s="1"/>
  <c r="L21" i="1"/>
  <c r="J21" i="1"/>
  <c r="L20" i="1"/>
  <c r="I19" i="1"/>
  <c r="L19" i="1" s="1"/>
  <c r="L18" i="1"/>
  <c r="L17" i="1"/>
  <c r="J17" i="1"/>
  <c r="L16" i="1"/>
  <c r="L15" i="1"/>
  <c r="J14" i="1"/>
  <c r="I14" i="1"/>
  <c r="L14" i="1" s="1"/>
  <c r="L13" i="1"/>
  <c r="C6" i="1"/>
  <c r="C5" i="1"/>
  <c r="C4" i="1"/>
  <c r="D3" i="1"/>
  <c r="C3" i="1"/>
  <c r="A79" i="1" s="1"/>
  <c r="A28" i="1" l="1"/>
  <c r="A48" i="1"/>
  <c r="C85" i="1"/>
  <c r="C86" i="1"/>
  <c r="C87" i="1"/>
  <c r="C88" i="1"/>
  <c r="C84" i="1"/>
  <c r="A64" i="1"/>
  <c r="A52" i="1"/>
  <c r="A31" i="1"/>
  <c r="A72" i="1"/>
  <c r="A60" i="1"/>
  <c r="A19" i="1"/>
  <c r="A20" i="1"/>
  <c r="A56" i="1"/>
  <c r="A27" i="1"/>
  <c r="A34" i="1"/>
  <c r="A44" i="1"/>
  <c r="L85" i="1"/>
  <c r="L102" i="1"/>
  <c r="A68" i="1"/>
  <c r="A14" i="1"/>
  <c r="A16" i="1"/>
  <c r="A25" i="1"/>
  <c r="A36" i="1"/>
  <c r="A50" i="1"/>
  <c r="A58" i="1"/>
  <c r="A66" i="1"/>
  <c r="A74" i="1"/>
  <c r="A82" i="1"/>
  <c r="A30" i="1"/>
  <c r="A21" i="1"/>
  <c r="A23" i="1"/>
  <c r="A45" i="1"/>
  <c r="A53" i="1"/>
  <c r="A61" i="1"/>
  <c r="A69" i="1"/>
  <c r="A77" i="1"/>
  <c r="I85" i="1"/>
  <c r="C123" i="1"/>
  <c r="A80" i="1"/>
  <c r="A26" i="1"/>
  <c r="A39" i="1"/>
  <c r="A41" i="1"/>
  <c r="A43" i="1"/>
  <c r="A51" i="1"/>
  <c r="A59" i="1"/>
  <c r="A67" i="1"/>
  <c r="A75" i="1"/>
  <c r="A83" i="1"/>
  <c r="I94" i="1"/>
  <c r="L94" i="1" s="1"/>
  <c r="A17" i="1"/>
  <c r="A24" i="1"/>
  <c r="A29" i="1"/>
  <c r="A32" i="1"/>
  <c r="A37" i="1"/>
  <c r="A46" i="1"/>
  <c r="A54" i="1"/>
  <c r="A62" i="1"/>
  <c r="A70" i="1"/>
  <c r="A78" i="1"/>
  <c r="A13" i="1"/>
  <c r="A15" i="1"/>
  <c r="A22" i="1"/>
  <c r="A35" i="1"/>
  <c r="A49" i="1"/>
  <c r="A57" i="1"/>
  <c r="A65" i="1"/>
  <c r="A73" i="1"/>
  <c r="A81" i="1"/>
  <c r="A76" i="1"/>
  <c r="A84" i="1"/>
  <c r="A18" i="1"/>
  <c r="A33" i="1"/>
  <c r="A38" i="1"/>
  <c r="A40" i="1"/>
  <c r="A42" i="1"/>
  <c r="A47" i="1"/>
  <c r="A55" i="1"/>
  <c r="A63" i="1"/>
  <c r="A71" i="1"/>
  <c r="L124" i="1" l="1"/>
  <c r="L125" i="1" s="1"/>
  <c r="I124" i="1"/>
  <c r="I12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MARLIER Julie</author>
    <author>Julie Marlier</author>
  </authors>
  <commentList>
    <comment ref="B9" authorId="0" shapeId="0" xr:uid="{48CA5968-6A75-4F76-9DA4-3FCC1498315D}">
      <text>
        <r>
          <rPr>
            <b/>
            <sz val="9"/>
            <color indexed="81"/>
            <rFont val="Tahoma"/>
            <family val="2"/>
          </rPr>
          <t>MARLIER Julie:</t>
        </r>
        <r>
          <rPr>
            <sz val="9"/>
            <color indexed="81"/>
            <rFont val="Tahoma"/>
            <family val="2"/>
          </rPr>
          <t xml:space="preserve">
Liste de choix</t>
        </r>
      </text>
    </comment>
    <comment ref="D9" authorId="0" shapeId="0" xr:uid="{47667664-C4F1-4C61-8805-5DA663E97FE7}">
      <text>
        <r>
          <rPr>
            <b/>
            <sz val="9"/>
            <color indexed="81"/>
            <rFont val="Tahoma"/>
            <family val="2"/>
          </rPr>
          <t>MARLIER Julie:</t>
        </r>
        <r>
          <rPr>
            <sz val="9"/>
            <color indexed="81"/>
            <rFont val="Tahoma"/>
            <family val="2"/>
          </rPr>
          <t xml:space="preserve">
Liste de choix</t>
        </r>
      </text>
    </comment>
    <comment ref="B10" authorId="1" shapeId="0" xr:uid="{E8F5012B-F3AF-43A6-83EB-91B6FFD2A482}">
      <text>
        <r>
          <rPr>
            <b/>
            <sz val="9"/>
            <color indexed="81"/>
            <rFont val="Tahoma"/>
            <family val="2"/>
          </rPr>
          <t>Julie Marlier:</t>
        </r>
        <r>
          <rPr>
            <sz val="9"/>
            <color indexed="81"/>
            <rFont val="Tahoma"/>
            <family val="2"/>
          </rPr>
          <t xml:space="preserve">
Exemples concernant la fédération n°1, le cercle n°16.Il y a deux lignes mentionnant  l'année d'activité n°1  et le n°d'activité 1 . La troisième ligne mentionne l'année d'activité 2 et le n° d'activité 1,</t>
        </r>
      </text>
    </comment>
    <comment ref="K12" authorId="0" shapeId="0" xr:uid="{DD57EF88-C5C2-41D0-9DFC-442A9E9C2A8F}">
      <text>
        <r>
          <rPr>
            <b/>
            <sz val="9"/>
            <color indexed="81"/>
            <rFont val="Tahoma"/>
            <family val="2"/>
          </rPr>
          <t>MARLIER Julie:</t>
        </r>
        <r>
          <rPr>
            <sz val="9"/>
            <color indexed="81"/>
            <rFont val="Tahoma"/>
            <family val="2"/>
          </rPr>
          <t xml:space="preserve">
Dans cet exemple, le montant déclaré pour l'activité 2-1 est de 12 euros. Le solde est à indiquer dans les lignes des autres activités correspondantes. EX. 15 euros pour 1-16/2-2 et 15 euros pour 1-16/2-3.</t>
        </r>
      </text>
    </comment>
  </commentList>
</comments>
</file>

<file path=xl/sharedStrings.xml><?xml version="1.0" encoding="utf-8"?>
<sst xmlns="http://schemas.openxmlformats.org/spreadsheetml/2006/main" count="312" uniqueCount="196">
  <si>
    <t>Relevé des frais de formation et de fonctionnement de l'association :</t>
  </si>
  <si>
    <r>
      <t xml:space="preserve">Veuillez indiquer toutes les dépenses du cercle sur 2 ans (une  ligne pour chaque dépense). </t>
    </r>
    <r>
      <rPr>
        <i/>
        <u/>
        <sz val="10"/>
        <color theme="1"/>
        <rFont val="Calibri"/>
        <family val="2"/>
        <scheme val="minor"/>
      </rPr>
      <t>Toutes les dépenses</t>
    </r>
    <r>
      <rPr>
        <i/>
        <sz val="10"/>
        <color theme="1"/>
        <rFont val="Calibri"/>
        <family val="2"/>
        <scheme val="minor"/>
      </rPr>
      <t xml:space="preserve"> doivent être justifiées par une </t>
    </r>
    <r>
      <rPr>
        <i/>
        <u/>
        <sz val="10"/>
        <color theme="1"/>
        <rFont val="Calibri"/>
        <family val="2"/>
        <scheme val="minor"/>
      </rPr>
      <t>pièce comptable</t>
    </r>
    <r>
      <rPr>
        <i/>
        <sz val="10"/>
        <color theme="1"/>
        <rFont val="Calibri"/>
        <family val="2"/>
        <scheme val="minor"/>
      </rPr>
      <t xml:space="preserve"> (ticket / facture / reçu) ET présenter une</t>
    </r>
    <r>
      <rPr>
        <i/>
        <u/>
        <sz val="10"/>
        <color theme="1"/>
        <rFont val="Calibri"/>
        <family val="2"/>
        <scheme val="minor"/>
      </rPr>
      <t xml:space="preserve"> preuve de paiement bancaire</t>
    </r>
    <r>
      <rPr>
        <i/>
        <sz val="10"/>
        <color theme="1"/>
        <rFont val="Calibri"/>
        <family val="2"/>
        <scheme val="minor"/>
      </rPr>
      <t xml:space="preserve"> </t>
    </r>
  </si>
  <si>
    <t xml:space="preserve"> Période : </t>
  </si>
  <si>
    <t xml:space="preserve"> 01 janvier 2023                          au</t>
  </si>
  <si>
    <t xml:space="preserve">        31 décembre 2024</t>
  </si>
  <si>
    <r>
      <t xml:space="preserve"> du compte de la fédération ou du cercle (ou contenir la mention "pour acquis" avec signature du prestataire si paiement en liquide). Chacune de ces pièces sont </t>
    </r>
    <r>
      <rPr>
        <i/>
        <u/>
        <sz val="10"/>
        <color theme="1"/>
        <rFont val="Calibri"/>
        <family val="2"/>
        <scheme val="minor"/>
      </rPr>
      <t>à numéroter selon la référence unique</t>
    </r>
    <r>
      <rPr>
        <i/>
        <sz val="10"/>
        <color theme="1"/>
        <rFont val="Calibri"/>
        <family val="2"/>
        <scheme val="minor"/>
      </rPr>
      <t xml:space="preserve"> indiquée sous la colonne complétée "N° de la pièce".</t>
    </r>
  </si>
  <si>
    <t xml:space="preserve">N° DOSSIER : </t>
  </si>
  <si>
    <t xml:space="preserve">ORGANISME BENEFICIAIRE :  </t>
  </si>
  <si>
    <t xml:space="preserve">      ANNEE :</t>
  </si>
  <si>
    <t>2023-2024</t>
  </si>
  <si>
    <t>N° DE L'ASSOCIATION:</t>
  </si>
  <si>
    <t>NOM DE L'ASSOCIATION:</t>
  </si>
  <si>
    <t>Rubrique A. Frais de formation</t>
  </si>
  <si>
    <t>Réservé à l'administration</t>
  </si>
  <si>
    <r>
      <rPr>
        <sz val="9"/>
        <color theme="1"/>
        <rFont val="Calibri"/>
        <family val="2"/>
        <scheme val="minor"/>
      </rPr>
      <t>N°de l'activité  
(FH2324-n°fédé-n°cercle/</t>
    </r>
    <r>
      <rPr>
        <b/>
        <sz val="10"/>
        <color theme="1"/>
        <rFont val="Calibri"/>
        <family val="2"/>
        <scheme val="minor"/>
      </rPr>
      <t>n°année-n°activité)</t>
    </r>
  </si>
  <si>
    <r>
      <rPr>
        <sz val="9"/>
        <color theme="1"/>
        <rFont val="Calibri"/>
        <family val="2"/>
        <scheme val="minor"/>
      </rPr>
      <t>N° de la pièce justificative : n°Fed-n°Cercle/n°année-n°activité/</t>
    </r>
    <r>
      <rPr>
        <b/>
        <sz val="11"/>
        <color theme="1"/>
        <rFont val="Calibri"/>
        <family val="2"/>
        <scheme val="minor"/>
      </rPr>
      <t>N°PIECE</t>
    </r>
  </si>
  <si>
    <t>Type de frais*</t>
  </si>
  <si>
    <t>Libellé de la pièce</t>
  </si>
  <si>
    <t>Date d'émission de la pièce</t>
  </si>
  <si>
    <t>Montant de la pièce (euros)</t>
  </si>
  <si>
    <t>Montant déclaré (euros)</t>
  </si>
  <si>
    <t>Date de paiement</t>
  </si>
  <si>
    <t>Description de la dépense</t>
  </si>
  <si>
    <t>Montant accepté</t>
  </si>
  <si>
    <t>Raison de la révision</t>
  </si>
  <si>
    <t>Commentaire SPW-ARNE</t>
  </si>
  <si>
    <t>FH2324-1-16/1-01</t>
  </si>
  <si>
    <t>1-16/ 1-01/1</t>
  </si>
  <si>
    <t>frais de prestation</t>
  </si>
  <si>
    <t>bordereau de paiement au Conférencier "Dupont"</t>
  </si>
  <si>
    <t>2 h de presation</t>
  </si>
  <si>
    <t>réservé à l'administration</t>
  </si>
  <si>
    <t>1-16/1-01/2</t>
  </si>
  <si>
    <t>frais d'organisation</t>
  </si>
  <si>
    <t>facture Commune de "X" - location salle communale</t>
  </si>
  <si>
    <t>location local pour 2 heures</t>
  </si>
  <si>
    <t>FH2324-1-16/2-01</t>
  </si>
  <si>
    <t>1-16/ 2-01/1</t>
  </si>
  <si>
    <t>ticket "Copy Paste sprl" - impressions noir et blanc</t>
  </si>
  <si>
    <t>impression syllabus conférence n°2-1 en 25 exemplaires</t>
  </si>
  <si>
    <t>1-01</t>
  </si>
  <si>
    <t>Reçu signé par le conférencier berg Erz</t>
  </si>
  <si>
    <t>02:00 h de prestation le  21-01-23</t>
  </si>
  <si>
    <t>frais de déplacement</t>
  </si>
  <si>
    <t>détail frais déplacement conférencier berg Erz</t>
  </si>
  <si>
    <t>Indemnité kilométrique selon barème SPW (plafonnée à  39 €) A/R le  21-01-23</t>
  </si>
  <si>
    <t xml:space="preserve">Print It sprl - copies couleurs A3 </t>
  </si>
  <si>
    <t>impressions affichage pour promotion de la formation</t>
  </si>
  <si>
    <t>1-03</t>
  </si>
  <si>
    <t>Reçu signé par le conférencier fat bat</t>
  </si>
  <si>
    <t>modifié à 01:00 h de prestation le 18-05-2023</t>
  </si>
  <si>
    <t>détail frais déplacement conférencier fat bat</t>
  </si>
  <si>
    <t>Indemnité kilométrique selon barème SPW (plafonnée à 19,5 €) A/R le 18-05-2023</t>
  </si>
  <si>
    <t>Print It sprl - copies couleurs A3</t>
  </si>
  <si>
    <t>impressions affichage pour promotion de la formation - plafonné limite 62,5 euros pour 1 h</t>
  </si>
  <si>
    <t>frais d'Investissement</t>
  </si>
  <si>
    <t>Tournesol sprl : matériel de jardinage</t>
  </si>
  <si>
    <t>achat orchidées pour démonsation - plafonné limite 62,5 euros pour 1 h</t>
  </si>
  <si>
    <t>1-04</t>
  </si>
  <si>
    <t>Reçu signé par le conférencier gou shi</t>
  </si>
  <si>
    <t>01:00 h de prestation le 04/09/2023</t>
  </si>
  <si>
    <t>détail frais déplacement conférencier gou shi</t>
  </si>
  <si>
    <t>Indemnité kilométrique selon barème SPW (plafonnée à 19,5 €) A/R le 04-09-2023</t>
  </si>
  <si>
    <t>1-05</t>
  </si>
  <si>
    <t>Reçu signé par le conférencier chi va</t>
  </si>
  <si>
    <t>02:00 h de prestation subsidiées le 18/11/2023</t>
  </si>
  <si>
    <t>impressions affichage pour promotion de la formation - plafonné limite 125 euros pour 2 h</t>
  </si>
  <si>
    <t>1-06</t>
  </si>
  <si>
    <t>Reçu signé par le conférencier loi bak</t>
  </si>
  <si>
    <t>02:00 h de prestation le 01/12/2023</t>
  </si>
  <si>
    <t>Broco plan it : matériel de jardinage</t>
  </si>
  <si>
    <t>achat pots et terreau pour démonstration</t>
  </si>
  <si>
    <t>2-1</t>
  </si>
  <si>
    <t>Reçu signé par le conférencier jhter tir</t>
  </si>
  <si>
    <t>01:00 h de prestation le 16-02-2024</t>
  </si>
  <si>
    <t>formation : titre non validé et modification non justifiée</t>
  </si>
  <si>
    <t>sujet hors article 5 AM 2019</t>
  </si>
  <si>
    <t>détail frais déplacement conférencier jhter tir</t>
  </si>
  <si>
    <t>Indemnité kilométrique selon barème SPW (plafonnée à 19,5 €) A/R le  16-02-2024</t>
  </si>
  <si>
    <t>sujet hors article 5 AM 2020</t>
  </si>
  <si>
    <t xml:space="preserve">le bois vert SA : matériel de bricolage </t>
  </si>
  <si>
    <t>achat filtres pour décantation</t>
  </si>
  <si>
    <t>hors article 5 AM 2021</t>
  </si>
  <si>
    <t>2-2</t>
  </si>
  <si>
    <t>Reçu signé par le conférencier houp lou</t>
  </si>
  <si>
    <t>01:30 h de prestation le 17-04-2024</t>
  </si>
  <si>
    <t>agréation : n° non conforme</t>
  </si>
  <si>
    <t>détail frais déplacement conférencier houp lou</t>
  </si>
  <si>
    <t>Indemnité kilométrique selon barème SPW (plafonnée à 29,25 €) A/R le 17-04-2024</t>
  </si>
  <si>
    <t>Aveve SA : produits hoticoles</t>
  </si>
  <si>
    <t>achat plantules pour démonstration -plafonné limite 93,75 pour 1h30</t>
  </si>
  <si>
    <t>2-3</t>
  </si>
  <si>
    <t>Reçu signé par le conférencier vout guy</t>
  </si>
  <si>
    <t>02:00 h de prestation le 25-06-2024</t>
  </si>
  <si>
    <t>détail frais déplacement conférencier vout guy</t>
  </si>
  <si>
    <t>Indemnité kilométrique selon barème SPW (plafonnée à 39 €) A/R le 25-06-2024</t>
  </si>
  <si>
    <t>frais de déplacement non dûment justifiés</t>
  </si>
  <si>
    <t>formulaire de frais non signé par le prestataire</t>
  </si>
  <si>
    <t>Aveve SA : produits agricoles</t>
  </si>
  <si>
    <t>achat engrais pour démonstration - plafonné limite 125 euros pour 2 h</t>
  </si>
  <si>
    <t>2-5</t>
  </si>
  <si>
    <t>Reçu signé par le conférencier fiul bru</t>
  </si>
  <si>
    <t>02:00 h de prestation le 08/11/2024</t>
  </si>
  <si>
    <t>détail frais déplacement conférencier fiul bru</t>
  </si>
  <si>
    <t>Indemnité kilométrique selon barème SPW (plafonnée à 39 €) A/R le 08/11/2024</t>
  </si>
  <si>
    <t>2-6</t>
  </si>
  <si>
    <t>Reçu signé par le conférencier arg nat</t>
  </si>
  <si>
    <t>01:30 h de prestation le 11-12-2024</t>
  </si>
  <si>
    <t>détail frais déplacement conférencier arg nat</t>
  </si>
  <si>
    <t>Indemnité kilométrique selon barème SPW (plafonnée à 29,25 €) A/R le 11-12-2024</t>
  </si>
  <si>
    <t>Hubo sa : outils de jardinage</t>
  </si>
  <si>
    <t>achat bacs et binettes pour travaux pratiques -plafonné limite 93,75 pour 1h30</t>
  </si>
  <si>
    <t xml:space="preserve">Sous-Total rubrique A : </t>
  </si>
  <si>
    <t>Plafonné à 62,5€/h de formation</t>
  </si>
  <si>
    <t>Rubrique B. Frais de Fonctionnement</t>
  </si>
  <si>
    <t>Pas d'activité liée</t>
  </si>
  <si>
    <t>frais d'administration</t>
  </si>
  <si>
    <t>"EuroAssurances s.a." - responsabilité civile</t>
  </si>
  <si>
    <t>assurance RC à l'année - quote-part du cercle</t>
  </si>
  <si>
    <t>frais de communication</t>
  </si>
  <si>
    <t>"Web Adresses sprl" - nom de domaine Internet</t>
  </si>
  <si>
    <t>abonnement du nom du site Internet pour un an</t>
  </si>
  <si>
    <t>Commune de "X" - location de salle de réunion</t>
  </si>
  <si>
    <t>location salle de réunion pour AG annuelle</t>
  </si>
  <si>
    <t xml:space="preserve">frais d'administration </t>
  </si>
  <si>
    <t>AG Insurance avis d'échéance</t>
  </si>
  <si>
    <t>Assurance RC année 2023</t>
  </si>
  <si>
    <t>bien joindre les preuves de paiement !</t>
  </si>
  <si>
    <t>extrait de compte BNP PARIBAS FORTIS</t>
  </si>
  <si>
    <t>Frais de tenue de cpte</t>
  </si>
  <si>
    <t>99-1/1-03/4 : achat orchidées pour démonsation - plafonné limite 62,5 euros pour 1 h (SOLDE rubrique A)</t>
  </si>
  <si>
    <t>Assurance RC année 2024</t>
  </si>
  <si>
    <t>99-1/2-2/3 : achat   plantules pour démonstration -plafonné limite 93,75 pour 1h30 (SOLDE rubrique A)</t>
  </si>
  <si>
    <t>99-1/2-3/3 : achat engrais pour démonstration - plafonné limite 125 euros pour 2 h (SOLDE rubrique A)</t>
  </si>
  <si>
    <t>Note de frais de Mr Wim Bol (secrétaire)</t>
  </si>
  <si>
    <t>Achat pochettes transparentes, chemises A4 et flyers - factures annexées à la note de frais</t>
  </si>
  <si>
    <t>pièce justificative présentant un autre montant</t>
  </si>
  <si>
    <t>Total pièce B 5,60 et non 15,60</t>
  </si>
  <si>
    <t>facture OPPO Office</t>
  </si>
  <si>
    <t>achat papier, cartouches encre, timbres-poste et enveloppes (plafond atteint)</t>
  </si>
  <si>
    <t>plafond rubrique B : 560 €/2ans</t>
  </si>
  <si>
    <t>Ticket de caisse Action</t>
  </si>
  <si>
    <t>Achat papier pour photocopieuse</t>
  </si>
  <si>
    <t>99-1/2-6/3 : achat bac et binettes pour travaux pratiques -plafonné limite 93,75 pour 1h30  (SOLDE rubrique A)</t>
  </si>
  <si>
    <t xml:space="preserve">Sous-Total rubrique B : </t>
  </si>
  <si>
    <t>Plafonné à 560 €/ 2 ans</t>
  </si>
  <si>
    <t>Total</t>
  </si>
  <si>
    <t>TOTAL  rubriques A. et B. :</t>
  </si>
  <si>
    <t>* : Frais éligibles au subventionnement :</t>
  </si>
  <si>
    <t>-  RUBRIQUE A. Frais de prestation (1°), frais d'organisation (2°), frais de déplacement (3°), frais d'Investissement (4°), frais d'administration (5°) LIES A UNE ACTIVITE UNIQUE.</t>
  </si>
  <si>
    <t>L'Article 13 de l'Arrêté du Gouvernement wallon du 31/01/2019 stipule que les dépenses admissibles à la subvention relatives aux frais de formation, sont :</t>
  </si>
  <si>
    <t>1° les rémunérations des formateurs théoriques et pratiques.</t>
  </si>
  <si>
    <t xml:space="preserve">2° les frais de location du local et charges y afférentes; frais d'envois; frais de copies, impression des syllabi ou des documents d'information. </t>
  </si>
  <si>
    <t>3° les frais de déplacement des formateurs dans le cadre de l'organisation des activités de formation.</t>
  </si>
  <si>
    <t>4° les frais d'investissements liés à des activités de formation tels que l'achat de matériel informatique et de matériel pédagogique.</t>
  </si>
  <si>
    <t>5° les frais d'assurances diverses liées aux activités de formation (l'assurance RC couvrant l'association est à indiquer en frais de fonctionnement).</t>
  </si>
  <si>
    <t>L'indemnité kilométrique pour les frais de déplacement est identique à celle qui est versée aux agents régionaux en application du code de</t>
  </si>
  <si>
    <t xml:space="preserve"> la Fonction publique wallonne (voir feuille Excel "Frais de déplacement" pour son calcul).</t>
  </si>
  <si>
    <t>- RUBRIQUE B. Frais de Fonctionnement  NON LIES A UNE ACTIVITE UNIQUE :</t>
  </si>
  <si>
    <t xml:space="preserve">L'Article 4, 1°  de l'Arrêté du Gouvernement wallon du 31/01/2019 stipule que les subventions couvrant les frais de fonctionnement des associations d'hobbyistes  sont </t>
  </si>
  <si>
    <t>octroyées pour couvrir une partie des frais administratifs, engagés par les associations d'hobbyistes pour assurer le bon déroulement de leurs formations.</t>
  </si>
  <si>
    <t xml:space="preserve">Dès lors, il peut être attendu des frais de gestion administrative liés aux dépôts des candidatures et des déclarations de créance; des frais comptables; des frais de </t>
  </si>
  <si>
    <t xml:space="preserve">promotion et de communication générale de l'association et de ses activités ; des frais de déplacement des bénévoles actifs ; des frais de location de salle pour les AG ; </t>
  </si>
  <si>
    <t xml:space="preserve">des frais d'assurance, des frais bancaires ; des frais informatiques; etc. </t>
  </si>
  <si>
    <t>- Il est recommandé de prendre contact avec l'administration en cas de doute lié à l'éligibilité des dépenses.</t>
  </si>
  <si>
    <t>acceptation exceptionnelle !</t>
  </si>
  <si>
    <t>adresse incomplète</t>
  </si>
  <si>
    <t>formation : durée non respectée par rapport au programme</t>
  </si>
  <si>
    <t>formation : numéro erroné</t>
  </si>
  <si>
    <t>formation : résumé absent ou insuffisant</t>
  </si>
  <si>
    <t>frais à imputer sur plusieurs périodes de subvention</t>
  </si>
  <si>
    <t>frais de déplacement déclarés sans frais de prestation</t>
  </si>
  <si>
    <t>frais de location de salle déclarés pour une formation annulée</t>
  </si>
  <si>
    <t>frais de location de salle non imputés sur chacune des formations - avertissement</t>
  </si>
  <si>
    <t>frais général (rubrique B) mis en rubrique A</t>
  </si>
  <si>
    <t>frais hors du cadre de l'art. 5 de l'AM</t>
  </si>
  <si>
    <t>frais hors période de subvention</t>
  </si>
  <si>
    <t>frais pour activités multiples -  non respect des plafonds</t>
  </si>
  <si>
    <t>informations incomplètes</t>
  </si>
  <si>
    <t>Marché public : non respect des règles</t>
  </si>
  <si>
    <t>montant de pièce justif. non indiqué</t>
  </si>
  <si>
    <t>participants : comptage non probant</t>
  </si>
  <si>
    <t>participants : indemnisation demandée</t>
  </si>
  <si>
    <t>participants : nombre égal à zéro - avertissement</t>
  </si>
  <si>
    <t>pièce justificative absente</t>
  </si>
  <si>
    <t>pièce justificative non probante</t>
  </si>
  <si>
    <t>pièces justificatives non triées par date et référence</t>
  </si>
  <si>
    <t>plafond rubrique A : 62,5 €/h et 125 €/2h</t>
  </si>
  <si>
    <t>preuve de paiement absente</t>
  </si>
  <si>
    <t>preuve de paiement non probante</t>
  </si>
  <si>
    <t>programme de moins de 3 formations/an</t>
  </si>
  <si>
    <t>programme non respecté sans justification</t>
  </si>
  <si>
    <t>note de frais du sectéraire</t>
  </si>
  <si>
    <t>déplacements pour visite formations et participation AG en 2024</t>
  </si>
  <si>
    <t>déplacements pour visite formations et participation AG en 2023</t>
  </si>
  <si>
    <t>récupération 10 euros de "99-1/13" pour atteinte plafond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</si>
</sst>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80C]d\ mmmm\ yyyy;@"/>
    <numFmt numFmtId="165" formatCode="dd/mm/yyyy;@"/>
    <numFmt numFmtId="166" formatCode="#,##0.00_ ;\-#,##0.00\ "/>
    <numFmt numFmtId="167" formatCode="d/mm/yyyy;@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color indexed="8"/>
      <name val="Arial"/>
      <family val="2"/>
    </font>
    <font>
      <sz val="12"/>
      <name val="Arial"/>
      <family val="2"/>
    </font>
    <font>
      <sz val="9"/>
      <color indexed="8"/>
      <name val="Arial"/>
      <family val="2"/>
    </font>
    <font>
      <b/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darkTrellis">
        <bgColor theme="0" tint="-0.14999847407452621"/>
      </patternFill>
    </fill>
    <fill>
      <patternFill patternType="darkTrellis"/>
    </fill>
  </fills>
  <borders count="8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">
    <xf numFmtId="0" fontId="0" fillId="0" borderId="0"/>
    <xf numFmtId="0" fontId="9" fillId="0" borderId="0"/>
  </cellStyleXfs>
  <cellXfs count="25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0" fillId="2" borderId="2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4" fillId="2" borderId="1" xfId="0" applyFont="1" applyFill="1" applyBorder="1" applyAlignment="1">
      <alignment horizontal="left" vertical="center"/>
    </xf>
    <xf numFmtId="0" fontId="5" fillId="3" borderId="3" xfId="0" applyFont="1" applyFill="1" applyBorder="1" applyAlignment="1">
      <alignment horizontal="left" vertical="center"/>
    </xf>
    <xf numFmtId="0" fontId="7" fillId="3" borderId="4" xfId="0" applyFont="1" applyFill="1" applyBorder="1" applyAlignment="1">
      <alignment horizontal="left" vertical="center"/>
    </xf>
    <xf numFmtId="0" fontId="7" fillId="3" borderId="5" xfId="0" applyFont="1" applyFill="1" applyBorder="1" applyAlignment="1">
      <alignment horizontal="left" vertical="center"/>
    </xf>
    <xf numFmtId="0" fontId="7" fillId="3" borderId="6" xfId="0" applyFont="1" applyFill="1" applyBorder="1" applyAlignment="1">
      <alignment horizontal="left" vertical="center"/>
    </xf>
    <xf numFmtId="0" fontId="8" fillId="0" borderId="0" xfId="0" applyFont="1"/>
    <xf numFmtId="0" fontId="10" fillId="0" borderId="7" xfId="1" applyFont="1" applyBorder="1" applyAlignment="1">
      <alignment horizontal="centerContinuous" vertical="center" shrinkToFit="1"/>
    </xf>
    <xf numFmtId="0" fontId="0" fillId="0" borderId="8" xfId="0" applyBorder="1" applyAlignment="1">
      <alignment horizontal="centerContinuous"/>
    </xf>
    <xf numFmtId="164" fontId="11" fillId="4" borderId="9" xfId="1" applyNumberFormat="1" applyFont="1" applyFill="1" applyBorder="1" applyAlignment="1">
      <alignment horizontal="left" vertical="center" indent="2"/>
    </xf>
    <xf numFmtId="164" fontId="11" fillId="4" borderId="10" xfId="1" applyNumberFormat="1" applyFont="1" applyFill="1" applyBorder="1" applyAlignment="1">
      <alignment horizontal="centerContinuous" vertical="center"/>
    </xf>
    <xf numFmtId="164" fontId="0" fillId="5" borderId="10" xfId="0" applyNumberFormat="1" applyFill="1" applyBorder="1" applyAlignment="1">
      <alignment horizontal="centerContinuous" vertical="center"/>
    </xf>
    <xf numFmtId="164" fontId="0" fillId="5" borderId="11" xfId="0" applyNumberFormat="1" applyFill="1" applyBorder="1" applyAlignment="1">
      <alignment horizontal="left" vertical="center"/>
    </xf>
    <xf numFmtId="0" fontId="5" fillId="3" borderId="12" xfId="0" applyFont="1" applyFill="1" applyBorder="1" applyAlignment="1">
      <alignment horizontal="left" vertical="center"/>
    </xf>
    <xf numFmtId="0" fontId="7" fillId="3" borderId="12" xfId="0" applyFont="1" applyFill="1" applyBorder="1" applyAlignment="1">
      <alignment horizontal="left" vertical="center"/>
    </xf>
    <xf numFmtId="0" fontId="8" fillId="0" borderId="13" xfId="0" applyFont="1" applyBorder="1"/>
    <xf numFmtId="0" fontId="10" fillId="0" borderId="14" xfId="1" applyFont="1" applyBorder="1" applyAlignment="1">
      <alignment horizontal="centerContinuous" vertical="center" shrinkToFit="1"/>
    </xf>
    <xf numFmtId="0" fontId="0" fillId="0" borderId="15" xfId="0" applyBorder="1" applyAlignment="1">
      <alignment horizontal="centerContinuous"/>
    </xf>
    <xf numFmtId="0" fontId="11" fillId="4" borderId="14" xfId="1" applyFont="1" applyFill="1" applyBorder="1" applyAlignment="1">
      <alignment horizontal="right" vertical="center" wrapText="1"/>
    </xf>
    <xf numFmtId="0" fontId="11" fillId="4" borderId="15" xfId="1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12" fillId="0" borderId="0" xfId="1" applyFont="1" applyAlignment="1">
      <alignment vertical="center" wrapText="1"/>
    </xf>
    <xf numFmtId="0" fontId="10" fillId="0" borderId="14" xfId="1" applyFont="1" applyBorder="1" applyAlignment="1">
      <alignment horizontal="centerContinuous" vertical="center" wrapText="1" shrinkToFit="1"/>
    </xf>
    <xf numFmtId="0" fontId="14" fillId="0" borderId="0" xfId="1" applyFont="1" applyAlignment="1">
      <alignment horizontal="center" vertical="center" wrapText="1"/>
    </xf>
    <xf numFmtId="0" fontId="15" fillId="4" borderId="17" xfId="1" applyFont="1" applyFill="1" applyBorder="1" applyAlignment="1">
      <alignment horizontal="center" vertical="center" wrapText="1"/>
    </xf>
    <xf numFmtId="0" fontId="16" fillId="0" borderId="0" xfId="1" applyFont="1" applyAlignment="1">
      <alignment vertical="center" wrapText="1"/>
    </xf>
    <xf numFmtId="0" fontId="14" fillId="0" borderId="0" xfId="1" applyFont="1" applyAlignment="1">
      <alignment vertical="center" wrapText="1"/>
    </xf>
    <xf numFmtId="0" fontId="17" fillId="0" borderId="0" xfId="1" applyFont="1" applyAlignment="1">
      <alignment horizontal="center" vertical="center" wrapText="1"/>
    </xf>
    <xf numFmtId="0" fontId="2" fillId="0" borderId="14" xfId="0" applyFont="1" applyBorder="1" applyAlignment="1">
      <alignment horizontal="centerContinuous" wrapText="1"/>
    </xf>
    <xf numFmtId="0" fontId="18" fillId="5" borderId="18" xfId="0" applyFont="1" applyFill="1" applyBorder="1" applyAlignment="1">
      <alignment horizontal="left" vertical="center" indent="2"/>
    </xf>
    <xf numFmtId="0" fontId="1" fillId="5" borderId="16" xfId="0" applyFont="1" applyFill="1" applyBorder="1" applyAlignment="1">
      <alignment horizontal="center" vertical="center"/>
    </xf>
    <xf numFmtId="0" fontId="19" fillId="0" borderId="14" xfId="1" applyFont="1" applyBorder="1" applyAlignment="1">
      <alignment horizontal="left" vertical="center" wrapText="1"/>
    </xf>
    <xf numFmtId="0" fontId="19" fillId="0" borderId="0" xfId="1" applyFont="1" applyAlignment="1">
      <alignment horizontal="left" vertical="center" wrapText="1"/>
    </xf>
    <xf numFmtId="0" fontId="14" fillId="0" borderId="0" xfId="1" applyFont="1" applyAlignment="1">
      <alignment horizontal="right" vertical="center" shrinkToFit="1"/>
    </xf>
    <xf numFmtId="0" fontId="17" fillId="0" borderId="0" xfId="1" applyFont="1" applyAlignment="1">
      <alignment horizontal="left" vertical="center" wrapText="1"/>
    </xf>
    <xf numFmtId="0" fontId="9" fillId="0" borderId="0" xfId="1" applyAlignment="1">
      <alignment horizontal="left" vertical="center" wrapText="1"/>
    </xf>
    <xf numFmtId="0" fontId="21" fillId="6" borderId="1" xfId="0" applyFont="1" applyFill="1" applyBorder="1" applyAlignment="1">
      <alignment horizontal="left" vertical="center"/>
    </xf>
    <xf numFmtId="0" fontId="21" fillId="6" borderId="19" xfId="0" applyFont="1" applyFill="1" applyBorder="1" applyAlignment="1">
      <alignment horizontal="left" vertical="center"/>
    </xf>
    <xf numFmtId="0" fontId="21" fillId="6" borderId="19" xfId="0" applyFont="1" applyFill="1" applyBorder="1" applyAlignment="1">
      <alignment horizontal="left" vertical="center" wrapText="1"/>
    </xf>
    <xf numFmtId="0" fontId="21" fillId="7" borderId="1" xfId="0" applyFont="1" applyFill="1" applyBorder="1" applyAlignment="1">
      <alignment horizontal="centerContinuous" vertical="center" wrapText="1"/>
    </xf>
    <xf numFmtId="0" fontId="21" fillId="7" borderId="19" xfId="0" applyFont="1" applyFill="1" applyBorder="1" applyAlignment="1">
      <alignment horizontal="centerContinuous" vertical="center" wrapText="1"/>
    </xf>
    <xf numFmtId="0" fontId="21" fillId="7" borderId="20" xfId="0" applyFont="1" applyFill="1" applyBorder="1" applyAlignment="1">
      <alignment horizontal="centerContinuous" vertical="center" wrapText="1"/>
    </xf>
    <xf numFmtId="0" fontId="22" fillId="8" borderId="21" xfId="0" applyFont="1" applyFill="1" applyBorder="1" applyAlignment="1">
      <alignment horizontal="centerContinuous" vertical="center" wrapText="1"/>
    </xf>
    <xf numFmtId="0" fontId="22" fillId="8" borderId="22" xfId="0" applyFont="1" applyFill="1" applyBorder="1" applyAlignment="1">
      <alignment horizontal="centerContinuous" vertical="center" wrapText="1"/>
    </xf>
    <xf numFmtId="0" fontId="22" fillId="8" borderId="4" xfId="0" applyFont="1" applyFill="1" applyBorder="1" applyAlignment="1">
      <alignment horizontal="centerContinuous" vertical="center" wrapText="1"/>
    </xf>
    <xf numFmtId="0" fontId="22" fillId="8" borderId="23" xfId="0" applyFont="1" applyFill="1" applyBorder="1" applyAlignment="1">
      <alignment horizontal="center" vertical="center"/>
    </xf>
    <xf numFmtId="0" fontId="22" fillId="8" borderId="23" xfId="0" applyFont="1" applyFill="1" applyBorder="1" applyAlignment="1">
      <alignment horizontal="center" vertical="center" wrapText="1"/>
    </xf>
    <xf numFmtId="0" fontId="22" fillId="8" borderId="24" xfId="0" applyFont="1" applyFill="1" applyBorder="1" applyAlignment="1">
      <alignment horizontal="center" vertical="center" wrapText="1"/>
    </xf>
    <xf numFmtId="0" fontId="22" fillId="8" borderId="24" xfId="0" applyFont="1" applyFill="1" applyBorder="1" applyAlignment="1">
      <alignment horizontal="center" vertical="center"/>
    </xf>
    <xf numFmtId="0" fontId="22" fillId="9" borderId="25" xfId="0" applyFont="1" applyFill="1" applyBorder="1" applyAlignment="1">
      <alignment horizontal="center" vertical="center" wrapText="1"/>
    </xf>
    <xf numFmtId="0" fontId="22" fillId="9" borderId="23" xfId="0" applyFont="1" applyFill="1" applyBorder="1" applyAlignment="1">
      <alignment horizontal="center" vertical="center"/>
    </xf>
    <xf numFmtId="0" fontId="22" fillId="9" borderId="26" xfId="0" applyFont="1" applyFill="1" applyBorder="1" applyAlignment="1">
      <alignment horizontal="center" vertical="center"/>
    </xf>
    <xf numFmtId="0" fontId="4" fillId="10" borderId="27" xfId="0" applyFont="1" applyFill="1" applyBorder="1" applyAlignment="1">
      <alignment horizontal="centerContinuous"/>
    </xf>
    <xf numFmtId="0" fontId="4" fillId="10" borderId="28" xfId="0" applyFont="1" applyFill="1" applyBorder="1" applyAlignment="1">
      <alignment horizontal="centerContinuous" vertical="center"/>
    </xf>
    <xf numFmtId="0" fontId="4" fillId="10" borderId="29" xfId="0" applyFont="1" applyFill="1" applyBorder="1" applyAlignment="1">
      <alignment horizontal="centerContinuous" vertical="center"/>
    </xf>
    <xf numFmtId="0" fontId="4" fillId="10" borderId="30" xfId="0" applyFont="1" applyFill="1" applyBorder="1"/>
    <xf numFmtId="0" fontId="4" fillId="10" borderId="31" xfId="0" applyFont="1" applyFill="1" applyBorder="1" applyAlignment="1">
      <alignment wrapText="1"/>
    </xf>
    <xf numFmtId="165" fontId="4" fillId="10" borderId="31" xfId="0" applyNumberFormat="1" applyFont="1" applyFill="1" applyBorder="1" applyAlignment="1">
      <alignment horizontal="right"/>
    </xf>
    <xf numFmtId="2" fontId="4" fillId="10" borderId="4" xfId="0" applyNumberFormat="1" applyFont="1" applyFill="1" applyBorder="1" applyAlignment="1">
      <alignment horizontal="right"/>
    </xf>
    <xf numFmtId="2" fontId="4" fillId="10" borderId="31" xfId="0" applyNumberFormat="1" applyFont="1" applyFill="1" applyBorder="1" applyAlignment="1">
      <alignment horizontal="right"/>
    </xf>
    <xf numFmtId="165" fontId="4" fillId="10" borderId="4" xfId="0" applyNumberFormat="1" applyFont="1" applyFill="1" applyBorder="1" applyAlignment="1">
      <alignment horizontal="right"/>
    </xf>
    <xf numFmtId="0" fontId="4" fillId="10" borderId="6" xfId="0" applyFont="1" applyFill="1" applyBorder="1" applyAlignment="1">
      <alignment wrapText="1"/>
    </xf>
    <xf numFmtId="166" fontId="4" fillId="10" borderId="27" xfId="0" applyNumberFormat="1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4" fillId="10" borderId="32" xfId="0" applyFont="1" applyFill="1" applyBorder="1" applyAlignment="1">
      <alignment horizontal="center" vertical="center"/>
    </xf>
    <xf numFmtId="0" fontId="4" fillId="10" borderId="33" xfId="0" applyFont="1" applyFill="1" applyBorder="1" applyAlignment="1">
      <alignment horizontal="centerContinuous"/>
    </xf>
    <xf numFmtId="0" fontId="4" fillId="10" borderId="13" xfId="0" applyFont="1" applyFill="1" applyBorder="1" applyAlignment="1">
      <alignment horizontal="centerContinuous" vertical="center"/>
    </xf>
    <xf numFmtId="0" fontId="4" fillId="10" borderId="34" xfId="0" applyFont="1" applyFill="1" applyBorder="1" applyAlignment="1">
      <alignment horizontal="centerContinuous" vertical="center"/>
    </xf>
    <xf numFmtId="0" fontId="4" fillId="10" borderId="34" xfId="0" applyFont="1" applyFill="1" applyBorder="1"/>
    <xf numFmtId="0" fontId="4" fillId="10" borderId="35" xfId="0" applyFont="1" applyFill="1" applyBorder="1" applyAlignment="1">
      <alignment wrapText="1"/>
    </xf>
    <xf numFmtId="165" fontId="4" fillId="10" borderId="35" xfId="0" applyNumberFormat="1" applyFont="1" applyFill="1" applyBorder="1" applyAlignment="1">
      <alignment horizontal="right"/>
    </xf>
    <xf numFmtId="2" fontId="4" fillId="10" borderId="36" xfId="0" applyNumberFormat="1" applyFont="1" applyFill="1" applyBorder="1" applyAlignment="1">
      <alignment horizontal="right"/>
    </xf>
    <xf numFmtId="2" fontId="4" fillId="10" borderId="35" xfId="0" applyNumberFormat="1" applyFont="1" applyFill="1" applyBorder="1" applyAlignment="1">
      <alignment horizontal="right"/>
    </xf>
    <xf numFmtId="165" fontId="4" fillId="10" borderId="36" xfId="0" applyNumberFormat="1" applyFont="1" applyFill="1" applyBorder="1" applyAlignment="1">
      <alignment horizontal="right"/>
    </xf>
    <xf numFmtId="0" fontId="4" fillId="10" borderId="37" xfId="0" applyFont="1" applyFill="1" applyBorder="1" applyAlignment="1">
      <alignment wrapText="1"/>
    </xf>
    <xf numFmtId="166" fontId="4" fillId="10" borderId="38" xfId="0" applyNumberFormat="1" applyFont="1" applyFill="1" applyBorder="1" applyAlignment="1">
      <alignment horizontal="right"/>
    </xf>
    <xf numFmtId="0" fontId="4" fillId="10" borderId="36" xfId="0" applyFont="1" applyFill="1" applyBorder="1" applyAlignment="1">
      <alignment horizontal="left"/>
    </xf>
    <xf numFmtId="0" fontId="23" fillId="10" borderId="39" xfId="0" applyFont="1" applyFill="1" applyBorder="1"/>
    <xf numFmtId="0" fontId="4" fillId="10" borderId="40" xfId="0" applyFont="1" applyFill="1" applyBorder="1" applyAlignment="1">
      <alignment horizontal="centerContinuous"/>
    </xf>
    <xf numFmtId="0" fontId="4" fillId="10" borderId="41" xfId="0" applyFont="1" applyFill="1" applyBorder="1" applyAlignment="1">
      <alignment horizontal="centerContinuous" vertical="center"/>
    </xf>
    <xf numFmtId="0" fontId="4" fillId="10" borderId="42" xfId="0" applyFont="1" applyFill="1" applyBorder="1" applyAlignment="1">
      <alignment horizontal="centerContinuous" vertical="center"/>
    </xf>
    <xf numFmtId="0" fontId="4" fillId="10" borderId="43" xfId="0" applyFont="1" applyFill="1" applyBorder="1"/>
    <xf numFmtId="0" fontId="4" fillId="10" borderId="44" xfId="0" applyFont="1" applyFill="1" applyBorder="1" applyAlignment="1">
      <alignment wrapText="1"/>
    </xf>
    <xf numFmtId="165" fontId="4" fillId="10" borderId="44" xfId="0" applyNumberFormat="1" applyFont="1" applyFill="1" applyBorder="1" applyAlignment="1">
      <alignment horizontal="right"/>
    </xf>
    <xf numFmtId="2" fontId="4" fillId="10" borderId="12" xfId="0" applyNumberFormat="1" applyFont="1" applyFill="1" applyBorder="1" applyAlignment="1">
      <alignment horizontal="right"/>
    </xf>
    <xf numFmtId="2" fontId="4" fillId="10" borderId="44" xfId="0" applyNumberFormat="1" applyFont="1" applyFill="1" applyBorder="1" applyAlignment="1">
      <alignment horizontal="right"/>
    </xf>
    <xf numFmtId="165" fontId="4" fillId="10" borderId="12" xfId="0" applyNumberFormat="1" applyFont="1" applyFill="1" applyBorder="1" applyAlignment="1">
      <alignment horizontal="right"/>
    </xf>
    <xf numFmtId="0" fontId="4" fillId="10" borderId="45" xfId="0" applyFont="1" applyFill="1" applyBorder="1" applyAlignment="1">
      <alignment wrapText="1"/>
    </xf>
    <xf numFmtId="166" fontId="4" fillId="10" borderId="40" xfId="0" applyNumberFormat="1" applyFont="1" applyFill="1" applyBorder="1" applyAlignment="1">
      <alignment horizontal="right"/>
    </xf>
    <xf numFmtId="0" fontId="4" fillId="10" borderId="12" xfId="0" applyFont="1" applyFill="1" applyBorder="1" applyAlignment="1">
      <alignment horizontal="left"/>
    </xf>
    <xf numFmtId="0" fontId="23" fillId="10" borderId="46" xfId="0" applyFont="1" applyFill="1" applyBorder="1"/>
    <xf numFmtId="0" fontId="0" fillId="0" borderId="47" xfId="0" quotePrefix="1" applyBorder="1" applyAlignment="1">
      <alignment horizontal="right"/>
    </xf>
    <xf numFmtId="49" fontId="2" fillId="0" borderId="8" xfId="0" quotePrefix="1" applyNumberFormat="1" applyFont="1" applyBorder="1" applyAlignment="1" applyProtection="1">
      <alignment horizontal="left"/>
      <protection locked="0"/>
    </xf>
    <xf numFmtId="0" fontId="2" fillId="8" borderId="29" xfId="0" applyFont="1" applyFill="1" applyBorder="1" applyAlignment="1" applyProtection="1">
      <alignment horizontal="left" vertical="center"/>
      <protection locked="0"/>
    </xf>
    <xf numFmtId="0" fontId="0" fillId="0" borderId="49" xfId="0" applyBorder="1" applyProtection="1">
      <protection locked="0"/>
    </xf>
    <xf numFmtId="0" fontId="0" fillId="0" borderId="49" xfId="0" applyBorder="1" applyAlignment="1" applyProtection="1">
      <alignment wrapText="1"/>
      <protection locked="0"/>
    </xf>
    <xf numFmtId="165" fontId="0" fillId="0" borderId="49" xfId="0" applyNumberFormat="1" applyBorder="1" applyAlignment="1" applyProtection="1">
      <alignment horizontal="center"/>
      <protection locked="0"/>
    </xf>
    <xf numFmtId="2" fontId="0" fillId="0" borderId="49" xfId="0" applyNumberFormat="1" applyBorder="1" applyAlignment="1" applyProtection="1">
      <alignment horizontal="right"/>
      <protection locked="0"/>
    </xf>
    <xf numFmtId="165" fontId="0" fillId="0" borderId="7" xfId="0" applyNumberFormat="1" applyBorder="1" applyAlignment="1" applyProtection="1">
      <alignment horizontal="right"/>
      <protection locked="0"/>
    </xf>
    <xf numFmtId="0" fontId="0" fillId="0" borderId="7" xfId="0" applyBorder="1" applyAlignment="1" applyProtection="1">
      <alignment wrapText="1"/>
      <protection locked="0"/>
    </xf>
    <xf numFmtId="166" fontId="0" fillId="0" borderId="50" xfId="0" applyNumberFormat="1" applyBorder="1" applyAlignment="1">
      <alignment horizontal="right"/>
    </xf>
    <xf numFmtId="0" fontId="0" fillId="0" borderId="49" xfId="0" applyBorder="1" applyAlignment="1">
      <alignment horizontal="left" wrapText="1"/>
    </xf>
    <xf numFmtId="0" fontId="0" fillId="0" borderId="51" xfId="0" applyBorder="1" applyAlignment="1">
      <alignment wrapText="1"/>
    </xf>
    <xf numFmtId="0" fontId="0" fillId="0" borderId="52" xfId="0" applyBorder="1" applyAlignment="1">
      <alignment horizontal="right"/>
    </xf>
    <xf numFmtId="49" fontId="2" fillId="0" borderId="15" xfId="0" quotePrefix="1" applyNumberFormat="1" applyFont="1" applyBorder="1" applyAlignment="1" applyProtection="1">
      <alignment horizontal="left"/>
      <protection locked="0"/>
    </xf>
    <xf numFmtId="0" fontId="0" fillId="8" borderId="36" xfId="0" applyFill="1" applyBorder="1" applyAlignment="1">
      <alignment horizontal="right" vertical="center"/>
    </xf>
    <xf numFmtId="0" fontId="2" fillId="8" borderId="53" xfId="0" applyFont="1" applyFill="1" applyBorder="1" applyAlignment="1" applyProtection="1">
      <alignment horizontal="left" vertical="center"/>
      <protection locked="0"/>
    </xf>
    <xf numFmtId="0" fontId="0" fillId="0" borderId="17" xfId="0" applyBorder="1" applyProtection="1">
      <protection locked="0"/>
    </xf>
    <xf numFmtId="0" fontId="0" fillId="0" borderId="17" xfId="0" applyBorder="1" applyAlignment="1" applyProtection="1">
      <alignment wrapText="1"/>
      <protection locked="0"/>
    </xf>
    <xf numFmtId="165" fontId="0" fillId="0" borderId="17" xfId="0" applyNumberFormat="1" applyBorder="1" applyAlignment="1" applyProtection="1">
      <alignment horizontal="center"/>
      <protection locked="0"/>
    </xf>
    <xf numFmtId="2" fontId="0" fillId="0" borderId="17" xfId="0" applyNumberFormat="1" applyBorder="1" applyAlignment="1" applyProtection="1">
      <alignment horizontal="right"/>
      <protection locked="0"/>
    </xf>
    <xf numFmtId="165" fontId="0" fillId="0" borderId="14" xfId="0" applyNumberFormat="1" applyBorder="1" applyAlignment="1" applyProtection="1">
      <alignment horizontal="right"/>
      <protection locked="0"/>
    </xf>
    <xf numFmtId="0" fontId="0" fillId="0" borderId="14" xfId="0" applyBorder="1" applyAlignment="1" applyProtection="1">
      <alignment wrapText="1"/>
      <protection locked="0"/>
    </xf>
    <xf numFmtId="166" fontId="0" fillId="0" borderId="54" xfId="0" applyNumberFormat="1" applyBorder="1" applyAlignment="1">
      <alignment horizontal="right"/>
    </xf>
    <xf numFmtId="0" fontId="0" fillId="0" borderId="17" xfId="0" applyBorder="1" applyAlignment="1">
      <alignment horizontal="left" wrapText="1"/>
    </xf>
    <xf numFmtId="0" fontId="0" fillId="0" borderId="55" xfId="0" applyBorder="1" applyAlignment="1">
      <alignment wrapText="1"/>
    </xf>
    <xf numFmtId="0" fontId="0" fillId="0" borderId="17" xfId="0" applyBorder="1" applyAlignment="1">
      <alignment wrapText="1"/>
    </xf>
    <xf numFmtId="0" fontId="0" fillId="8" borderId="36" xfId="0" applyFill="1" applyBorder="1" applyAlignment="1" applyProtection="1">
      <alignment horizontal="right" vertical="center"/>
      <protection locked="0"/>
    </xf>
    <xf numFmtId="49" fontId="2" fillId="0" borderId="15" xfId="0" applyNumberFormat="1" applyFont="1" applyBorder="1" applyAlignment="1" applyProtection="1">
      <alignment horizontal="left"/>
      <protection locked="0"/>
    </xf>
    <xf numFmtId="49" fontId="2" fillId="0" borderId="56" xfId="0" applyNumberFormat="1" applyFont="1" applyBorder="1" applyAlignment="1" applyProtection="1">
      <alignment horizontal="left"/>
      <protection locked="0"/>
    </xf>
    <xf numFmtId="0" fontId="2" fillId="8" borderId="42" xfId="0" applyFont="1" applyFill="1" applyBorder="1" applyAlignment="1" applyProtection="1">
      <alignment horizontal="left" vertical="center"/>
      <protection locked="0"/>
    </xf>
    <xf numFmtId="0" fontId="0" fillId="0" borderId="57" xfId="0" applyBorder="1" applyProtection="1">
      <protection locked="0"/>
    </xf>
    <xf numFmtId="0" fontId="0" fillId="0" borderId="57" xfId="0" applyBorder="1" applyAlignment="1" applyProtection="1">
      <alignment wrapText="1"/>
      <protection locked="0"/>
    </xf>
    <xf numFmtId="165" fontId="0" fillId="0" borderId="57" xfId="0" applyNumberFormat="1" applyBorder="1" applyAlignment="1" applyProtection="1">
      <alignment horizontal="center"/>
      <protection locked="0"/>
    </xf>
    <xf numFmtId="2" fontId="0" fillId="0" borderId="57" xfId="0" applyNumberFormat="1" applyBorder="1" applyAlignment="1" applyProtection="1">
      <alignment horizontal="right"/>
      <protection locked="0"/>
    </xf>
    <xf numFmtId="165" fontId="0" fillId="0" borderId="18" xfId="0" applyNumberFormat="1" applyBorder="1" applyAlignment="1" applyProtection="1">
      <alignment horizontal="right"/>
      <protection locked="0"/>
    </xf>
    <xf numFmtId="0" fontId="0" fillId="0" borderId="18" xfId="0" applyBorder="1" applyAlignment="1" applyProtection="1">
      <alignment wrapText="1"/>
      <protection locked="0"/>
    </xf>
    <xf numFmtId="166" fontId="0" fillId="0" borderId="58" xfId="0" applyNumberFormat="1" applyBorder="1" applyAlignment="1">
      <alignment horizontal="right"/>
    </xf>
    <xf numFmtId="0" fontId="0" fillId="0" borderId="57" xfId="0" applyBorder="1" applyAlignment="1">
      <alignment wrapText="1"/>
    </xf>
    <xf numFmtId="0" fontId="0" fillId="0" borderId="59" xfId="0" applyBorder="1" applyAlignment="1">
      <alignment wrapText="1"/>
    </xf>
    <xf numFmtId="0" fontId="0" fillId="6" borderId="1" xfId="0" applyFill="1" applyBorder="1"/>
    <xf numFmtId="0" fontId="0" fillId="6" borderId="19" xfId="0" applyFill="1" applyBorder="1"/>
    <xf numFmtId="0" fontId="7" fillId="6" borderId="19" xfId="0" applyFont="1" applyFill="1" applyBorder="1"/>
    <xf numFmtId="0" fontId="0" fillId="6" borderId="19" xfId="0" applyFill="1" applyBorder="1" applyAlignment="1">
      <alignment horizontal="center"/>
    </xf>
    <xf numFmtId="44" fontId="2" fillId="6" borderId="20" xfId="0" applyNumberFormat="1" applyFont="1" applyFill="1" applyBorder="1" applyAlignment="1">
      <alignment horizontal="right"/>
    </xf>
    <xf numFmtId="44" fontId="2" fillId="6" borderId="22" xfId="0" applyNumberFormat="1" applyFont="1" applyFill="1" applyBorder="1" applyAlignment="1">
      <alignment horizontal="right"/>
    </xf>
    <xf numFmtId="44" fontId="24" fillId="6" borderId="19" xfId="0" applyNumberFormat="1" applyFont="1" applyFill="1" applyBorder="1" applyAlignment="1">
      <alignment horizontal="left"/>
    </xf>
    <xf numFmtId="44" fontId="2" fillId="6" borderId="60" xfId="0" applyNumberFormat="1" applyFont="1" applyFill="1" applyBorder="1"/>
    <xf numFmtId="0" fontId="0" fillId="6" borderId="20" xfId="0" applyFill="1" applyBorder="1"/>
    <xf numFmtId="0" fontId="21" fillId="11" borderId="1" xfId="0" applyFont="1" applyFill="1" applyBorder="1" applyAlignment="1">
      <alignment vertical="center"/>
    </xf>
    <xf numFmtId="0" fontId="21" fillId="11" borderId="19" xfId="0" applyFont="1" applyFill="1" applyBorder="1" applyAlignment="1">
      <alignment vertical="center"/>
    </xf>
    <xf numFmtId="14" fontId="21" fillId="11" borderId="19" xfId="0" applyNumberFormat="1" applyFont="1" applyFill="1" applyBorder="1" applyAlignment="1">
      <alignment vertical="center"/>
    </xf>
    <xf numFmtId="0" fontId="21" fillId="11" borderId="20" xfId="0" applyFont="1" applyFill="1" applyBorder="1" applyAlignment="1">
      <alignment vertical="center"/>
    </xf>
    <xf numFmtId="0" fontId="4" fillId="12" borderId="4" xfId="0" applyFont="1" applyFill="1" applyBorder="1" applyAlignment="1">
      <alignment horizontal="center"/>
    </xf>
    <xf numFmtId="0" fontId="4" fillId="10" borderId="30" xfId="0" applyFont="1" applyFill="1" applyBorder="1" applyAlignment="1">
      <alignment horizontal="center" vertical="center"/>
    </xf>
    <xf numFmtId="167" fontId="4" fillId="10" borderId="31" xfId="0" applyNumberFormat="1" applyFont="1" applyFill="1" applyBorder="1"/>
    <xf numFmtId="167" fontId="4" fillId="10" borderId="5" xfId="0" applyNumberFormat="1" applyFont="1" applyFill="1" applyBorder="1" applyAlignment="1">
      <alignment horizontal="right"/>
    </xf>
    <xf numFmtId="0" fontId="4" fillId="10" borderId="4" xfId="0" applyFont="1" applyFill="1" applyBorder="1" applyAlignment="1">
      <alignment wrapText="1"/>
    </xf>
    <xf numFmtId="0" fontId="4" fillId="12" borderId="0" xfId="0" applyFont="1" applyFill="1" applyAlignment="1">
      <alignment horizontal="center"/>
    </xf>
    <xf numFmtId="0" fontId="4" fillId="10" borderId="53" xfId="0" applyFont="1" applyFill="1" applyBorder="1" applyAlignment="1">
      <alignment horizontal="center" vertical="center"/>
    </xf>
    <xf numFmtId="0" fontId="4" fillId="10" borderId="35" xfId="0" applyFont="1" applyFill="1" applyBorder="1"/>
    <xf numFmtId="167" fontId="4" fillId="10" borderId="35" xfId="0" applyNumberFormat="1" applyFont="1" applyFill="1" applyBorder="1"/>
    <xf numFmtId="167" fontId="4" fillId="10" borderId="39" xfId="0" applyNumberFormat="1" applyFont="1" applyFill="1" applyBorder="1" applyAlignment="1">
      <alignment horizontal="right"/>
    </xf>
    <xf numFmtId="0" fontId="4" fillId="10" borderId="36" xfId="0" applyFont="1" applyFill="1" applyBorder="1" applyAlignment="1">
      <alignment wrapText="1"/>
    </xf>
    <xf numFmtId="0" fontId="4" fillId="10" borderId="43" xfId="0" applyFont="1" applyFill="1" applyBorder="1" applyAlignment="1">
      <alignment horizontal="center" vertical="center"/>
    </xf>
    <xf numFmtId="0" fontId="4" fillId="10" borderId="44" xfId="0" applyFont="1" applyFill="1" applyBorder="1"/>
    <xf numFmtId="167" fontId="4" fillId="10" borderId="44" xfId="0" applyNumberFormat="1" applyFont="1" applyFill="1" applyBorder="1"/>
    <xf numFmtId="167" fontId="4" fillId="10" borderId="46" xfId="0" applyNumberFormat="1" applyFont="1" applyFill="1" applyBorder="1" applyAlignment="1">
      <alignment horizontal="right"/>
    </xf>
    <xf numFmtId="0" fontId="4" fillId="10" borderId="12" xfId="0" applyFont="1" applyFill="1" applyBorder="1" applyAlignment="1">
      <alignment wrapText="1"/>
    </xf>
    <xf numFmtId="0" fontId="0" fillId="13" borderId="0" xfId="0" applyFill="1" applyAlignment="1">
      <alignment horizontal="center"/>
    </xf>
    <xf numFmtId="0" fontId="2" fillId="8" borderId="65" xfId="0" applyFont="1" applyFill="1" applyBorder="1" applyAlignment="1" applyProtection="1">
      <alignment horizontal="left" vertical="center"/>
      <protection locked="0"/>
    </xf>
    <xf numFmtId="0" fontId="0" fillId="0" borderId="66" xfId="0" applyBorder="1" applyProtection="1">
      <protection locked="0"/>
    </xf>
    <xf numFmtId="0" fontId="0" fillId="0" borderId="66" xfId="0" applyBorder="1" applyAlignment="1" applyProtection="1">
      <alignment wrapText="1"/>
      <protection locked="0"/>
    </xf>
    <xf numFmtId="167" fontId="0" fillId="0" borderId="66" xfId="0" applyNumberFormat="1" applyBorder="1" applyProtection="1">
      <protection locked="0"/>
    </xf>
    <xf numFmtId="2" fontId="0" fillId="0" borderId="66" xfId="0" applyNumberFormat="1" applyBorder="1" applyAlignment="1" applyProtection="1">
      <alignment horizontal="right"/>
      <protection locked="0"/>
    </xf>
    <xf numFmtId="167" fontId="0" fillId="0" borderId="9" xfId="0" applyNumberFormat="1" applyBorder="1" applyAlignment="1" applyProtection="1">
      <alignment horizontal="right"/>
      <protection locked="0"/>
    </xf>
    <xf numFmtId="0" fontId="0" fillId="0" borderId="9" xfId="0" applyBorder="1" applyAlignment="1" applyProtection="1">
      <alignment wrapText="1"/>
      <protection locked="0"/>
    </xf>
    <xf numFmtId="0" fontId="0" fillId="0" borderId="66" xfId="0" applyBorder="1" applyAlignment="1">
      <alignment wrapText="1"/>
    </xf>
    <xf numFmtId="0" fontId="0" fillId="0" borderId="67" xfId="0" applyBorder="1" applyAlignment="1">
      <alignment wrapText="1"/>
    </xf>
    <xf numFmtId="0" fontId="2" fillId="8" borderId="69" xfId="0" applyFont="1" applyFill="1" applyBorder="1" applyAlignment="1" applyProtection="1">
      <alignment horizontal="left" vertical="center"/>
      <protection locked="0"/>
    </xf>
    <xf numFmtId="167" fontId="0" fillId="0" borderId="17" xfId="0" applyNumberFormat="1" applyBorder="1" applyProtection="1">
      <protection locked="0"/>
    </xf>
    <xf numFmtId="167" fontId="0" fillId="0" borderId="14" xfId="0" applyNumberFormat="1" applyBorder="1" applyAlignment="1" applyProtection="1">
      <alignment horizontal="right"/>
      <protection locked="0"/>
    </xf>
    <xf numFmtId="165" fontId="0" fillId="0" borderId="17" xfId="0" applyNumberFormat="1" applyBorder="1" applyAlignment="1" applyProtection="1">
      <alignment horizontal="right"/>
      <protection locked="0"/>
    </xf>
    <xf numFmtId="167" fontId="0" fillId="0" borderId="17" xfId="0" applyNumberFormat="1" applyBorder="1" applyAlignment="1" applyProtection="1">
      <alignment horizontal="right"/>
      <protection locked="0"/>
    </xf>
    <xf numFmtId="0" fontId="0" fillId="13" borderId="70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0" fillId="8" borderId="71" xfId="0" applyFill="1" applyBorder="1" applyAlignment="1">
      <alignment horizontal="right" vertical="center"/>
    </xf>
    <xf numFmtId="0" fontId="0" fillId="11" borderId="72" xfId="0" applyFill="1" applyBorder="1"/>
    <xf numFmtId="0" fontId="0" fillId="11" borderId="4" xfId="0" applyFill="1" applyBorder="1"/>
    <xf numFmtId="0" fontId="7" fillId="11" borderId="73" xfId="0" applyFont="1" applyFill="1" applyBorder="1"/>
    <xf numFmtId="0" fontId="7" fillId="11" borderId="4" xfId="0" applyFont="1" applyFill="1" applyBorder="1"/>
    <xf numFmtId="0" fontId="0" fillId="11" borderId="19" xfId="0" applyFill="1" applyBorder="1"/>
    <xf numFmtId="0" fontId="0" fillId="11" borderId="4" xfId="0" applyFill="1" applyBorder="1" applyAlignment="1">
      <alignment horizontal="center"/>
    </xf>
    <xf numFmtId="44" fontId="2" fillId="11" borderId="5" xfId="0" applyNumberFormat="1" applyFont="1" applyFill="1" applyBorder="1" applyAlignment="1">
      <alignment horizontal="right"/>
    </xf>
    <xf numFmtId="44" fontId="2" fillId="11" borderId="74" xfId="0" applyNumberFormat="1" applyFont="1" applyFill="1" applyBorder="1" applyAlignment="1">
      <alignment horizontal="right"/>
    </xf>
    <xf numFmtId="44" fontId="24" fillId="11" borderId="4" xfId="0" applyNumberFormat="1" applyFont="1" applyFill="1" applyBorder="1" applyAlignment="1">
      <alignment horizontal="left"/>
    </xf>
    <xf numFmtId="44" fontId="2" fillId="11" borderId="25" xfId="0" applyNumberFormat="1" applyFont="1" applyFill="1" applyBorder="1"/>
    <xf numFmtId="0" fontId="0" fillId="11" borderId="5" xfId="0" applyFill="1" applyBorder="1"/>
    <xf numFmtId="0" fontId="0" fillId="5" borderId="75" xfId="0" applyFill="1" applyBorder="1"/>
    <xf numFmtId="0" fontId="0" fillId="5" borderId="76" xfId="0" applyFill="1" applyBorder="1"/>
    <xf numFmtId="0" fontId="7" fillId="5" borderId="76" xfId="0" applyFont="1" applyFill="1" applyBorder="1"/>
    <xf numFmtId="0" fontId="0" fillId="5" borderId="76" xfId="0" applyFill="1" applyBorder="1" applyAlignment="1">
      <alignment horizontal="center"/>
    </xf>
    <xf numFmtId="44" fontId="18" fillId="5" borderId="76" xfId="0" applyNumberFormat="1" applyFont="1" applyFill="1" applyBorder="1" applyAlignment="1">
      <alignment horizontal="right"/>
    </xf>
    <xf numFmtId="44" fontId="18" fillId="5" borderId="77" xfId="0" applyNumberFormat="1" applyFont="1" applyFill="1" applyBorder="1" applyAlignment="1">
      <alignment horizontal="right"/>
    </xf>
    <xf numFmtId="0" fontId="18" fillId="5" borderId="76" xfId="0" applyFont="1" applyFill="1" applyBorder="1"/>
    <xf numFmtId="44" fontId="18" fillId="5" borderId="75" xfId="0" applyNumberFormat="1" applyFont="1" applyFill="1" applyBorder="1"/>
    <xf numFmtId="0" fontId="18" fillId="5" borderId="75" xfId="0" applyFont="1" applyFill="1" applyBorder="1"/>
    <xf numFmtId="0" fontId="18" fillId="5" borderId="78" xfId="0" applyFont="1" applyFill="1" applyBorder="1"/>
    <xf numFmtId="0" fontId="25" fillId="0" borderId="4" xfId="0" applyFont="1" applyBorder="1" applyAlignment="1">
      <alignment horizontal="left"/>
    </xf>
    <xf numFmtId="0" fontId="0" fillId="0" borderId="5" xfId="0" applyBorder="1"/>
    <xf numFmtId="0" fontId="26" fillId="0" borderId="1" xfId="0" quotePrefix="1" applyFont="1" applyBorder="1"/>
    <xf numFmtId="0" fontId="26" fillId="0" borderId="19" xfId="0" quotePrefix="1" applyFont="1" applyBorder="1"/>
    <xf numFmtId="0" fontId="26" fillId="0" borderId="19" xfId="0" quotePrefix="1" applyFont="1" applyBorder="1" applyAlignment="1">
      <alignment horizontal="left"/>
    </xf>
    <xf numFmtId="0" fontId="0" fillId="0" borderId="20" xfId="0" applyBorder="1"/>
    <xf numFmtId="0" fontId="26" fillId="0" borderId="13" xfId="0" quotePrefix="1" applyFont="1" applyBorder="1"/>
    <xf numFmtId="0" fontId="26" fillId="0" borderId="0" xfId="0" quotePrefix="1" applyFont="1"/>
    <xf numFmtId="0" fontId="26" fillId="0" borderId="0" xfId="0" quotePrefix="1" applyFont="1" applyAlignment="1">
      <alignment horizontal="left" indent="3"/>
    </xf>
    <xf numFmtId="0" fontId="0" fillId="0" borderId="79" xfId="0" applyBorder="1"/>
    <xf numFmtId="49" fontId="26" fillId="0" borderId="13" xfId="0" applyNumberFormat="1" applyFont="1" applyBorder="1" applyAlignment="1">
      <alignment horizontal="left" vertical="center"/>
    </xf>
    <xf numFmtId="49" fontId="26" fillId="0" borderId="0" xfId="0" applyNumberFormat="1" applyFont="1" applyAlignment="1">
      <alignment horizontal="left" vertical="center"/>
    </xf>
    <xf numFmtId="0" fontId="0" fillId="0" borderId="79" xfId="0" applyBorder="1" applyAlignment="1">
      <alignment horizontal="left"/>
    </xf>
    <xf numFmtId="49" fontId="26" fillId="0" borderId="13" xfId="0" applyNumberFormat="1" applyFont="1" applyBorder="1" applyAlignment="1">
      <alignment vertical="center"/>
    </xf>
    <xf numFmtId="49" fontId="26" fillId="0" borderId="0" xfId="0" applyNumberFormat="1" applyFont="1" applyAlignment="1">
      <alignment vertical="center"/>
    </xf>
    <xf numFmtId="0" fontId="27" fillId="0" borderId="82" xfId="0" applyFont="1" applyBorder="1" applyAlignment="1">
      <alignment wrapText="1"/>
    </xf>
    <xf numFmtId="0" fontId="27" fillId="0" borderId="83" xfId="0" applyFont="1" applyBorder="1" applyAlignment="1">
      <alignment wrapText="1"/>
    </xf>
    <xf numFmtId="0" fontId="27" fillId="0" borderId="84" xfId="0" applyFont="1" applyBorder="1" applyAlignment="1">
      <alignment wrapText="1"/>
    </xf>
    <xf numFmtId="44" fontId="0" fillId="0" borderId="0" xfId="0" applyNumberFormat="1"/>
    <xf numFmtId="0" fontId="0" fillId="8" borderId="68" xfId="0" applyFill="1" applyBorder="1" applyAlignment="1" applyProtection="1">
      <alignment horizontal="right" vertical="center"/>
      <protection locked="0"/>
    </xf>
    <xf numFmtId="0" fontId="4" fillId="10" borderId="61" xfId="0" applyFont="1" applyFill="1" applyBorder="1" applyAlignment="1">
      <alignment horizontal="center" vertical="center"/>
    </xf>
    <xf numFmtId="49" fontId="26" fillId="0" borderId="13" xfId="0" applyNumberFormat="1" applyFont="1" applyBorder="1" applyAlignment="1">
      <alignment horizontal="left" vertical="center"/>
    </xf>
    <xf numFmtId="49" fontId="26" fillId="0" borderId="0" xfId="0" applyNumberFormat="1" applyFont="1" applyAlignment="1">
      <alignment horizontal="left" vertical="center"/>
    </xf>
    <xf numFmtId="49" fontId="26" fillId="0" borderId="79" xfId="0" applyNumberFormat="1" applyFont="1" applyBorder="1" applyAlignment="1">
      <alignment horizontal="left" vertical="center"/>
    </xf>
    <xf numFmtId="49" fontId="26" fillId="0" borderId="80" xfId="0" quotePrefix="1" applyNumberFormat="1" applyFont="1" applyBorder="1" applyAlignment="1">
      <alignment horizontal="left" vertical="center"/>
    </xf>
    <xf numFmtId="49" fontId="26" fillId="0" borderId="12" xfId="0" quotePrefix="1" applyNumberFormat="1" applyFont="1" applyBorder="1" applyAlignment="1">
      <alignment horizontal="left" vertical="center"/>
    </xf>
    <xf numFmtId="49" fontId="26" fillId="0" borderId="81" xfId="0" quotePrefix="1" applyNumberFormat="1" applyFont="1" applyBorder="1" applyAlignment="1">
      <alignment horizontal="left" vertical="center"/>
    </xf>
    <xf numFmtId="0" fontId="26" fillId="0" borderId="13" xfId="0" applyFont="1" applyBorder="1" applyAlignment="1">
      <alignment horizontal="left" indent="3"/>
    </xf>
    <xf numFmtId="0" fontId="26" fillId="0" borderId="0" xfId="0" applyFont="1" applyAlignment="1">
      <alignment horizontal="left" indent="3"/>
    </xf>
    <xf numFmtId="0" fontId="26" fillId="0" borderId="79" xfId="0" applyFont="1" applyBorder="1" applyAlignment="1">
      <alignment horizontal="left" indent="3"/>
    </xf>
    <xf numFmtId="0" fontId="26" fillId="0" borderId="13" xfId="0" applyFont="1" applyBorder="1" applyAlignment="1">
      <alignment horizontal="left"/>
    </xf>
    <xf numFmtId="0" fontId="26" fillId="0" borderId="0" xfId="0" applyFont="1" applyAlignment="1">
      <alignment horizontal="left"/>
    </xf>
    <xf numFmtId="0" fontId="26" fillId="0" borderId="79" xfId="0" applyFont="1" applyBorder="1" applyAlignment="1">
      <alignment horizontal="left"/>
    </xf>
    <xf numFmtId="0" fontId="26" fillId="0" borderId="80" xfId="0" applyFont="1" applyBorder="1" applyAlignment="1">
      <alignment horizontal="left"/>
    </xf>
    <xf numFmtId="0" fontId="26" fillId="0" borderId="12" xfId="0" applyFont="1" applyBorder="1" applyAlignment="1">
      <alignment horizontal="left"/>
    </xf>
    <xf numFmtId="0" fontId="26" fillId="0" borderId="81" xfId="0" applyFont="1" applyBorder="1" applyAlignment="1">
      <alignment horizontal="left"/>
    </xf>
    <xf numFmtId="0" fontId="26" fillId="0" borderId="1" xfId="0" quotePrefix="1" applyFont="1" applyBorder="1" applyAlignment="1">
      <alignment horizontal="left"/>
    </xf>
    <xf numFmtId="0" fontId="26" fillId="0" borderId="19" xfId="0" quotePrefix="1" applyFont="1" applyBorder="1" applyAlignment="1">
      <alignment horizontal="left"/>
    </xf>
    <xf numFmtId="0" fontId="26" fillId="0" borderId="20" xfId="0" quotePrefix="1" applyFont="1" applyBorder="1" applyAlignment="1">
      <alignment horizontal="left"/>
    </xf>
    <xf numFmtId="49" fontId="26" fillId="0" borderId="21" xfId="0" quotePrefix="1" applyNumberFormat="1" applyFont="1" applyBorder="1" applyAlignment="1">
      <alignment horizontal="left" vertical="center"/>
    </xf>
    <xf numFmtId="49" fontId="26" fillId="0" borderId="4" xfId="0" quotePrefix="1" applyNumberFormat="1" applyFont="1" applyBorder="1" applyAlignment="1">
      <alignment horizontal="left" vertical="center"/>
    </xf>
    <xf numFmtId="49" fontId="26" fillId="0" borderId="5" xfId="0" quotePrefix="1" applyNumberFormat="1" applyFont="1" applyBorder="1" applyAlignment="1">
      <alignment horizontal="left" vertical="center"/>
    </xf>
    <xf numFmtId="0" fontId="13" fillId="4" borderId="14" xfId="1" applyFont="1" applyFill="1" applyBorder="1" applyAlignment="1">
      <alignment horizontal="left" vertical="center" wrapText="1" indent="2"/>
    </xf>
    <xf numFmtId="0" fontId="13" fillId="4" borderId="16" xfId="1" applyFont="1" applyFill="1" applyBorder="1" applyAlignment="1">
      <alignment horizontal="left" vertical="center" wrapText="1" indent="2"/>
    </xf>
    <xf numFmtId="0" fontId="11" fillId="4" borderId="16" xfId="1" applyFont="1" applyFill="1" applyBorder="1" applyAlignment="1">
      <alignment horizontal="left" vertical="center" wrapText="1" indent="2"/>
    </xf>
    <xf numFmtId="0" fontId="11" fillId="4" borderId="15" xfId="1" applyFont="1" applyFill="1" applyBorder="1" applyAlignment="1">
      <alignment horizontal="left" vertical="center" wrapText="1" indent="2"/>
    </xf>
    <xf numFmtId="0" fontId="20" fillId="5" borderId="14" xfId="0" applyFont="1" applyFill="1" applyBorder="1" applyAlignment="1">
      <alignment horizontal="left" vertical="center" indent="2"/>
    </xf>
    <xf numFmtId="0" fontId="20" fillId="5" borderId="16" xfId="0" applyFont="1" applyFill="1" applyBorder="1" applyAlignment="1">
      <alignment horizontal="left" vertical="center" indent="2"/>
    </xf>
    <xf numFmtId="0" fontId="20" fillId="5" borderId="15" xfId="0" applyFont="1" applyFill="1" applyBorder="1" applyAlignment="1">
      <alignment horizontal="left" vertical="center" indent="2"/>
    </xf>
    <xf numFmtId="0" fontId="25" fillId="0" borderId="1" xfId="0" applyFont="1" applyBorder="1" applyAlignment="1">
      <alignment horizontal="left"/>
    </xf>
    <xf numFmtId="0" fontId="25" fillId="0" borderId="19" xfId="0" applyFont="1" applyBorder="1" applyAlignment="1">
      <alignment horizontal="left"/>
    </xf>
    <xf numFmtId="0" fontId="0" fillId="8" borderId="36" xfId="0" applyFill="1" applyBorder="1" applyAlignment="1" applyProtection="1">
      <alignment horizontal="right" vertical="center"/>
    </xf>
    <xf numFmtId="0" fontId="0" fillId="8" borderId="48" xfId="0" applyFill="1" applyBorder="1" applyAlignment="1" applyProtection="1">
      <alignment horizontal="right" vertical="center"/>
    </xf>
    <xf numFmtId="0" fontId="4" fillId="10" borderId="62" xfId="0" applyFont="1" applyFill="1" applyBorder="1" applyAlignment="1" applyProtection="1">
      <alignment horizontal="center" vertical="center"/>
    </xf>
    <xf numFmtId="0" fontId="4" fillId="10" borderId="63" xfId="0" applyFont="1" applyFill="1" applyBorder="1" applyAlignment="1" applyProtection="1">
      <alignment horizontal="center" vertical="center"/>
    </xf>
    <xf numFmtId="0" fontId="0" fillId="8" borderId="64" xfId="0" applyFill="1" applyBorder="1" applyAlignment="1" applyProtection="1">
      <alignment horizontal="right" vertical="center"/>
    </xf>
    <xf numFmtId="0" fontId="0" fillId="8" borderId="68" xfId="0" applyFill="1" applyBorder="1" applyAlignment="1" applyProtection="1">
      <alignment horizontal="right" vertical="center"/>
    </xf>
  </cellXfs>
  <cellStyles count="2">
    <cellStyle name="Normal" xfId="0" builtinId="0"/>
    <cellStyle name="Normal 2" xfId="1" xr:uid="{6FE25A83-440B-4EA7-8A96-04E275545FA8}"/>
  </cellStyles>
  <dxfs count="7">
    <dxf>
      <font>
        <color rgb="FF003300"/>
      </font>
      <fill>
        <patternFill>
          <bgColor rgb="FF92D05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rgb="FF003300"/>
      </font>
      <fill>
        <patternFill>
          <bgColor rgb="FF92D05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5-Programme 2024'!A11"/><Relationship Id="rId2" Type="http://schemas.openxmlformats.org/officeDocument/2006/relationships/hyperlink" Target="#'3-Programme 2023'!A11"/><Relationship Id="rId1" Type="http://schemas.openxmlformats.org/officeDocument/2006/relationships/hyperlink" Target="#'8-DC-r&#233;capitulatif d&#233;penses'!B11"/><Relationship Id="rId5" Type="http://schemas.openxmlformats.org/officeDocument/2006/relationships/hyperlink" Target="#'6-Formateurs 2024'!B11"/><Relationship Id="rId4" Type="http://schemas.openxmlformats.org/officeDocument/2006/relationships/hyperlink" Target="#'4-Formateurs 2023'!B1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625521</xdr:colOff>
      <xdr:row>4</xdr:row>
      <xdr:rowOff>359096</xdr:rowOff>
    </xdr:from>
    <xdr:to>
      <xdr:col>5</xdr:col>
      <xdr:colOff>2346212</xdr:colOff>
      <xdr:row>5</xdr:row>
      <xdr:rowOff>269085</xdr:rowOff>
    </xdr:to>
    <xdr:sp macro="" textlink="">
      <xdr:nvSpPr>
        <xdr:cNvPr id="2" name="Rectangle : coins arrondis 1">
          <a:hlinkClick xmlns:r="http://schemas.openxmlformats.org/officeDocument/2006/relationships" r:id="rId1" tooltip="Récap dépenses - Cercle 1"/>
          <a:extLst>
            <a:ext uri="{FF2B5EF4-FFF2-40B4-BE49-F238E27FC236}">
              <a16:creationId xmlns:a16="http://schemas.microsoft.com/office/drawing/2014/main" id="{8AA7B391-2BCC-4C12-8F61-4EFC74E991E6}"/>
            </a:ext>
          </a:extLst>
        </xdr:cNvPr>
        <xdr:cNvSpPr/>
      </xdr:nvSpPr>
      <xdr:spPr>
        <a:xfrm>
          <a:off x="4372656" y="1305881"/>
          <a:ext cx="1713071" cy="268129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/>
            <a:t>Récapitulatif</a:t>
          </a:r>
          <a:r>
            <a:rPr lang="fr-BE" sz="1000" b="1" baseline="0"/>
            <a:t> des dépenses</a:t>
          </a:r>
          <a:endParaRPr lang="fr-BE" sz="1000" b="1"/>
        </a:p>
      </xdr:txBody>
    </xdr:sp>
    <xdr:clientData/>
  </xdr:twoCellAnchor>
  <xdr:twoCellAnchor>
    <xdr:from>
      <xdr:col>5</xdr:col>
      <xdr:colOff>2536372</xdr:colOff>
      <xdr:row>4</xdr:row>
      <xdr:rowOff>136071</xdr:rowOff>
    </xdr:from>
    <xdr:to>
      <xdr:col>6</xdr:col>
      <xdr:colOff>238125</xdr:colOff>
      <xdr:row>5</xdr:row>
      <xdr:rowOff>54837</xdr:rowOff>
    </xdr:to>
    <xdr:sp macro="" textlink="">
      <xdr:nvSpPr>
        <xdr:cNvPr id="3" name="Rectangle : coins arrondis 2">
          <a:hlinkClick xmlns:r="http://schemas.openxmlformats.org/officeDocument/2006/relationships" r:id="rId2" tooltip="Prgm - Cercle 1"/>
          <a:extLst>
            <a:ext uri="{FF2B5EF4-FFF2-40B4-BE49-F238E27FC236}">
              <a16:creationId xmlns:a16="http://schemas.microsoft.com/office/drawing/2014/main" id="{82E2FD20-3E15-42CF-9FB3-62B4561AE933}"/>
            </a:ext>
          </a:extLst>
        </xdr:cNvPr>
        <xdr:cNvSpPr/>
      </xdr:nvSpPr>
      <xdr:spPr>
        <a:xfrm>
          <a:off x="6275887" y="1075236"/>
          <a:ext cx="1574618" cy="288336"/>
        </a:xfrm>
        <a:prstGeom prst="roundRect">
          <a:avLst/>
        </a:prstGeom>
        <a:solidFill>
          <a:srgbClr val="0070C0"/>
        </a:solidFill>
        <a:ln>
          <a:solidFill>
            <a:schemeClr val="tx2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/>
            <a:t>Programme</a:t>
          </a:r>
          <a:r>
            <a:rPr lang="fr-BE" sz="1000" b="1" baseline="0"/>
            <a:t> 2023</a:t>
          </a:r>
        </a:p>
      </xdr:txBody>
    </xdr:sp>
    <xdr:clientData/>
  </xdr:twoCellAnchor>
  <xdr:twoCellAnchor>
    <xdr:from>
      <xdr:col>5</xdr:col>
      <xdr:colOff>2543857</xdr:colOff>
      <xdr:row>5</xdr:row>
      <xdr:rowOff>157911</xdr:rowOff>
    </xdr:from>
    <xdr:to>
      <xdr:col>6</xdr:col>
      <xdr:colOff>255135</xdr:colOff>
      <xdr:row>6</xdr:row>
      <xdr:rowOff>101305</xdr:rowOff>
    </xdr:to>
    <xdr:sp macro="" textlink="">
      <xdr:nvSpPr>
        <xdr:cNvPr id="4" name="Rectangle : coins arrondis 3">
          <a:hlinkClick xmlns:r="http://schemas.openxmlformats.org/officeDocument/2006/relationships" r:id="rId3" tooltip="Prgm - Cercle 1"/>
          <a:extLst>
            <a:ext uri="{FF2B5EF4-FFF2-40B4-BE49-F238E27FC236}">
              <a16:creationId xmlns:a16="http://schemas.microsoft.com/office/drawing/2014/main" id="{09FEA35D-7BAF-43D8-9B5F-69220215AA74}"/>
            </a:ext>
          </a:extLst>
        </xdr:cNvPr>
        <xdr:cNvSpPr/>
      </xdr:nvSpPr>
      <xdr:spPr>
        <a:xfrm>
          <a:off x="6285277" y="1464741"/>
          <a:ext cx="1576523" cy="261529"/>
        </a:xfrm>
        <a:prstGeom prst="roundRect">
          <a:avLst/>
        </a:prstGeom>
        <a:solidFill>
          <a:srgbClr val="92D050"/>
        </a:solidFill>
        <a:ln>
          <a:solidFill>
            <a:srgbClr val="007434"/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 baseline="0">
              <a:solidFill>
                <a:sysClr val="windowText" lastClr="000000"/>
              </a:solidFill>
            </a:rPr>
            <a:t> Programme 2024</a:t>
          </a:r>
        </a:p>
      </xdr:txBody>
    </xdr:sp>
    <xdr:clientData/>
  </xdr:twoCellAnchor>
  <xdr:twoCellAnchor>
    <xdr:from>
      <xdr:col>6</xdr:col>
      <xdr:colOff>355420</xdr:colOff>
      <xdr:row>4</xdr:row>
      <xdr:rowOff>136071</xdr:rowOff>
    </xdr:from>
    <xdr:to>
      <xdr:col>8</xdr:col>
      <xdr:colOff>283438</xdr:colOff>
      <xdr:row>5</xdr:row>
      <xdr:rowOff>44427</xdr:rowOff>
    </xdr:to>
    <xdr:sp macro="" textlink="">
      <xdr:nvSpPr>
        <xdr:cNvPr id="5" name="Rectangle : coins arrondis 4">
          <a:hlinkClick xmlns:r="http://schemas.openxmlformats.org/officeDocument/2006/relationships" r:id="rId4" tooltip="Form &amp; act - Cercle 1"/>
          <a:extLst>
            <a:ext uri="{FF2B5EF4-FFF2-40B4-BE49-F238E27FC236}">
              <a16:creationId xmlns:a16="http://schemas.microsoft.com/office/drawing/2014/main" id="{F0D43797-06A3-474F-B76E-AB52563A97FC}"/>
            </a:ext>
          </a:extLst>
        </xdr:cNvPr>
        <xdr:cNvSpPr/>
      </xdr:nvSpPr>
      <xdr:spPr>
        <a:xfrm>
          <a:off x="7969705" y="1075236"/>
          <a:ext cx="1556793" cy="276021"/>
        </a:xfrm>
        <a:prstGeom prst="roundRect">
          <a:avLst/>
        </a:prstGeom>
        <a:solidFill>
          <a:srgbClr val="796FF9"/>
        </a:solidFill>
        <a:ln>
          <a:solidFill>
            <a:schemeClr val="accent4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/>
            <a:t>Relevé</a:t>
          </a:r>
          <a:r>
            <a:rPr lang="fr-BE" sz="1000" b="1" baseline="0"/>
            <a:t> d'activités 2023</a:t>
          </a:r>
          <a:endParaRPr lang="fr-BE" sz="1000" b="1"/>
        </a:p>
      </xdr:txBody>
    </xdr:sp>
    <xdr:clientData/>
  </xdr:twoCellAnchor>
  <xdr:twoCellAnchor>
    <xdr:from>
      <xdr:col>6</xdr:col>
      <xdr:colOff>360998</xdr:colOff>
      <xdr:row>5</xdr:row>
      <xdr:rowOff>155121</xdr:rowOff>
    </xdr:from>
    <xdr:to>
      <xdr:col>8</xdr:col>
      <xdr:colOff>306161</xdr:colOff>
      <xdr:row>6</xdr:row>
      <xdr:rowOff>87085</xdr:rowOff>
    </xdr:to>
    <xdr:sp macro="" textlink="">
      <xdr:nvSpPr>
        <xdr:cNvPr id="6" name="Rectangle : coins arrondis 5">
          <a:hlinkClick xmlns:r="http://schemas.openxmlformats.org/officeDocument/2006/relationships" r:id="rId5" tooltip="Form &amp; act - Cercle 1"/>
          <a:extLst>
            <a:ext uri="{FF2B5EF4-FFF2-40B4-BE49-F238E27FC236}">
              <a16:creationId xmlns:a16="http://schemas.microsoft.com/office/drawing/2014/main" id="{88D8BD4B-F904-4042-8813-533A5A927B01}"/>
            </a:ext>
          </a:extLst>
        </xdr:cNvPr>
        <xdr:cNvSpPr/>
      </xdr:nvSpPr>
      <xdr:spPr>
        <a:xfrm>
          <a:off x="7975283" y="1460046"/>
          <a:ext cx="1570128" cy="257719"/>
        </a:xfrm>
        <a:prstGeom prst="roundRect">
          <a:avLst/>
        </a:prstGeom>
        <a:solidFill>
          <a:srgbClr val="FFFF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>
              <a:solidFill>
                <a:sysClr val="windowText" lastClr="000000"/>
              </a:solidFill>
            </a:rPr>
            <a:t>Relevé</a:t>
          </a:r>
          <a:r>
            <a:rPr lang="fr-BE" sz="1000" b="1" baseline="0">
              <a:solidFill>
                <a:sysClr val="windowText" lastClr="000000"/>
              </a:solidFill>
            </a:rPr>
            <a:t> d'activités 2024</a:t>
          </a:r>
          <a:endParaRPr lang="fr-BE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8836/Documents/candidature_FHH23-24-X_NomAbrege_Av_DC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microsoft.com/office/2019/04/relationships/externalLinkLongPath" Target="file:///X:\PUB-O3060000\!Data\DOCS_ENGAGEMENT_&amp;_SUIVI_dossiers\R&amp;D\D65-7432_Form%20horticole%202023-2024\Suivi%20comptable\Gestion%20des%20DC\e-rapports%20valid&#233;s%20vierges\Exemple_e-Rapport_FHH23-24-X_ABC_BudgetOK_DCcomplet&#233;_frais_deplcmt.xlsb?D6C89308" TargetMode="External"/><Relationship Id="rId1" Type="http://schemas.openxmlformats.org/officeDocument/2006/relationships/externalLinkPath" Target="file:///\\D6C89308\Exemple_e-Rapport_FHH23-24-X_ABC_BudgetOK_DCcomplet&#233;_frais_deplcmt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-coord. demandeur"/>
      <sheetName val="2-coord. membres"/>
      <sheetName val="3-Programme 2023"/>
      <sheetName val=" 4-Formateurs 2023"/>
      <sheetName val="5-Programme 2024"/>
      <sheetName val="6-Formateurs 2024"/>
      <sheetName val="7-TOTAUX"/>
      <sheetName val="n° de dossiers-récapitulatif"/>
      <sheetName val="Relevé Frais Fonctmt - Fédé"/>
      <sheetName val="Relevé de tous les Frais_N°ASSO"/>
      <sheetName val="Feuil1"/>
      <sheetName val="Feuil2"/>
      <sheetName val="Signature Cercle 1"/>
      <sheetName val="Signature Cercle 2"/>
      <sheetName val="Signature Cercle 3"/>
      <sheetName val="Signature Cercle 4"/>
      <sheetName val="Signature Cercle 5"/>
      <sheetName val="Signature Cercle 6"/>
      <sheetName val="Signature Cercle 7"/>
      <sheetName val="Signature Cercle 8"/>
      <sheetName val="Signature Cercle 9"/>
      <sheetName val="Signature Cercle 10"/>
      <sheetName val="Signature Cercle 11"/>
      <sheetName val="Signature Cercle 12"/>
      <sheetName val="Signature Cercle 13"/>
      <sheetName val="Signature Cercle 14"/>
      <sheetName val="Signature Cercle 15"/>
      <sheetName val="Signature Cercle 16"/>
      <sheetName val="Signature Cercle 17"/>
      <sheetName val="Signature Cercle 18"/>
      <sheetName val="Signature Cercle 19"/>
      <sheetName val="Signature Cercle 20"/>
      <sheetName val="Signature Cercle 21"/>
      <sheetName val="Signature Cercle 22"/>
      <sheetName val="Signature Cercle 23"/>
      <sheetName val="Signature Cercle 24"/>
      <sheetName val="Signature Cercle 25"/>
      <sheetName val="Signature Cercle 26"/>
      <sheetName val="Signature Cercle 27"/>
      <sheetName val="Signature Cercle 28"/>
      <sheetName val="Signature Cercle 29"/>
      <sheetName val="Signature Cercle 30"/>
      <sheetName val="Signature Cercle 31"/>
      <sheetName val="Signature Cercle 32"/>
      <sheetName val="candidature_FHH23-24-X_NomAbreg"/>
    </sheetNames>
    <sheetDataSet>
      <sheetData sheetId="0"/>
      <sheetData sheetId="1">
        <row r="44">
          <cell r="F44" t="str">
            <v>oui</v>
          </cell>
          <cell r="G44" t="str">
            <v>non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-coord. demandeur"/>
      <sheetName val="2-coord. membres"/>
      <sheetName val="3-Programme 2023"/>
      <sheetName val="4-Formateurs 2023"/>
      <sheetName val="5-Programme 2024"/>
      <sheetName val="6-Formateurs 2024"/>
      <sheetName val="7-TOTAUX"/>
      <sheetName val="8-DC-récapitulatif dépenses"/>
      <sheetName val="9-Relevé Frais Fonctmt - Fédé"/>
      <sheetName val="Relevé de tous les Frais_N°1"/>
      <sheetName val="Signature Cercle 1"/>
      <sheetName val="Relevé de tous les Frais_N°2"/>
      <sheetName val="Signature Cercle 2"/>
      <sheetName val="Relevé de tous les Frais_N°3"/>
      <sheetName val="Signature Cercle 3"/>
      <sheetName val="Relevé de tous les Frais_N°4"/>
      <sheetName val="Signature Cercle 4"/>
      <sheetName val="Relevé de tous les Frais_N°5"/>
      <sheetName val="Signature Cercle 5"/>
      <sheetName val="Relevé de tous les Frais_N°6"/>
      <sheetName val="Signature Cercle 6"/>
      <sheetName val="Relevé de tous les Frais_N°7"/>
      <sheetName val="Signature Cercle 7"/>
      <sheetName val="Relevé de tous les Frais_N°8"/>
      <sheetName val="Signature Cercle 8"/>
      <sheetName val="Relevé de tous les Frais_N°9"/>
      <sheetName val="Signature Cercle 9"/>
      <sheetName val="Relevé de tous les Frais_N°10"/>
      <sheetName val="Signature Cercle 10"/>
      <sheetName val="Relevé de tous les Frais_N°11"/>
      <sheetName val="Signature Cercle 11"/>
      <sheetName val="Relevé de tous les Frais_N°12"/>
      <sheetName val="Signature Cercle 12"/>
      <sheetName val="Relevé de tous les Frais_N°13"/>
      <sheetName val="Signature Cercle 13"/>
      <sheetName val="Relevé de tous les Frais_N°14"/>
      <sheetName val="Signature Cercle 14"/>
      <sheetName val="Relevé de tous les Frais_N°15"/>
      <sheetName val="Signature Cercle 15"/>
      <sheetName val="Relevé de tous les Frais_N°16"/>
      <sheetName val="Signature Cercle 16"/>
      <sheetName val="Relevé de tous les Frais_N°17"/>
      <sheetName val="Signature Cercle 17"/>
      <sheetName val="Relevé de tous les Frais_N°18"/>
      <sheetName val="Signature Cercle 18"/>
      <sheetName val="Relevé de tous les Frais_N°19"/>
      <sheetName val="Signature Cercle 19"/>
      <sheetName val="Relevé de tous les Frais_N°20"/>
      <sheetName val="Signature Cercle 20"/>
      <sheetName val="Relevé de tous les Frais_N°21"/>
      <sheetName val="Signature Cercle 21"/>
      <sheetName val="Relevé de tous les Frais_N°22"/>
      <sheetName val="Signature Cercle 22"/>
      <sheetName val="Relevé de tous les Frais_N°23"/>
      <sheetName val="Signature Cercle 23"/>
      <sheetName val="Relevé de tous les Frais_N°24"/>
      <sheetName val="Signature Cercle 24"/>
      <sheetName val="Relevé de tous les Frais_N°25"/>
      <sheetName val="Signature Cercle 25"/>
      <sheetName val="Relevé de tous les Frais_N°26"/>
      <sheetName val="Signature Cercle 26"/>
      <sheetName val="Relevé de tous les Frais_N°27"/>
      <sheetName val="Signature Cercle 27"/>
      <sheetName val="Relevé de tous les Frais_N°28"/>
      <sheetName val="Signature Cercle 28"/>
      <sheetName val="Relevé de tous les Frais_N°29"/>
      <sheetName val="Signature Cercle 29"/>
      <sheetName val="Relevé de tous les Frais_N°30"/>
      <sheetName val="Signature Cercle 30"/>
      <sheetName val="Relevé de tous les Frais_N°31"/>
      <sheetName val="Signature Cercle 31"/>
      <sheetName val="Relevé de tous les Frais_N°32"/>
      <sheetName val="Signature Cercle 32"/>
      <sheetName val="Exemple_e-Rapport_FHH23-24-X_AB"/>
    </sheetNames>
    <sheetDataSet>
      <sheetData sheetId="0">
        <row r="7">
          <cell r="B7" t="str">
            <v>FH2324-</v>
          </cell>
          <cell r="C7">
            <v>99</v>
          </cell>
        </row>
        <row r="8">
          <cell r="B8" t="str">
            <v>Abécé</v>
          </cell>
        </row>
      </sheetData>
      <sheetData sheetId="1">
        <row r="5">
          <cell r="B5" t="str">
            <v>ABC</v>
          </cell>
        </row>
        <row r="44">
          <cell r="F44" t="str">
            <v>oui</v>
          </cell>
          <cell r="G44" t="str">
            <v>non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9697AD-134B-41C8-82CA-1E79A21FD7AE}">
  <sheetPr codeName="Feuil42">
    <tabColor rgb="FF00863D"/>
    <pageSetUpPr fitToPage="1"/>
  </sheetPr>
  <dimension ref="A1:P178"/>
  <sheetViews>
    <sheetView showGridLines="0" tabSelected="1" zoomScale="82" zoomScaleNormal="82" zoomScaleSheetLayoutView="64" zoomScalePageLayoutView="42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G19" sqref="G19"/>
    </sheetView>
  </sheetViews>
  <sheetFormatPr baseColWidth="10" defaultRowHeight="15" x14ac:dyDescent="0.25"/>
  <cols>
    <col min="1" max="1" width="12.7109375" customWidth="1"/>
    <col min="2" max="2" width="4.42578125" customWidth="1"/>
    <col min="3" max="3" width="11.7109375" customWidth="1"/>
    <col min="4" max="4" width="3.42578125" customWidth="1"/>
    <col min="5" max="5" width="22.28515625" customWidth="1"/>
    <col min="6" max="6" width="56.28515625" customWidth="1"/>
    <col min="7" max="7" width="11.7109375" customWidth="1"/>
    <col min="8" max="8" width="12.140625" customWidth="1"/>
    <col min="9" max="9" width="16" customWidth="1"/>
    <col min="10" max="10" width="12.28515625" customWidth="1"/>
    <col min="11" max="11" width="64" customWidth="1"/>
    <col min="12" max="12" width="16" customWidth="1"/>
    <col min="13" max="13" width="28.28515625" customWidth="1"/>
    <col min="14" max="14" width="26.5703125" customWidth="1"/>
    <col min="15" max="15" width="27.85546875" customWidth="1"/>
    <col min="16" max="16" width="26.140625" customWidth="1"/>
  </cols>
  <sheetData>
    <row r="1" spans="1:16" ht="16.899999999999999" customHeight="1" thickBot="1" x14ac:dyDescent="0.3">
      <c r="A1" s="1" t="s">
        <v>0</v>
      </c>
      <c r="B1" s="1"/>
      <c r="C1" s="2"/>
      <c r="D1" s="3"/>
      <c r="E1" s="4"/>
      <c r="F1" s="4"/>
      <c r="G1" s="5" t="s">
        <v>1</v>
      </c>
      <c r="H1" s="6"/>
      <c r="I1" s="6"/>
      <c r="J1" s="6"/>
      <c r="K1" s="6"/>
      <c r="L1" s="7"/>
      <c r="M1" s="8"/>
      <c r="N1" s="7"/>
      <c r="O1" s="9"/>
      <c r="P1" s="9"/>
    </row>
    <row r="2" spans="1:16" ht="15.75" thickBot="1" x14ac:dyDescent="0.3">
      <c r="A2" s="10" t="s">
        <v>2</v>
      </c>
      <c r="B2" s="11"/>
      <c r="C2" s="12" t="s">
        <v>3</v>
      </c>
      <c r="D2" s="13"/>
      <c r="E2" s="14"/>
      <c r="F2" s="15" t="s">
        <v>4</v>
      </c>
      <c r="G2" s="16" t="s">
        <v>5</v>
      </c>
      <c r="H2" s="17"/>
      <c r="I2" s="17"/>
      <c r="J2" s="17"/>
      <c r="K2" s="17"/>
      <c r="L2" s="17"/>
      <c r="M2" s="17"/>
      <c r="N2" s="17"/>
      <c r="O2" s="18"/>
      <c r="P2" s="9"/>
    </row>
    <row r="3" spans="1:16" ht="16.149999999999999" customHeight="1" x14ac:dyDescent="0.25">
      <c r="A3" s="19" t="s">
        <v>6</v>
      </c>
      <c r="B3" s="20"/>
      <c r="C3" s="21" t="str">
        <f>'[2]1-coord. demandeur'!$B$7</f>
        <v>FH2324-</v>
      </c>
      <c r="D3" s="22">
        <f>'[2]1-coord. demandeur'!$C$7</f>
        <v>99</v>
      </c>
      <c r="E3" s="23"/>
      <c r="F3" s="24"/>
      <c r="M3" s="9"/>
      <c r="N3" s="9"/>
      <c r="O3" s="9"/>
      <c r="P3" s="9"/>
    </row>
    <row r="4" spans="1:16" ht="26.45" customHeight="1" x14ac:dyDescent="0.25">
      <c r="A4" s="25" t="s">
        <v>7</v>
      </c>
      <c r="B4" s="20"/>
      <c r="C4" s="243" t="str">
        <f>'[2]1-coord. demandeur'!$B$8</f>
        <v>Abécé</v>
      </c>
      <c r="D4" s="244"/>
      <c r="E4" s="245"/>
      <c r="F4" s="246"/>
      <c r="G4" s="26" t="s">
        <v>8</v>
      </c>
      <c r="H4" s="27" t="s">
        <v>9</v>
      </c>
      <c r="I4" s="28"/>
      <c r="J4" s="28"/>
      <c r="K4" s="29"/>
      <c r="L4" s="30"/>
      <c r="M4" s="9"/>
      <c r="N4" s="9"/>
      <c r="O4" s="9"/>
      <c r="P4" s="9"/>
    </row>
    <row r="5" spans="1:16" ht="28.15" customHeight="1" x14ac:dyDescent="0.25">
      <c r="A5" s="31" t="s">
        <v>10</v>
      </c>
      <c r="B5" s="20"/>
      <c r="C5" s="32">
        <f>[2]!Tableau4[[#This Row],[N°affiliation]]</f>
        <v>1</v>
      </c>
      <c r="D5" s="33"/>
      <c r="E5" s="34"/>
      <c r="F5" s="35"/>
      <c r="G5" s="28"/>
      <c r="H5" s="28"/>
      <c r="I5" s="28"/>
      <c r="J5" s="28"/>
      <c r="K5" s="28"/>
      <c r="L5" s="28"/>
      <c r="M5" s="9"/>
      <c r="N5" s="9"/>
      <c r="O5" s="9"/>
      <c r="P5" s="9"/>
    </row>
    <row r="6" spans="1:16" ht="25.9" customHeight="1" x14ac:dyDescent="0.25">
      <c r="A6" s="31" t="s">
        <v>11</v>
      </c>
      <c r="B6" s="20"/>
      <c r="C6" s="247" t="str">
        <f>'[2]2-coord. membres'!$B5</f>
        <v>ABC</v>
      </c>
      <c r="D6" s="248"/>
      <c r="E6" s="249"/>
      <c r="F6" s="35"/>
      <c r="G6" s="28"/>
      <c r="H6" s="28"/>
      <c r="I6" s="28"/>
      <c r="J6" s="28"/>
      <c r="K6" s="28"/>
      <c r="L6" s="28"/>
      <c r="M6" s="9"/>
      <c r="N6" s="9"/>
      <c r="O6" s="9"/>
      <c r="P6" s="9"/>
    </row>
    <row r="7" spans="1:16" ht="15.75" thickBot="1" x14ac:dyDescent="0.3">
      <c r="B7" s="36"/>
      <c r="C7" s="37"/>
      <c r="D7" s="37"/>
      <c r="E7" s="38"/>
      <c r="F7" s="38"/>
      <c r="G7" s="28"/>
      <c r="H7" s="28"/>
      <c r="I7" s="28"/>
      <c r="J7" s="28"/>
      <c r="K7" s="28"/>
      <c r="L7" s="28"/>
      <c r="M7" s="9"/>
      <c r="N7" s="9"/>
      <c r="O7" s="9"/>
      <c r="P7" s="9"/>
    </row>
    <row r="8" spans="1:16" ht="27" customHeight="1" thickBot="1" x14ac:dyDescent="0.3">
      <c r="A8" s="39"/>
      <c r="B8" s="40" t="s">
        <v>12</v>
      </c>
      <c r="C8" s="41"/>
      <c r="D8" s="41"/>
      <c r="E8" s="41"/>
      <c r="F8" s="41"/>
      <c r="G8" s="41"/>
      <c r="H8" s="41"/>
      <c r="I8" s="41"/>
      <c r="J8" s="41"/>
      <c r="K8" s="41"/>
      <c r="L8" s="42"/>
      <c r="M8" s="43" t="s">
        <v>13</v>
      </c>
      <c r="N8" s="44"/>
    </row>
    <row r="9" spans="1:16" ht="53.25" customHeight="1" thickBot="1" x14ac:dyDescent="0.3">
      <c r="A9" s="45" t="s">
        <v>14</v>
      </c>
      <c r="B9" s="46"/>
      <c r="C9" s="45" t="s">
        <v>15</v>
      </c>
      <c r="D9" s="47"/>
      <c r="E9" s="48" t="s">
        <v>16</v>
      </c>
      <c r="F9" s="48" t="s">
        <v>17</v>
      </c>
      <c r="G9" s="49" t="s">
        <v>18</v>
      </c>
      <c r="H9" s="49" t="s">
        <v>19</v>
      </c>
      <c r="I9" s="49" t="s">
        <v>20</v>
      </c>
      <c r="J9" s="50" t="s">
        <v>21</v>
      </c>
      <c r="K9" s="51" t="s">
        <v>22</v>
      </c>
      <c r="L9" s="52" t="s">
        <v>23</v>
      </c>
      <c r="M9" s="53" t="s">
        <v>24</v>
      </c>
      <c r="N9" s="54" t="s">
        <v>25</v>
      </c>
    </row>
    <row r="10" spans="1:16" x14ac:dyDescent="0.25">
      <c r="A10" s="55" t="s">
        <v>26</v>
      </c>
      <c r="B10" s="55"/>
      <c r="C10" s="56" t="s">
        <v>27</v>
      </c>
      <c r="D10" s="57"/>
      <c r="E10" s="58" t="s">
        <v>28</v>
      </c>
      <c r="F10" s="59" t="s">
        <v>29</v>
      </c>
      <c r="G10" s="60">
        <v>45201</v>
      </c>
      <c r="H10" s="61">
        <v>86</v>
      </c>
      <c r="I10" s="62">
        <v>86</v>
      </c>
      <c r="J10" s="63">
        <v>45201</v>
      </c>
      <c r="K10" s="64" t="s">
        <v>30</v>
      </c>
      <c r="L10" s="65"/>
      <c r="M10" s="66" t="s">
        <v>31</v>
      </c>
      <c r="N10" s="67"/>
    </row>
    <row r="11" spans="1:16" x14ac:dyDescent="0.25">
      <c r="A11" s="68" t="s">
        <v>26</v>
      </c>
      <c r="B11" s="68"/>
      <c r="C11" s="69" t="s">
        <v>32</v>
      </c>
      <c r="D11" s="70"/>
      <c r="E11" s="71" t="s">
        <v>33</v>
      </c>
      <c r="F11" s="72" t="s">
        <v>34</v>
      </c>
      <c r="G11" s="73">
        <v>45231</v>
      </c>
      <c r="H11" s="74">
        <v>15</v>
      </c>
      <c r="I11" s="75">
        <v>15</v>
      </c>
      <c r="J11" s="76">
        <v>45260</v>
      </c>
      <c r="K11" s="77" t="s">
        <v>35</v>
      </c>
      <c r="L11" s="78"/>
      <c r="M11" s="79"/>
      <c r="N11" s="80"/>
    </row>
    <row r="12" spans="1:16" ht="16.5" customHeight="1" thickBot="1" x14ac:dyDescent="0.3">
      <c r="A12" s="81" t="s">
        <v>36</v>
      </c>
      <c r="B12" s="81"/>
      <c r="C12" s="82" t="s">
        <v>37</v>
      </c>
      <c r="D12" s="83"/>
      <c r="E12" s="84" t="s">
        <v>33</v>
      </c>
      <c r="F12" s="85" t="s">
        <v>38</v>
      </c>
      <c r="G12" s="86">
        <v>45453</v>
      </c>
      <c r="H12" s="87">
        <v>42</v>
      </c>
      <c r="I12" s="88">
        <v>12</v>
      </c>
      <c r="J12" s="89">
        <v>45453</v>
      </c>
      <c r="K12" s="90" t="s">
        <v>39</v>
      </c>
      <c r="L12" s="91"/>
      <c r="M12" s="92"/>
      <c r="N12" s="93"/>
    </row>
    <row r="13" spans="1:16" x14ac:dyDescent="0.25">
      <c r="A13" s="94" t="str">
        <f>_xlfn.CONCAT($C$3,$D$3,"-",$C$5,"/")</f>
        <v>FH2324-99-1/</v>
      </c>
      <c r="B13" s="95" t="s">
        <v>40</v>
      </c>
      <c r="C13" s="253" t="str">
        <f>_xlfn.CONCAT($D$3,"-",$C$5,"/",B13,"/")</f>
        <v>99-1/1-01/</v>
      </c>
      <c r="D13" s="96">
        <v>1</v>
      </c>
      <c r="E13" s="97" t="s">
        <v>28</v>
      </c>
      <c r="F13" s="98" t="s">
        <v>41</v>
      </c>
      <c r="G13" s="99">
        <v>44947</v>
      </c>
      <c r="H13" s="100">
        <v>86</v>
      </c>
      <c r="I13" s="100">
        <v>86</v>
      </c>
      <c r="J13" s="101">
        <v>45006</v>
      </c>
      <c r="K13" s="102" t="s">
        <v>42</v>
      </c>
      <c r="L13" s="103">
        <f>I13</f>
        <v>86</v>
      </c>
      <c r="M13" s="104"/>
      <c r="N13" s="105"/>
    </row>
    <row r="14" spans="1:16" ht="30" x14ac:dyDescent="0.25">
      <c r="A14" s="106" t="str">
        <f t="shared" ref="A14:A84" si="0">_xlfn.CONCAT($C$3,$D$3,"-",$C$5,"/")</f>
        <v>FH2324-99-1/</v>
      </c>
      <c r="B14" s="107" t="s">
        <v>40</v>
      </c>
      <c r="C14" s="120"/>
      <c r="D14" s="109">
        <v>2</v>
      </c>
      <c r="E14" s="110" t="s">
        <v>43</v>
      </c>
      <c r="F14" s="111" t="s">
        <v>44</v>
      </c>
      <c r="G14" s="112">
        <v>44947</v>
      </c>
      <c r="H14" s="113">
        <v>214.23</v>
      </c>
      <c r="I14" s="113">
        <f>39-11.45</f>
        <v>27.55</v>
      </c>
      <c r="J14" s="114">
        <f>J13</f>
        <v>45006</v>
      </c>
      <c r="K14" s="115" t="s">
        <v>45</v>
      </c>
      <c r="L14" s="116">
        <f t="shared" ref="L14:L77" si="1">I14</f>
        <v>27.55</v>
      </c>
      <c r="M14" s="117"/>
      <c r="N14" s="118"/>
    </row>
    <row r="15" spans="1:16" x14ac:dyDescent="0.25">
      <c r="A15" s="106" t="str">
        <f t="shared" si="0"/>
        <v>FH2324-99-1/</v>
      </c>
      <c r="B15" s="107" t="s">
        <v>40</v>
      </c>
      <c r="C15" s="252" t="str">
        <f>_xlfn.CONCAT($D$3,"-",$C$5,"/",B15,"/")</f>
        <v>99-1/1-01/</v>
      </c>
      <c r="D15" s="109">
        <v>3</v>
      </c>
      <c r="E15" s="110" t="s">
        <v>33</v>
      </c>
      <c r="F15" s="111" t="s">
        <v>46</v>
      </c>
      <c r="G15" s="112">
        <v>44931</v>
      </c>
      <c r="H15" s="113">
        <v>11.45</v>
      </c>
      <c r="I15" s="113">
        <v>11.45</v>
      </c>
      <c r="J15" s="114">
        <v>44931</v>
      </c>
      <c r="K15" s="115" t="s">
        <v>47</v>
      </c>
      <c r="L15" s="116">
        <f>I15</f>
        <v>11.45</v>
      </c>
      <c r="M15" s="117"/>
      <c r="N15" s="118"/>
    </row>
    <row r="16" spans="1:16" x14ac:dyDescent="0.25">
      <c r="A16" s="106" t="str">
        <f t="shared" si="0"/>
        <v>FH2324-99-1/</v>
      </c>
      <c r="B16" s="107" t="s">
        <v>48</v>
      </c>
      <c r="C16" s="252" t="str">
        <f>_xlfn.CONCAT($D$3,"-",$C$5,"/",B16,"/")</f>
        <v>99-1/1-03/</v>
      </c>
      <c r="D16" s="109">
        <v>1</v>
      </c>
      <c r="E16" s="110" t="s">
        <v>28</v>
      </c>
      <c r="F16" s="111" t="s">
        <v>49</v>
      </c>
      <c r="G16" s="112">
        <v>45064</v>
      </c>
      <c r="H16" s="113">
        <v>43</v>
      </c>
      <c r="I16" s="113">
        <v>43</v>
      </c>
      <c r="J16" s="114">
        <v>45095</v>
      </c>
      <c r="K16" s="115" t="s">
        <v>50</v>
      </c>
      <c r="L16" s="116">
        <f t="shared" si="1"/>
        <v>43</v>
      </c>
      <c r="M16" s="117"/>
      <c r="N16" s="118"/>
    </row>
    <row r="17" spans="1:14" ht="30" x14ac:dyDescent="0.25">
      <c r="A17" s="106" t="str">
        <f t="shared" si="0"/>
        <v>FH2324-99-1/</v>
      </c>
      <c r="B17" s="107" t="s">
        <v>48</v>
      </c>
      <c r="C17" s="120"/>
      <c r="D17" s="109">
        <v>2</v>
      </c>
      <c r="E17" s="110" t="s">
        <v>43</v>
      </c>
      <c r="F17" s="111" t="s">
        <v>51</v>
      </c>
      <c r="G17" s="112">
        <v>45064</v>
      </c>
      <c r="H17" s="113">
        <v>125.56</v>
      </c>
      <c r="I17" s="113">
        <v>6.56</v>
      </c>
      <c r="J17" s="114">
        <f>J16</f>
        <v>45095</v>
      </c>
      <c r="K17" s="115" t="s">
        <v>52</v>
      </c>
      <c r="L17" s="116">
        <f t="shared" si="1"/>
        <v>6.56</v>
      </c>
      <c r="M17" s="117"/>
      <c r="N17" s="118"/>
    </row>
    <row r="18" spans="1:14" ht="30" x14ac:dyDescent="0.25">
      <c r="A18" s="106" t="str">
        <f t="shared" si="0"/>
        <v>FH2324-99-1/</v>
      </c>
      <c r="B18" s="107" t="s">
        <v>48</v>
      </c>
      <c r="C18" s="252" t="str">
        <f>_xlfn.CONCAT($D$3,"-",$C$5,"/",B18,"/")</f>
        <v>99-1/1-03/</v>
      </c>
      <c r="D18" s="109">
        <v>3</v>
      </c>
      <c r="E18" s="110" t="s">
        <v>33</v>
      </c>
      <c r="F18" s="111" t="s">
        <v>53</v>
      </c>
      <c r="G18" s="112">
        <v>45051</v>
      </c>
      <c r="H18" s="113">
        <v>11.45</v>
      </c>
      <c r="I18" s="113">
        <v>6.7</v>
      </c>
      <c r="J18" s="114">
        <v>45051</v>
      </c>
      <c r="K18" s="115" t="s">
        <v>54</v>
      </c>
      <c r="L18" s="116">
        <f t="shared" si="1"/>
        <v>6.7</v>
      </c>
      <c r="M18" s="117"/>
      <c r="N18" s="118"/>
    </row>
    <row r="19" spans="1:14" ht="27" customHeight="1" x14ac:dyDescent="0.25">
      <c r="A19" s="106" t="str">
        <f t="shared" si="0"/>
        <v>FH2324-99-1/</v>
      </c>
      <c r="B19" s="107" t="s">
        <v>48</v>
      </c>
      <c r="C19" s="252" t="str">
        <f>_xlfn.CONCAT($D$3,"-",$C$5,"/",B19,"/")</f>
        <v>99-1/1-03/</v>
      </c>
      <c r="D19" s="109">
        <v>4</v>
      </c>
      <c r="E19" s="110" t="s">
        <v>55</v>
      </c>
      <c r="F19" s="111" t="s">
        <v>56</v>
      </c>
      <c r="G19" s="112">
        <v>45058</v>
      </c>
      <c r="H19" s="113">
        <v>25.55</v>
      </c>
      <c r="I19" s="113">
        <f>19.5-6.7-6.56</f>
        <v>6.2400000000000011</v>
      </c>
      <c r="J19" s="114">
        <v>45058</v>
      </c>
      <c r="K19" s="115" t="s">
        <v>57</v>
      </c>
      <c r="L19" s="116">
        <f t="shared" si="1"/>
        <v>6.2400000000000011</v>
      </c>
      <c r="M19" s="117"/>
      <c r="N19" s="118"/>
    </row>
    <row r="20" spans="1:14" x14ac:dyDescent="0.25">
      <c r="A20" s="106" t="str">
        <f t="shared" si="0"/>
        <v>FH2324-99-1/</v>
      </c>
      <c r="B20" s="107" t="s">
        <v>58</v>
      </c>
      <c r="C20" s="252" t="str">
        <f>_xlfn.CONCAT($D$3,"-",$C$5,"/",B20,"/")</f>
        <v>99-1/1-04/</v>
      </c>
      <c r="D20" s="109">
        <v>1</v>
      </c>
      <c r="E20" s="110" t="s">
        <v>28</v>
      </c>
      <c r="F20" s="111" t="s">
        <v>59</v>
      </c>
      <c r="G20" s="112">
        <v>45173</v>
      </c>
      <c r="H20" s="113">
        <v>43</v>
      </c>
      <c r="I20" s="113">
        <v>43</v>
      </c>
      <c r="J20" s="114">
        <v>45194</v>
      </c>
      <c r="K20" s="115" t="s">
        <v>60</v>
      </c>
      <c r="L20" s="116">
        <f t="shared" si="1"/>
        <v>43</v>
      </c>
      <c r="M20" s="119"/>
      <c r="N20" s="118"/>
    </row>
    <row r="21" spans="1:14" ht="30" x14ac:dyDescent="0.25">
      <c r="A21" s="106" t="str">
        <f t="shared" si="0"/>
        <v>FH2324-99-1/</v>
      </c>
      <c r="B21" s="107" t="s">
        <v>58</v>
      </c>
      <c r="C21" s="120"/>
      <c r="D21" s="109">
        <v>2</v>
      </c>
      <c r="E21" s="110" t="s">
        <v>43</v>
      </c>
      <c r="F21" s="111" t="s">
        <v>61</v>
      </c>
      <c r="G21" s="112">
        <v>45173</v>
      </c>
      <c r="H21" s="113">
        <v>230.12</v>
      </c>
      <c r="I21" s="113">
        <v>12.5</v>
      </c>
      <c r="J21" s="114">
        <f>J20</f>
        <v>45194</v>
      </c>
      <c r="K21" s="115" t="s">
        <v>62</v>
      </c>
      <c r="L21" s="116">
        <f t="shared" si="1"/>
        <v>12.5</v>
      </c>
      <c r="M21" s="119"/>
      <c r="N21" s="118"/>
    </row>
    <row r="22" spans="1:14" ht="30" x14ac:dyDescent="0.25">
      <c r="A22" s="106" t="str">
        <f t="shared" si="0"/>
        <v>FH2324-99-1/</v>
      </c>
      <c r="B22" s="107" t="s">
        <v>58</v>
      </c>
      <c r="C22" s="252" t="str">
        <f>_xlfn.CONCAT($D$3,"-",$C$5,"/",B22,"/")</f>
        <v>99-1/1-04/</v>
      </c>
      <c r="D22" s="109">
        <v>3</v>
      </c>
      <c r="E22" s="110" t="s">
        <v>33</v>
      </c>
      <c r="F22" s="111" t="s">
        <v>53</v>
      </c>
      <c r="G22" s="112">
        <v>45154</v>
      </c>
      <c r="H22" s="113">
        <v>11.45</v>
      </c>
      <c r="I22" s="113">
        <f>19.5-I21</f>
        <v>7</v>
      </c>
      <c r="J22" s="114">
        <v>45154</v>
      </c>
      <c r="K22" s="115" t="s">
        <v>54</v>
      </c>
      <c r="L22" s="116">
        <f t="shared" si="1"/>
        <v>7</v>
      </c>
      <c r="M22" s="119"/>
      <c r="N22" s="118"/>
    </row>
    <row r="23" spans="1:14" x14ac:dyDescent="0.25">
      <c r="A23" s="106" t="str">
        <f t="shared" si="0"/>
        <v>FH2324-99-1/</v>
      </c>
      <c r="B23" s="107" t="s">
        <v>63</v>
      </c>
      <c r="C23" s="252" t="str">
        <f>_xlfn.CONCAT($D$3,"-",$C$5,"/",B23,"/")</f>
        <v>99-1/1-05/</v>
      </c>
      <c r="D23" s="109">
        <v>1</v>
      </c>
      <c r="E23" s="110" t="s">
        <v>28</v>
      </c>
      <c r="F23" s="111" t="s">
        <v>64</v>
      </c>
      <c r="G23" s="112">
        <v>45248</v>
      </c>
      <c r="H23" s="113">
        <v>86</v>
      </c>
      <c r="I23" s="113">
        <v>86</v>
      </c>
      <c r="J23" s="114">
        <v>45280</v>
      </c>
      <c r="K23" s="115" t="s">
        <v>65</v>
      </c>
      <c r="L23" s="116">
        <f t="shared" si="1"/>
        <v>86</v>
      </c>
      <c r="M23" s="119"/>
      <c r="N23" s="118"/>
    </row>
    <row r="24" spans="1:14" ht="34.9" customHeight="1" x14ac:dyDescent="0.25">
      <c r="A24" s="106" t="str">
        <f t="shared" si="0"/>
        <v>FH2324-99-1/</v>
      </c>
      <c r="B24" s="107" t="s">
        <v>63</v>
      </c>
      <c r="C24" s="252" t="str">
        <f>_xlfn.CONCAT($D$3,"-",$C$5,"/",B24,"/")</f>
        <v>99-1/1-05/</v>
      </c>
      <c r="D24" s="109">
        <v>2</v>
      </c>
      <c r="E24" s="110" t="s">
        <v>33</v>
      </c>
      <c r="F24" s="111" t="s">
        <v>53</v>
      </c>
      <c r="G24" s="112">
        <v>45235</v>
      </c>
      <c r="H24" s="113">
        <v>42.5</v>
      </c>
      <c r="I24" s="113">
        <f>125-I23</f>
        <v>39</v>
      </c>
      <c r="J24" s="114">
        <v>45235</v>
      </c>
      <c r="K24" s="115" t="s">
        <v>66</v>
      </c>
      <c r="L24" s="116">
        <f t="shared" si="1"/>
        <v>39</v>
      </c>
      <c r="M24" s="119"/>
      <c r="N24" s="118"/>
    </row>
    <row r="25" spans="1:14" x14ac:dyDescent="0.25">
      <c r="A25" s="106" t="str">
        <f t="shared" si="0"/>
        <v>FH2324-99-1/</v>
      </c>
      <c r="B25" s="107" t="s">
        <v>67</v>
      </c>
      <c r="C25" s="252" t="str">
        <f>_xlfn.CONCAT($D$3,"-",$C$5,"/",B25,"/")</f>
        <v>99-1/1-06/</v>
      </c>
      <c r="D25" s="109">
        <v>1</v>
      </c>
      <c r="E25" s="110" t="s">
        <v>28</v>
      </c>
      <c r="F25" s="111" t="s">
        <v>68</v>
      </c>
      <c r="G25" s="112">
        <v>45261</v>
      </c>
      <c r="H25" s="113">
        <v>86</v>
      </c>
      <c r="I25" s="113">
        <v>86</v>
      </c>
      <c r="J25" s="114">
        <v>45280</v>
      </c>
      <c r="K25" s="115" t="s">
        <v>69</v>
      </c>
      <c r="L25" s="116">
        <f t="shared" si="1"/>
        <v>86</v>
      </c>
      <c r="M25" s="119"/>
      <c r="N25" s="118"/>
    </row>
    <row r="26" spans="1:14" ht="30.6" customHeight="1" x14ac:dyDescent="0.25">
      <c r="A26" s="106" t="str">
        <f t="shared" si="0"/>
        <v>FH2324-99-1/</v>
      </c>
      <c r="B26" s="107" t="s">
        <v>67</v>
      </c>
      <c r="C26" s="252" t="str">
        <f>_xlfn.CONCAT($D$3,"-",$C$5,"/",B26,"/")</f>
        <v>99-1/1-06/</v>
      </c>
      <c r="D26" s="109">
        <v>2</v>
      </c>
      <c r="E26" s="110" t="s">
        <v>33</v>
      </c>
      <c r="F26" s="111" t="s">
        <v>53</v>
      </c>
      <c r="G26" s="112">
        <v>45247</v>
      </c>
      <c r="H26" s="113">
        <v>11.45</v>
      </c>
      <c r="I26" s="113">
        <v>11.45</v>
      </c>
      <c r="J26" s="114">
        <v>45247</v>
      </c>
      <c r="K26" s="115" t="s">
        <v>66</v>
      </c>
      <c r="L26" s="116">
        <f t="shared" si="1"/>
        <v>11.45</v>
      </c>
      <c r="M26" s="119"/>
      <c r="N26" s="118"/>
    </row>
    <row r="27" spans="1:14" x14ac:dyDescent="0.25">
      <c r="A27" s="106" t="str">
        <f t="shared" si="0"/>
        <v>FH2324-99-1/</v>
      </c>
      <c r="B27" s="107" t="s">
        <v>67</v>
      </c>
      <c r="C27" s="252" t="str">
        <f>_xlfn.CONCAT($D$3,"-",$C$5,"/",B27,"/")</f>
        <v>99-1/1-06/</v>
      </c>
      <c r="D27" s="109">
        <v>3</v>
      </c>
      <c r="E27" s="110" t="s">
        <v>55</v>
      </c>
      <c r="F27" s="111" t="s">
        <v>70</v>
      </c>
      <c r="G27" s="112">
        <v>45244</v>
      </c>
      <c r="H27" s="113">
        <v>26.5</v>
      </c>
      <c r="I27" s="113">
        <f>H27</f>
        <v>26.5</v>
      </c>
      <c r="J27" s="114">
        <v>45244</v>
      </c>
      <c r="K27" s="115" t="s">
        <v>71</v>
      </c>
      <c r="L27" s="116">
        <f t="shared" si="1"/>
        <v>26.5</v>
      </c>
      <c r="M27" s="119"/>
      <c r="N27" s="118"/>
    </row>
    <row r="28" spans="1:14" ht="30" x14ac:dyDescent="0.25">
      <c r="A28" s="106" t="str">
        <f t="shared" si="0"/>
        <v>FH2324-99-1/</v>
      </c>
      <c r="B28" s="107" t="s">
        <v>72</v>
      </c>
      <c r="C28" s="252" t="str">
        <f>_xlfn.CONCAT($D$3,"-",$C$5,"/",B28,"/")</f>
        <v>99-1/2-1/</v>
      </c>
      <c r="D28" s="109">
        <v>1</v>
      </c>
      <c r="E28" s="110" t="s">
        <v>28</v>
      </c>
      <c r="F28" s="111" t="s">
        <v>73</v>
      </c>
      <c r="G28" s="112">
        <v>45338</v>
      </c>
      <c r="H28" s="113">
        <v>43</v>
      </c>
      <c r="I28" s="113">
        <v>43</v>
      </c>
      <c r="J28" s="114">
        <v>45376</v>
      </c>
      <c r="K28" s="115" t="s">
        <v>74</v>
      </c>
      <c r="L28" s="116">
        <v>0</v>
      </c>
      <c r="M28" s="119" t="s">
        <v>75</v>
      </c>
      <c r="N28" s="118" t="s">
        <v>76</v>
      </c>
    </row>
    <row r="29" spans="1:14" ht="30" x14ac:dyDescent="0.25">
      <c r="A29" s="106" t="str">
        <f t="shared" si="0"/>
        <v>FH2324-99-1/</v>
      </c>
      <c r="B29" s="107" t="s">
        <v>72</v>
      </c>
      <c r="C29" s="120"/>
      <c r="D29" s="109">
        <v>2</v>
      </c>
      <c r="E29" s="110" t="s">
        <v>43</v>
      </c>
      <c r="F29" s="111" t="s">
        <v>77</v>
      </c>
      <c r="G29" s="112">
        <v>45338</v>
      </c>
      <c r="H29" s="113">
        <v>263.37</v>
      </c>
      <c r="I29" s="113">
        <v>7.5</v>
      </c>
      <c r="J29" s="114">
        <f>J28</f>
        <v>45376</v>
      </c>
      <c r="K29" s="115" t="s">
        <v>78</v>
      </c>
      <c r="L29" s="116">
        <v>0</v>
      </c>
      <c r="M29" s="119" t="s">
        <v>75</v>
      </c>
      <c r="N29" s="118" t="s">
        <v>79</v>
      </c>
    </row>
    <row r="30" spans="1:14" ht="30" x14ac:dyDescent="0.25">
      <c r="A30" s="106" t="str">
        <f t="shared" si="0"/>
        <v>FH2324-99-1/</v>
      </c>
      <c r="B30" s="107" t="s">
        <v>72</v>
      </c>
      <c r="C30" s="252" t="str">
        <f>_xlfn.CONCAT($D$3,"-",$C$5,"/",B30,"/")</f>
        <v>99-1/2-1/</v>
      </c>
      <c r="D30" s="109">
        <v>3</v>
      </c>
      <c r="E30" s="110" t="s">
        <v>33</v>
      </c>
      <c r="F30" s="111" t="s">
        <v>80</v>
      </c>
      <c r="G30" s="112">
        <v>45335</v>
      </c>
      <c r="H30" s="113">
        <v>56</v>
      </c>
      <c r="I30" s="113">
        <f>62.5-I28-I29</f>
        <v>12</v>
      </c>
      <c r="J30" s="114">
        <v>45335</v>
      </c>
      <c r="K30" s="115" t="s">
        <v>81</v>
      </c>
      <c r="L30" s="116">
        <v>0</v>
      </c>
      <c r="M30" s="119" t="s">
        <v>75</v>
      </c>
      <c r="N30" s="118" t="s">
        <v>82</v>
      </c>
    </row>
    <row r="31" spans="1:14" x14ac:dyDescent="0.25">
      <c r="A31" s="106" t="str">
        <f t="shared" si="0"/>
        <v>FH2324-99-1/</v>
      </c>
      <c r="B31" s="107" t="s">
        <v>83</v>
      </c>
      <c r="C31" s="252" t="str">
        <f>_xlfn.CONCAT($D$3,"-",$C$5,"/",B31,"/")</f>
        <v>99-1/2-2/</v>
      </c>
      <c r="D31" s="109">
        <v>1</v>
      </c>
      <c r="E31" s="110" t="s">
        <v>28</v>
      </c>
      <c r="F31" s="111" t="s">
        <v>84</v>
      </c>
      <c r="G31" s="112">
        <v>45399</v>
      </c>
      <c r="H31" s="113">
        <v>64.5</v>
      </c>
      <c r="I31" s="113">
        <v>64.5</v>
      </c>
      <c r="J31" s="114">
        <v>45468</v>
      </c>
      <c r="K31" s="115" t="s">
        <v>85</v>
      </c>
      <c r="L31" s="116">
        <v>0</v>
      </c>
      <c r="M31" s="119" t="s">
        <v>86</v>
      </c>
      <c r="N31" s="118"/>
    </row>
    <row r="32" spans="1:14" ht="30" x14ac:dyDescent="0.25">
      <c r="A32" s="106" t="str">
        <f t="shared" si="0"/>
        <v>FH2324-99-1/</v>
      </c>
      <c r="B32" s="107" t="s">
        <v>83</v>
      </c>
      <c r="C32" s="120"/>
      <c r="D32" s="109">
        <v>2</v>
      </c>
      <c r="E32" s="110" t="s">
        <v>43</v>
      </c>
      <c r="F32" s="111" t="s">
        <v>87</v>
      </c>
      <c r="G32" s="112">
        <v>45399</v>
      </c>
      <c r="H32" s="113">
        <v>362.7</v>
      </c>
      <c r="I32" s="113">
        <v>19.66356</v>
      </c>
      <c r="J32" s="114">
        <f>J31</f>
        <v>45468</v>
      </c>
      <c r="K32" s="115" t="s">
        <v>88</v>
      </c>
      <c r="L32" s="116">
        <v>0</v>
      </c>
      <c r="M32" s="119" t="s">
        <v>86</v>
      </c>
      <c r="N32" s="118"/>
    </row>
    <row r="33" spans="1:14" ht="30" customHeight="1" x14ac:dyDescent="0.25">
      <c r="A33" s="106" t="str">
        <f t="shared" si="0"/>
        <v>FH2324-99-1/</v>
      </c>
      <c r="B33" s="107" t="s">
        <v>83</v>
      </c>
      <c r="C33" s="120"/>
      <c r="D33" s="109">
        <v>3</v>
      </c>
      <c r="E33" s="110" t="s">
        <v>43</v>
      </c>
      <c r="F33" s="111" t="s">
        <v>89</v>
      </c>
      <c r="G33" s="112">
        <v>45398</v>
      </c>
      <c r="H33" s="113">
        <v>15.23</v>
      </c>
      <c r="I33" s="113">
        <f>29.25-I32</f>
        <v>9.5864399999999996</v>
      </c>
      <c r="J33" s="114">
        <v>45398</v>
      </c>
      <c r="K33" s="115" t="s">
        <v>90</v>
      </c>
      <c r="L33" s="116">
        <v>0</v>
      </c>
      <c r="M33" s="119" t="s">
        <v>86</v>
      </c>
      <c r="N33" s="118"/>
    </row>
    <row r="34" spans="1:14" x14ac:dyDescent="0.25">
      <c r="A34" s="106" t="str">
        <f t="shared" si="0"/>
        <v>FH2324-99-1/</v>
      </c>
      <c r="B34" s="107" t="s">
        <v>91</v>
      </c>
      <c r="C34" s="252" t="str">
        <f>_xlfn.CONCAT($D$3,"-",$C$5,"/",B34,"/")</f>
        <v>99-1/2-3/</v>
      </c>
      <c r="D34" s="109">
        <v>1</v>
      </c>
      <c r="E34" s="110" t="s">
        <v>28</v>
      </c>
      <c r="F34" s="111" t="s">
        <v>92</v>
      </c>
      <c r="G34" s="112">
        <v>45468</v>
      </c>
      <c r="H34" s="113">
        <v>86</v>
      </c>
      <c r="I34" s="113">
        <v>86</v>
      </c>
      <c r="J34" s="114">
        <v>45468</v>
      </c>
      <c r="K34" s="115" t="s">
        <v>93</v>
      </c>
      <c r="L34" s="116">
        <f t="shared" si="1"/>
        <v>86</v>
      </c>
      <c r="M34" s="119"/>
      <c r="N34" s="118"/>
    </row>
    <row r="35" spans="1:14" ht="30" x14ac:dyDescent="0.25">
      <c r="A35" s="106" t="str">
        <f t="shared" si="0"/>
        <v>FH2324-99-1/</v>
      </c>
      <c r="B35" s="107" t="s">
        <v>91</v>
      </c>
      <c r="C35" s="120"/>
      <c r="D35" s="109">
        <v>2</v>
      </c>
      <c r="E35" s="110" t="s">
        <v>43</v>
      </c>
      <c r="F35" s="111" t="s">
        <v>94</v>
      </c>
      <c r="G35" s="112">
        <v>45468</v>
      </c>
      <c r="H35" s="113">
        <v>317.83999999999997</v>
      </c>
      <c r="I35" s="113">
        <v>22.055879999999998</v>
      </c>
      <c r="J35" s="114">
        <f>J34</f>
        <v>45468</v>
      </c>
      <c r="K35" s="115" t="s">
        <v>95</v>
      </c>
      <c r="L35" s="116">
        <v>0</v>
      </c>
      <c r="M35" s="119" t="s">
        <v>96</v>
      </c>
      <c r="N35" s="118" t="s">
        <v>97</v>
      </c>
    </row>
    <row r="36" spans="1:14" ht="33" customHeight="1" x14ac:dyDescent="0.25">
      <c r="A36" s="106" t="str">
        <f t="shared" si="0"/>
        <v>FH2324-99-1/</v>
      </c>
      <c r="B36" s="107" t="s">
        <v>91</v>
      </c>
      <c r="C36" s="252" t="str">
        <f>_xlfn.CONCAT($D$3,"-",$C$5,"/",B36,"/")</f>
        <v>99-1/2-3/</v>
      </c>
      <c r="D36" s="109">
        <v>3</v>
      </c>
      <c r="E36" s="110" t="s">
        <v>33</v>
      </c>
      <c r="F36" s="111" t="s">
        <v>98</v>
      </c>
      <c r="G36" s="112">
        <v>45465</v>
      </c>
      <c r="H36" s="113">
        <v>26.53</v>
      </c>
      <c r="I36" s="113">
        <f>125-I34-I35</f>
        <v>16.944120000000002</v>
      </c>
      <c r="J36" s="114">
        <v>45465</v>
      </c>
      <c r="K36" s="115" t="s">
        <v>99</v>
      </c>
      <c r="L36" s="116">
        <f t="shared" si="1"/>
        <v>16.944120000000002</v>
      </c>
      <c r="M36" s="119"/>
      <c r="N36" s="118"/>
    </row>
    <row r="37" spans="1:14" x14ac:dyDescent="0.25">
      <c r="A37" s="106" t="str">
        <f t="shared" si="0"/>
        <v>FH2324-99-1/</v>
      </c>
      <c r="B37" s="107" t="s">
        <v>100</v>
      </c>
      <c r="C37" s="252" t="str">
        <f>_xlfn.CONCAT($D$3,"-",$C$5,"/",B37,"/")</f>
        <v>99-1/2-5/</v>
      </c>
      <c r="D37" s="109">
        <v>1</v>
      </c>
      <c r="E37" s="110" t="s">
        <v>28</v>
      </c>
      <c r="F37" s="111" t="s">
        <v>101</v>
      </c>
      <c r="G37" s="112">
        <v>45604</v>
      </c>
      <c r="H37" s="113">
        <v>86</v>
      </c>
      <c r="I37" s="113">
        <v>86</v>
      </c>
      <c r="J37" s="114">
        <v>45646</v>
      </c>
      <c r="K37" s="115" t="s">
        <v>102</v>
      </c>
      <c r="L37" s="116">
        <f t="shared" si="1"/>
        <v>86</v>
      </c>
      <c r="M37" s="119"/>
      <c r="N37" s="118"/>
    </row>
    <row r="38" spans="1:14" ht="30" x14ac:dyDescent="0.25">
      <c r="A38" s="106" t="str">
        <f t="shared" si="0"/>
        <v>FH2324-99-1/</v>
      </c>
      <c r="B38" s="107" t="s">
        <v>100</v>
      </c>
      <c r="C38" s="120"/>
      <c r="D38" s="109">
        <v>2</v>
      </c>
      <c r="E38" s="110" t="s">
        <v>43</v>
      </c>
      <c r="F38" s="111" t="s">
        <v>103</v>
      </c>
      <c r="G38" s="112">
        <v>45604</v>
      </c>
      <c r="H38" s="113">
        <v>352.32</v>
      </c>
      <c r="I38" s="113">
        <v>22.414840000000002</v>
      </c>
      <c r="J38" s="114">
        <f>J37</f>
        <v>45646</v>
      </c>
      <c r="K38" s="115" t="s">
        <v>104</v>
      </c>
      <c r="L38" s="116">
        <f t="shared" si="1"/>
        <v>22.414840000000002</v>
      </c>
      <c r="M38" s="119"/>
      <c r="N38" s="118"/>
    </row>
    <row r="39" spans="1:14" ht="31.15" customHeight="1" x14ac:dyDescent="0.25">
      <c r="A39" s="106" t="str">
        <f t="shared" si="0"/>
        <v>FH2324-99-1/</v>
      </c>
      <c r="B39" s="107" t="s">
        <v>100</v>
      </c>
      <c r="C39" s="252" t="str">
        <f>_xlfn.CONCAT($D$3,"-",$C$5,"/",B39,"/")</f>
        <v>99-1/2-5/</v>
      </c>
      <c r="D39" s="109">
        <v>3</v>
      </c>
      <c r="E39" s="110" t="s">
        <v>33</v>
      </c>
      <c r="F39" s="111" t="s">
        <v>53</v>
      </c>
      <c r="G39" s="112">
        <v>45590</v>
      </c>
      <c r="H39" s="113">
        <v>17.399999999999999</v>
      </c>
      <c r="I39" s="113">
        <f>125-I37-I38</f>
        <v>16.585159999999998</v>
      </c>
      <c r="J39" s="114">
        <v>45590</v>
      </c>
      <c r="K39" s="115" t="s">
        <v>66</v>
      </c>
      <c r="L39" s="116">
        <f t="shared" si="1"/>
        <v>16.585159999999998</v>
      </c>
      <c r="M39" s="119"/>
      <c r="N39" s="118"/>
    </row>
    <row r="40" spans="1:14" x14ac:dyDescent="0.25">
      <c r="A40" s="106" t="str">
        <f t="shared" si="0"/>
        <v>FH2324-99-1/</v>
      </c>
      <c r="B40" s="107" t="s">
        <v>105</v>
      </c>
      <c r="C40" s="252" t="str">
        <f>_xlfn.CONCAT($D$3,"-",$C$5,"/",B40,"/")</f>
        <v>99-1/2-6/</v>
      </c>
      <c r="D40" s="109">
        <v>1</v>
      </c>
      <c r="E40" s="110" t="s">
        <v>28</v>
      </c>
      <c r="F40" s="111" t="s">
        <v>106</v>
      </c>
      <c r="G40" s="112">
        <v>45637</v>
      </c>
      <c r="H40" s="113">
        <v>64.5</v>
      </c>
      <c r="I40" s="113">
        <v>64.5</v>
      </c>
      <c r="J40" s="114">
        <f>J37</f>
        <v>45646</v>
      </c>
      <c r="K40" s="115" t="s">
        <v>107</v>
      </c>
      <c r="L40" s="116">
        <f t="shared" si="1"/>
        <v>64.5</v>
      </c>
      <c r="M40" s="119"/>
      <c r="N40" s="118"/>
    </row>
    <row r="41" spans="1:14" ht="30" x14ac:dyDescent="0.25">
      <c r="A41" s="106" t="str">
        <f t="shared" si="0"/>
        <v>FH2324-99-1/</v>
      </c>
      <c r="B41" s="107" t="s">
        <v>105</v>
      </c>
      <c r="C41" s="120"/>
      <c r="D41" s="109">
        <v>2</v>
      </c>
      <c r="E41" s="110" t="s">
        <v>43</v>
      </c>
      <c r="F41" s="111" t="s">
        <v>108</v>
      </c>
      <c r="G41" s="112">
        <v>45637</v>
      </c>
      <c r="H41" s="113">
        <v>120.23</v>
      </c>
      <c r="I41" s="113">
        <v>15.16</v>
      </c>
      <c r="J41" s="114">
        <f>J37</f>
        <v>45646</v>
      </c>
      <c r="K41" s="115" t="s">
        <v>109</v>
      </c>
      <c r="L41" s="116">
        <f t="shared" si="1"/>
        <v>15.16</v>
      </c>
      <c r="M41" s="119"/>
      <c r="N41" s="118"/>
    </row>
    <row r="42" spans="1:14" ht="30" x14ac:dyDescent="0.25">
      <c r="A42" s="106" t="str">
        <f t="shared" si="0"/>
        <v>FH2324-99-1/</v>
      </c>
      <c r="B42" s="107" t="s">
        <v>105</v>
      </c>
      <c r="C42" s="252" t="str">
        <f>_xlfn.CONCAT($D$3,"-",$C$5,"/",B42,"/")</f>
        <v>99-1/2-6/</v>
      </c>
      <c r="D42" s="109">
        <v>3</v>
      </c>
      <c r="E42" s="110" t="s">
        <v>55</v>
      </c>
      <c r="F42" s="111" t="s">
        <v>110</v>
      </c>
      <c r="G42" s="112">
        <v>45635</v>
      </c>
      <c r="H42" s="113">
        <v>45</v>
      </c>
      <c r="I42" s="113">
        <f>93.75-I40-I41</f>
        <v>14.09</v>
      </c>
      <c r="J42" s="114">
        <v>45635</v>
      </c>
      <c r="K42" s="115" t="s">
        <v>111</v>
      </c>
      <c r="L42" s="116">
        <f t="shared" si="1"/>
        <v>14.09</v>
      </c>
      <c r="M42" s="119"/>
      <c r="N42" s="118"/>
    </row>
    <row r="43" spans="1:14" hidden="1" x14ac:dyDescent="0.25">
      <c r="A43" s="106" t="str">
        <f t="shared" si="0"/>
        <v>FH2324-99-1/</v>
      </c>
      <c r="B43" s="121"/>
      <c r="C43" s="252" t="str">
        <f>_xlfn.CONCAT($D$3,"-",$C$5,"/",B43,"/")</f>
        <v>99-1//</v>
      </c>
      <c r="D43" s="109"/>
      <c r="E43" s="110"/>
      <c r="F43" s="111"/>
      <c r="G43" s="112"/>
      <c r="H43" s="113"/>
      <c r="I43" s="113"/>
      <c r="J43" s="114"/>
      <c r="K43" s="115"/>
      <c r="L43" s="116">
        <f t="shared" si="1"/>
        <v>0</v>
      </c>
      <c r="M43" s="119"/>
      <c r="N43" s="118"/>
    </row>
    <row r="44" spans="1:14" hidden="1" x14ac:dyDescent="0.25">
      <c r="A44" s="106" t="str">
        <f t="shared" si="0"/>
        <v>FH2324-99-1/</v>
      </c>
      <c r="B44" s="121"/>
      <c r="C44" s="252" t="str">
        <f>_xlfn.CONCAT($D$3,"-",$C$5,"/",B44,"/")</f>
        <v>99-1//</v>
      </c>
      <c r="D44" s="109"/>
      <c r="E44" s="110"/>
      <c r="F44" s="111"/>
      <c r="G44" s="112"/>
      <c r="H44" s="113"/>
      <c r="I44" s="113"/>
      <c r="J44" s="114"/>
      <c r="K44" s="115"/>
      <c r="L44" s="116">
        <f t="shared" si="1"/>
        <v>0</v>
      </c>
      <c r="M44" s="119"/>
      <c r="N44" s="118"/>
    </row>
    <row r="45" spans="1:14" hidden="1" x14ac:dyDescent="0.25">
      <c r="A45" s="106" t="str">
        <f t="shared" si="0"/>
        <v>FH2324-99-1/</v>
      </c>
      <c r="B45" s="121"/>
      <c r="C45" s="252" t="str">
        <f>_xlfn.CONCAT($D$3,"-",$C$5,"/",B45,"/")</f>
        <v>99-1//</v>
      </c>
      <c r="D45" s="109"/>
      <c r="E45" s="110"/>
      <c r="F45" s="111"/>
      <c r="G45" s="112"/>
      <c r="H45" s="113"/>
      <c r="I45" s="113"/>
      <c r="J45" s="114"/>
      <c r="K45" s="115"/>
      <c r="L45" s="116">
        <f t="shared" si="1"/>
        <v>0</v>
      </c>
      <c r="M45" s="119"/>
      <c r="N45" s="118"/>
    </row>
    <row r="46" spans="1:14" hidden="1" x14ac:dyDescent="0.25">
      <c r="A46" s="106" t="str">
        <f t="shared" si="0"/>
        <v>FH2324-99-1/</v>
      </c>
      <c r="B46" s="121"/>
      <c r="C46" s="252" t="str">
        <f>_xlfn.CONCAT($D$3,"-",$C$5,"/",B46,"/")</f>
        <v>99-1//</v>
      </c>
      <c r="D46" s="109"/>
      <c r="E46" s="110"/>
      <c r="F46" s="111"/>
      <c r="G46" s="112"/>
      <c r="H46" s="113"/>
      <c r="I46" s="113"/>
      <c r="J46" s="114"/>
      <c r="K46" s="115"/>
      <c r="L46" s="116">
        <f t="shared" si="1"/>
        <v>0</v>
      </c>
      <c r="M46" s="119"/>
      <c r="N46" s="118"/>
    </row>
    <row r="47" spans="1:14" hidden="1" x14ac:dyDescent="0.25">
      <c r="A47" s="106" t="str">
        <f t="shared" si="0"/>
        <v>FH2324-99-1/</v>
      </c>
      <c r="B47" s="121"/>
      <c r="C47" s="252" t="str">
        <f>_xlfn.CONCAT($D$3,"-",$C$5,"/",B47,"/")</f>
        <v>99-1//</v>
      </c>
      <c r="D47" s="109"/>
      <c r="E47" s="110"/>
      <c r="F47" s="111"/>
      <c r="G47" s="112"/>
      <c r="H47" s="113"/>
      <c r="I47" s="113"/>
      <c r="J47" s="114"/>
      <c r="K47" s="115"/>
      <c r="L47" s="116">
        <f t="shared" si="1"/>
        <v>0</v>
      </c>
      <c r="M47" s="119"/>
      <c r="N47" s="118"/>
    </row>
    <row r="48" spans="1:14" hidden="1" x14ac:dyDescent="0.25">
      <c r="A48" s="106" t="str">
        <f t="shared" si="0"/>
        <v>FH2324-99-1/</v>
      </c>
      <c r="B48" s="121"/>
      <c r="C48" s="252" t="str">
        <f>_xlfn.CONCAT($D$3,"-",$C$5,"/",B48,"/")</f>
        <v>99-1//</v>
      </c>
      <c r="D48" s="109"/>
      <c r="E48" s="110"/>
      <c r="F48" s="111"/>
      <c r="G48" s="112"/>
      <c r="H48" s="113"/>
      <c r="I48" s="113"/>
      <c r="J48" s="114"/>
      <c r="K48" s="115"/>
      <c r="L48" s="116">
        <f t="shared" si="1"/>
        <v>0</v>
      </c>
      <c r="M48" s="119"/>
      <c r="N48" s="118"/>
    </row>
    <row r="49" spans="1:14" hidden="1" x14ac:dyDescent="0.25">
      <c r="A49" s="106" t="str">
        <f t="shared" si="0"/>
        <v>FH2324-99-1/</v>
      </c>
      <c r="B49" s="121"/>
      <c r="C49" s="252" t="str">
        <f>_xlfn.CONCAT($D$3,"-",$C$5,"/",B49,"/")</f>
        <v>99-1//</v>
      </c>
      <c r="D49" s="109"/>
      <c r="E49" s="110"/>
      <c r="F49" s="111"/>
      <c r="G49" s="112"/>
      <c r="H49" s="113"/>
      <c r="I49" s="113"/>
      <c r="J49" s="114"/>
      <c r="K49" s="115"/>
      <c r="L49" s="116">
        <f t="shared" si="1"/>
        <v>0</v>
      </c>
      <c r="M49" s="119"/>
      <c r="N49" s="118"/>
    </row>
    <row r="50" spans="1:14" hidden="1" x14ac:dyDescent="0.25">
      <c r="A50" s="106" t="str">
        <f t="shared" si="0"/>
        <v>FH2324-99-1/</v>
      </c>
      <c r="B50" s="121"/>
      <c r="C50" s="252" t="str">
        <f>_xlfn.CONCAT($D$3,"-",$C$5,"/",B50,"/")</f>
        <v>99-1//</v>
      </c>
      <c r="D50" s="109"/>
      <c r="E50" s="110"/>
      <c r="F50" s="111"/>
      <c r="G50" s="112"/>
      <c r="H50" s="113"/>
      <c r="I50" s="113"/>
      <c r="J50" s="114"/>
      <c r="K50" s="115"/>
      <c r="L50" s="116">
        <f t="shared" si="1"/>
        <v>0</v>
      </c>
      <c r="M50" s="119"/>
      <c r="N50" s="118"/>
    </row>
    <row r="51" spans="1:14" hidden="1" x14ac:dyDescent="0.25">
      <c r="A51" s="106" t="str">
        <f t="shared" si="0"/>
        <v>FH2324-99-1/</v>
      </c>
      <c r="B51" s="121"/>
      <c r="C51" s="252" t="str">
        <f>_xlfn.CONCAT($D$3,"-",$C$5,"/",B51,"/")</f>
        <v>99-1//</v>
      </c>
      <c r="D51" s="109"/>
      <c r="E51" s="110"/>
      <c r="F51" s="111"/>
      <c r="G51" s="112"/>
      <c r="H51" s="113"/>
      <c r="I51" s="113"/>
      <c r="J51" s="114"/>
      <c r="K51" s="115"/>
      <c r="L51" s="116">
        <f t="shared" si="1"/>
        <v>0</v>
      </c>
      <c r="M51" s="119"/>
      <c r="N51" s="118"/>
    </row>
    <row r="52" spans="1:14" hidden="1" x14ac:dyDescent="0.25">
      <c r="A52" s="106" t="str">
        <f t="shared" si="0"/>
        <v>FH2324-99-1/</v>
      </c>
      <c r="B52" s="107"/>
      <c r="C52" s="252" t="str">
        <f>_xlfn.CONCAT($D$3,"-",$C$5,"/",B52,"/")</f>
        <v>99-1//</v>
      </c>
      <c r="D52" s="109"/>
      <c r="E52" s="110"/>
      <c r="F52" s="111"/>
      <c r="G52" s="112"/>
      <c r="H52" s="113"/>
      <c r="I52" s="113"/>
      <c r="J52" s="114"/>
      <c r="K52" s="115"/>
      <c r="L52" s="116">
        <f t="shared" si="1"/>
        <v>0</v>
      </c>
      <c r="M52" s="119"/>
      <c r="N52" s="118"/>
    </row>
    <row r="53" spans="1:14" hidden="1" x14ac:dyDescent="0.25">
      <c r="A53" s="106" t="str">
        <f t="shared" si="0"/>
        <v>FH2324-99-1/</v>
      </c>
      <c r="B53" s="121"/>
      <c r="C53" s="252" t="str">
        <f>_xlfn.CONCAT($D$3,"-",$C$5,"/",B53,"/")</f>
        <v>99-1//</v>
      </c>
      <c r="D53" s="109"/>
      <c r="E53" s="110"/>
      <c r="F53" s="111"/>
      <c r="G53" s="112"/>
      <c r="H53" s="113"/>
      <c r="I53" s="113"/>
      <c r="J53" s="114"/>
      <c r="K53" s="115"/>
      <c r="L53" s="116">
        <f t="shared" si="1"/>
        <v>0</v>
      </c>
      <c r="M53" s="119"/>
      <c r="N53" s="118"/>
    </row>
    <row r="54" spans="1:14" hidden="1" x14ac:dyDescent="0.25">
      <c r="A54" s="106" t="str">
        <f t="shared" si="0"/>
        <v>FH2324-99-1/</v>
      </c>
      <c r="B54" s="121"/>
      <c r="C54" s="252" t="str">
        <f>_xlfn.CONCAT($D$3,"-",$C$5,"/",B54,"/")</f>
        <v>99-1//</v>
      </c>
      <c r="D54" s="109"/>
      <c r="E54" s="110"/>
      <c r="F54" s="111"/>
      <c r="G54" s="112"/>
      <c r="H54" s="113"/>
      <c r="I54" s="113"/>
      <c r="J54" s="114"/>
      <c r="K54" s="115"/>
      <c r="L54" s="116">
        <f t="shared" si="1"/>
        <v>0</v>
      </c>
      <c r="M54" s="119"/>
      <c r="N54" s="118"/>
    </row>
    <row r="55" spans="1:14" hidden="1" x14ac:dyDescent="0.25">
      <c r="A55" s="106" t="str">
        <f t="shared" si="0"/>
        <v>FH2324-99-1/</v>
      </c>
      <c r="B55" s="121"/>
      <c r="C55" s="252" t="str">
        <f>_xlfn.CONCAT($D$3,"-",$C$5,"/",B55,"/")</f>
        <v>99-1//</v>
      </c>
      <c r="D55" s="109"/>
      <c r="E55" s="110"/>
      <c r="F55" s="111"/>
      <c r="G55" s="112"/>
      <c r="H55" s="113"/>
      <c r="I55" s="113"/>
      <c r="J55" s="114"/>
      <c r="K55" s="115"/>
      <c r="L55" s="116">
        <f t="shared" si="1"/>
        <v>0</v>
      </c>
      <c r="M55" s="119"/>
      <c r="N55" s="118"/>
    </row>
    <row r="56" spans="1:14" hidden="1" x14ac:dyDescent="0.25">
      <c r="A56" s="106" t="str">
        <f t="shared" si="0"/>
        <v>FH2324-99-1/</v>
      </c>
      <c r="B56" s="121"/>
      <c r="C56" s="252" t="str">
        <f>_xlfn.CONCAT($D$3,"-",$C$5,"/",B56,"/")</f>
        <v>99-1//</v>
      </c>
      <c r="D56" s="109"/>
      <c r="E56" s="110"/>
      <c r="F56" s="111"/>
      <c r="G56" s="112"/>
      <c r="H56" s="113"/>
      <c r="I56" s="113"/>
      <c r="J56" s="114"/>
      <c r="K56" s="115"/>
      <c r="L56" s="116">
        <f t="shared" si="1"/>
        <v>0</v>
      </c>
      <c r="M56" s="119"/>
      <c r="N56" s="118"/>
    </row>
    <row r="57" spans="1:14" hidden="1" x14ac:dyDescent="0.25">
      <c r="A57" s="106" t="str">
        <f t="shared" si="0"/>
        <v>FH2324-99-1/</v>
      </c>
      <c r="B57" s="121"/>
      <c r="C57" s="252" t="str">
        <f>_xlfn.CONCAT($D$3,"-",$C$5,"/",B57,"/")</f>
        <v>99-1//</v>
      </c>
      <c r="D57" s="109"/>
      <c r="E57" s="110"/>
      <c r="F57" s="111"/>
      <c r="G57" s="112"/>
      <c r="H57" s="113"/>
      <c r="I57" s="113"/>
      <c r="J57" s="114"/>
      <c r="K57" s="115"/>
      <c r="L57" s="116">
        <f t="shared" si="1"/>
        <v>0</v>
      </c>
      <c r="M57" s="119"/>
      <c r="N57" s="118"/>
    </row>
    <row r="58" spans="1:14" hidden="1" x14ac:dyDescent="0.25">
      <c r="A58" s="106" t="str">
        <f t="shared" si="0"/>
        <v>FH2324-99-1/</v>
      </c>
      <c r="B58" s="121"/>
      <c r="C58" s="252" t="str">
        <f>_xlfn.CONCAT($D$3,"-",$C$5,"/",B58,"/")</f>
        <v>99-1//</v>
      </c>
      <c r="D58" s="109"/>
      <c r="E58" s="110"/>
      <c r="F58" s="111"/>
      <c r="G58" s="112"/>
      <c r="H58" s="113"/>
      <c r="I58" s="113"/>
      <c r="J58" s="114"/>
      <c r="K58" s="115"/>
      <c r="L58" s="116">
        <f t="shared" si="1"/>
        <v>0</v>
      </c>
      <c r="M58" s="119"/>
      <c r="N58" s="118"/>
    </row>
    <row r="59" spans="1:14" hidden="1" x14ac:dyDescent="0.25">
      <c r="A59" s="106" t="str">
        <f t="shared" si="0"/>
        <v>FH2324-99-1/</v>
      </c>
      <c r="B59" s="121"/>
      <c r="C59" s="252" t="str">
        <f>_xlfn.CONCAT($D$3,"-",$C$5,"/",B59,"/")</f>
        <v>99-1//</v>
      </c>
      <c r="D59" s="109"/>
      <c r="E59" s="110"/>
      <c r="F59" s="111"/>
      <c r="G59" s="112"/>
      <c r="H59" s="113"/>
      <c r="I59" s="113"/>
      <c r="J59" s="114"/>
      <c r="K59" s="115"/>
      <c r="L59" s="116">
        <f t="shared" si="1"/>
        <v>0</v>
      </c>
      <c r="M59" s="119"/>
      <c r="N59" s="118"/>
    </row>
    <row r="60" spans="1:14" hidden="1" x14ac:dyDescent="0.25">
      <c r="A60" s="106" t="str">
        <f t="shared" si="0"/>
        <v>FH2324-99-1/</v>
      </c>
      <c r="B60" s="121"/>
      <c r="C60" s="252" t="str">
        <f>_xlfn.CONCAT($D$3,"-",$C$5,"/",B60,"/")</f>
        <v>99-1//</v>
      </c>
      <c r="D60" s="109"/>
      <c r="E60" s="110"/>
      <c r="F60" s="111"/>
      <c r="G60" s="112"/>
      <c r="H60" s="113"/>
      <c r="I60" s="113"/>
      <c r="J60" s="114"/>
      <c r="K60" s="115"/>
      <c r="L60" s="116">
        <f t="shared" si="1"/>
        <v>0</v>
      </c>
      <c r="M60" s="119"/>
      <c r="N60" s="118"/>
    </row>
    <row r="61" spans="1:14" hidden="1" x14ac:dyDescent="0.25">
      <c r="A61" s="106" t="str">
        <f t="shared" si="0"/>
        <v>FH2324-99-1/</v>
      </c>
      <c r="B61" s="121"/>
      <c r="C61" s="252" t="str">
        <f>_xlfn.CONCAT($D$3,"-",$C$5,"/",B61,"/")</f>
        <v>99-1//</v>
      </c>
      <c r="D61" s="109"/>
      <c r="E61" s="110"/>
      <c r="F61" s="111"/>
      <c r="G61" s="112"/>
      <c r="H61" s="113"/>
      <c r="I61" s="113"/>
      <c r="J61" s="114"/>
      <c r="K61" s="115"/>
      <c r="L61" s="116">
        <f t="shared" si="1"/>
        <v>0</v>
      </c>
      <c r="M61" s="119"/>
      <c r="N61" s="118"/>
    </row>
    <row r="62" spans="1:14" hidden="1" x14ac:dyDescent="0.25">
      <c r="A62" s="106" t="str">
        <f t="shared" si="0"/>
        <v>FH2324-99-1/</v>
      </c>
      <c r="B62" s="121"/>
      <c r="C62" s="252" t="str">
        <f>_xlfn.CONCAT($D$3,"-",$C$5,"/",B62,"/")</f>
        <v>99-1//</v>
      </c>
      <c r="D62" s="109"/>
      <c r="E62" s="110"/>
      <c r="F62" s="111"/>
      <c r="G62" s="112"/>
      <c r="H62" s="113"/>
      <c r="I62" s="113"/>
      <c r="J62" s="114"/>
      <c r="K62" s="115"/>
      <c r="L62" s="116">
        <f t="shared" si="1"/>
        <v>0</v>
      </c>
      <c r="M62" s="119"/>
      <c r="N62" s="118"/>
    </row>
    <row r="63" spans="1:14" hidden="1" x14ac:dyDescent="0.25">
      <c r="A63" s="106" t="str">
        <f t="shared" si="0"/>
        <v>FH2324-99-1/</v>
      </c>
      <c r="B63" s="121"/>
      <c r="C63" s="252" t="str">
        <f>_xlfn.CONCAT($D$3,"-",$C$5,"/",B63,"/")</f>
        <v>99-1//</v>
      </c>
      <c r="D63" s="109"/>
      <c r="E63" s="110"/>
      <c r="F63" s="111"/>
      <c r="G63" s="112"/>
      <c r="H63" s="113"/>
      <c r="I63" s="113"/>
      <c r="J63" s="114"/>
      <c r="K63" s="115"/>
      <c r="L63" s="116">
        <f t="shared" si="1"/>
        <v>0</v>
      </c>
      <c r="M63" s="119"/>
      <c r="N63" s="118"/>
    </row>
    <row r="64" spans="1:14" hidden="1" x14ac:dyDescent="0.25">
      <c r="A64" s="106" t="str">
        <f t="shared" si="0"/>
        <v>FH2324-99-1/</v>
      </c>
      <c r="B64" s="121"/>
      <c r="C64" s="252" t="str">
        <f>_xlfn.CONCAT($D$3,"-",$C$5,"/",B64,"/")</f>
        <v>99-1//</v>
      </c>
      <c r="D64" s="109"/>
      <c r="E64" s="110"/>
      <c r="F64" s="111"/>
      <c r="G64" s="112"/>
      <c r="H64" s="113"/>
      <c r="I64" s="113"/>
      <c r="J64" s="114"/>
      <c r="K64" s="115"/>
      <c r="L64" s="116">
        <f t="shared" si="1"/>
        <v>0</v>
      </c>
      <c r="M64" s="119"/>
      <c r="N64" s="118"/>
    </row>
    <row r="65" spans="1:14" hidden="1" x14ac:dyDescent="0.25">
      <c r="A65" s="106" t="str">
        <f t="shared" si="0"/>
        <v>FH2324-99-1/</v>
      </c>
      <c r="B65" s="121"/>
      <c r="C65" s="252" t="str">
        <f>_xlfn.CONCAT($D$3,"-",$C$5,"/",B65,"/")</f>
        <v>99-1//</v>
      </c>
      <c r="D65" s="109"/>
      <c r="E65" s="110"/>
      <c r="F65" s="111"/>
      <c r="G65" s="112"/>
      <c r="H65" s="113"/>
      <c r="I65" s="113"/>
      <c r="J65" s="114"/>
      <c r="K65" s="115"/>
      <c r="L65" s="116">
        <f t="shared" si="1"/>
        <v>0</v>
      </c>
      <c r="M65" s="119"/>
      <c r="N65" s="118"/>
    </row>
    <row r="66" spans="1:14" hidden="1" x14ac:dyDescent="0.25">
      <c r="A66" s="106" t="str">
        <f t="shared" si="0"/>
        <v>FH2324-99-1/</v>
      </c>
      <c r="B66" s="121"/>
      <c r="C66" s="252" t="str">
        <f>_xlfn.CONCAT($D$3,"-",$C$5,"/",B66,"/")</f>
        <v>99-1//</v>
      </c>
      <c r="D66" s="109"/>
      <c r="E66" s="110"/>
      <c r="F66" s="111"/>
      <c r="G66" s="112"/>
      <c r="H66" s="113"/>
      <c r="I66" s="113"/>
      <c r="J66" s="114"/>
      <c r="K66" s="115"/>
      <c r="L66" s="116">
        <f t="shared" si="1"/>
        <v>0</v>
      </c>
      <c r="M66" s="119"/>
      <c r="N66" s="118"/>
    </row>
    <row r="67" spans="1:14" hidden="1" x14ac:dyDescent="0.25">
      <c r="A67" s="106" t="str">
        <f t="shared" si="0"/>
        <v>FH2324-99-1/</v>
      </c>
      <c r="B67" s="121"/>
      <c r="C67" s="252" t="str">
        <f>_xlfn.CONCAT($D$3,"-",$C$5,"/",B67,"/")</f>
        <v>99-1//</v>
      </c>
      <c r="D67" s="109"/>
      <c r="E67" s="110"/>
      <c r="F67" s="111"/>
      <c r="G67" s="112"/>
      <c r="H67" s="113"/>
      <c r="I67" s="113"/>
      <c r="J67" s="114"/>
      <c r="K67" s="115"/>
      <c r="L67" s="116">
        <f t="shared" si="1"/>
        <v>0</v>
      </c>
      <c r="M67" s="119"/>
      <c r="N67" s="118"/>
    </row>
    <row r="68" spans="1:14" hidden="1" x14ac:dyDescent="0.25">
      <c r="A68" s="106" t="str">
        <f t="shared" si="0"/>
        <v>FH2324-99-1/</v>
      </c>
      <c r="B68" s="121"/>
      <c r="C68" s="252" t="str">
        <f>_xlfn.CONCAT($D$3,"-",$C$5,"/",B68,"/")</f>
        <v>99-1//</v>
      </c>
      <c r="D68" s="109"/>
      <c r="E68" s="110"/>
      <c r="F68" s="111"/>
      <c r="G68" s="112"/>
      <c r="H68" s="113"/>
      <c r="I68" s="113"/>
      <c r="J68" s="114"/>
      <c r="K68" s="115"/>
      <c r="L68" s="116">
        <f t="shared" si="1"/>
        <v>0</v>
      </c>
      <c r="M68" s="119"/>
      <c r="N68" s="118"/>
    </row>
    <row r="69" spans="1:14" hidden="1" x14ac:dyDescent="0.25">
      <c r="A69" s="106" t="str">
        <f t="shared" si="0"/>
        <v>FH2324-99-1/</v>
      </c>
      <c r="B69" s="121"/>
      <c r="C69" s="252" t="str">
        <f>_xlfn.CONCAT($D$3,"-",$C$5,"/",B69,"/")</f>
        <v>99-1//</v>
      </c>
      <c r="D69" s="109"/>
      <c r="E69" s="110"/>
      <c r="F69" s="111"/>
      <c r="G69" s="112"/>
      <c r="H69" s="113"/>
      <c r="I69" s="113"/>
      <c r="J69" s="114"/>
      <c r="K69" s="115"/>
      <c r="L69" s="116">
        <f t="shared" si="1"/>
        <v>0</v>
      </c>
      <c r="M69" s="119"/>
      <c r="N69" s="118"/>
    </row>
    <row r="70" spans="1:14" hidden="1" x14ac:dyDescent="0.25">
      <c r="A70" s="106" t="str">
        <f t="shared" si="0"/>
        <v>FH2324-99-1/</v>
      </c>
      <c r="B70" s="121"/>
      <c r="C70" s="252" t="str">
        <f>_xlfn.CONCAT($D$3,"-",$C$5,"/",B70,"/")</f>
        <v>99-1//</v>
      </c>
      <c r="D70" s="109"/>
      <c r="E70" s="110"/>
      <c r="F70" s="111"/>
      <c r="G70" s="112"/>
      <c r="H70" s="113"/>
      <c r="I70" s="113"/>
      <c r="J70" s="114"/>
      <c r="K70" s="115"/>
      <c r="L70" s="116">
        <f t="shared" si="1"/>
        <v>0</v>
      </c>
      <c r="M70" s="119"/>
      <c r="N70" s="118"/>
    </row>
    <row r="71" spans="1:14" hidden="1" x14ac:dyDescent="0.25">
      <c r="A71" s="106" t="str">
        <f t="shared" si="0"/>
        <v>FH2324-99-1/</v>
      </c>
      <c r="B71" s="121"/>
      <c r="C71" s="252" t="str">
        <f>_xlfn.CONCAT($D$3,"-",$C$5,"/",B71,"/")</f>
        <v>99-1//</v>
      </c>
      <c r="D71" s="109"/>
      <c r="E71" s="110"/>
      <c r="F71" s="111"/>
      <c r="G71" s="112"/>
      <c r="H71" s="113"/>
      <c r="I71" s="113"/>
      <c r="J71" s="114"/>
      <c r="K71" s="115"/>
      <c r="L71" s="116">
        <f t="shared" si="1"/>
        <v>0</v>
      </c>
      <c r="M71" s="119"/>
      <c r="N71" s="118"/>
    </row>
    <row r="72" spans="1:14" hidden="1" x14ac:dyDescent="0.25">
      <c r="A72" s="106" t="str">
        <f t="shared" si="0"/>
        <v>FH2324-99-1/</v>
      </c>
      <c r="B72" s="121"/>
      <c r="C72" s="252" t="str">
        <f>_xlfn.CONCAT($D$3,"-",$C$5,"/",B72,"/")</f>
        <v>99-1//</v>
      </c>
      <c r="D72" s="109"/>
      <c r="E72" s="110"/>
      <c r="F72" s="111"/>
      <c r="G72" s="112"/>
      <c r="H72" s="113"/>
      <c r="I72" s="113"/>
      <c r="J72" s="114"/>
      <c r="K72" s="115"/>
      <c r="L72" s="116">
        <f>I72</f>
        <v>0</v>
      </c>
      <c r="M72" s="119"/>
      <c r="N72" s="118"/>
    </row>
    <row r="73" spans="1:14" hidden="1" x14ac:dyDescent="0.25">
      <c r="A73" s="106" t="str">
        <f t="shared" si="0"/>
        <v>FH2324-99-1/</v>
      </c>
      <c r="B73" s="121"/>
      <c r="C73" s="252" t="str">
        <f>_xlfn.CONCAT($D$3,"-",$C$5,"/",B73,"/")</f>
        <v>99-1//</v>
      </c>
      <c r="D73" s="109"/>
      <c r="E73" s="110"/>
      <c r="F73" s="111"/>
      <c r="G73" s="112"/>
      <c r="H73" s="113"/>
      <c r="I73" s="113"/>
      <c r="J73" s="114"/>
      <c r="K73" s="115"/>
      <c r="L73" s="116">
        <f>I73</f>
        <v>0</v>
      </c>
      <c r="M73" s="119"/>
      <c r="N73" s="118"/>
    </row>
    <row r="74" spans="1:14" hidden="1" x14ac:dyDescent="0.25">
      <c r="A74" s="106" t="str">
        <f t="shared" si="0"/>
        <v>FH2324-99-1/</v>
      </c>
      <c r="B74" s="121"/>
      <c r="C74" s="252" t="str">
        <f>_xlfn.CONCAT($D$3,"-",$C$5,"/",B74,"/")</f>
        <v>99-1//</v>
      </c>
      <c r="D74" s="109"/>
      <c r="E74" s="110"/>
      <c r="F74" s="111"/>
      <c r="G74" s="112"/>
      <c r="H74" s="113"/>
      <c r="I74" s="113"/>
      <c r="J74" s="114"/>
      <c r="K74" s="115"/>
      <c r="L74" s="116">
        <f t="shared" si="1"/>
        <v>0</v>
      </c>
      <c r="M74" s="119"/>
      <c r="N74" s="118"/>
    </row>
    <row r="75" spans="1:14" hidden="1" x14ac:dyDescent="0.25">
      <c r="A75" s="106" t="str">
        <f t="shared" si="0"/>
        <v>FH2324-99-1/</v>
      </c>
      <c r="B75" s="121"/>
      <c r="C75" s="252" t="str">
        <f>_xlfn.CONCAT($D$3,"-",$C$5,"/",B75,"/")</f>
        <v>99-1//</v>
      </c>
      <c r="D75" s="109"/>
      <c r="E75" s="110"/>
      <c r="F75" s="111"/>
      <c r="G75" s="112"/>
      <c r="H75" s="113"/>
      <c r="I75" s="113"/>
      <c r="J75" s="114"/>
      <c r="K75" s="115"/>
      <c r="L75" s="116">
        <f t="shared" si="1"/>
        <v>0</v>
      </c>
      <c r="M75" s="119"/>
      <c r="N75" s="118"/>
    </row>
    <row r="76" spans="1:14" hidden="1" x14ac:dyDescent="0.25">
      <c r="A76" s="106" t="str">
        <f t="shared" si="0"/>
        <v>FH2324-99-1/</v>
      </c>
      <c r="B76" s="121"/>
      <c r="C76" s="252" t="str">
        <f>_xlfn.CONCAT($D$3,"-",$C$5,"/",B76,"/")</f>
        <v>99-1//</v>
      </c>
      <c r="D76" s="109"/>
      <c r="E76" s="110"/>
      <c r="F76" s="111"/>
      <c r="G76" s="112"/>
      <c r="H76" s="113"/>
      <c r="I76" s="113"/>
      <c r="J76" s="114"/>
      <c r="K76" s="115"/>
      <c r="L76" s="116">
        <f t="shared" si="1"/>
        <v>0</v>
      </c>
      <c r="M76" s="119"/>
      <c r="N76" s="118"/>
    </row>
    <row r="77" spans="1:14" hidden="1" x14ac:dyDescent="0.25">
      <c r="A77" s="106" t="str">
        <f t="shared" si="0"/>
        <v>FH2324-99-1/</v>
      </c>
      <c r="B77" s="121"/>
      <c r="C77" s="252" t="str">
        <f>_xlfn.CONCAT($D$3,"-",$C$5,"/",B77,"/")</f>
        <v>99-1//</v>
      </c>
      <c r="D77" s="109"/>
      <c r="E77" s="110"/>
      <c r="F77" s="111"/>
      <c r="G77" s="112"/>
      <c r="H77" s="113"/>
      <c r="I77" s="113"/>
      <c r="J77" s="114"/>
      <c r="K77" s="115"/>
      <c r="L77" s="116">
        <f t="shared" si="1"/>
        <v>0</v>
      </c>
      <c r="M77" s="119"/>
      <c r="N77" s="118"/>
    </row>
    <row r="78" spans="1:14" hidden="1" x14ac:dyDescent="0.25">
      <c r="A78" s="106" t="str">
        <f t="shared" si="0"/>
        <v>FH2324-99-1/</v>
      </c>
      <c r="B78" s="121"/>
      <c r="C78" s="252" t="str">
        <f>_xlfn.CONCAT($D$3,"-",$C$5,"/",B78,"/")</f>
        <v>99-1//</v>
      </c>
      <c r="D78" s="109"/>
      <c r="E78" s="110"/>
      <c r="F78" s="111"/>
      <c r="G78" s="112"/>
      <c r="H78" s="113"/>
      <c r="I78" s="113"/>
      <c r="J78" s="114"/>
      <c r="K78" s="115"/>
      <c r="L78" s="116">
        <f t="shared" ref="L78:L84" si="2">I78</f>
        <v>0</v>
      </c>
      <c r="M78" s="119"/>
      <c r="N78" s="118"/>
    </row>
    <row r="79" spans="1:14" hidden="1" x14ac:dyDescent="0.25">
      <c r="A79" s="106" t="str">
        <f t="shared" si="0"/>
        <v>FH2324-99-1/</v>
      </c>
      <c r="B79" s="121"/>
      <c r="C79" s="252" t="str">
        <f>_xlfn.CONCAT($D$3,"-",$C$5,"/",B79,"/")</f>
        <v>99-1//</v>
      </c>
      <c r="D79" s="109"/>
      <c r="E79" s="110"/>
      <c r="F79" s="111"/>
      <c r="G79" s="112"/>
      <c r="H79" s="113"/>
      <c r="I79" s="113"/>
      <c r="J79" s="114"/>
      <c r="K79" s="115"/>
      <c r="L79" s="116">
        <f t="shared" si="2"/>
        <v>0</v>
      </c>
      <c r="M79" s="119"/>
      <c r="N79" s="118"/>
    </row>
    <row r="80" spans="1:14" hidden="1" x14ac:dyDescent="0.25">
      <c r="A80" s="106" t="str">
        <f t="shared" si="0"/>
        <v>FH2324-99-1/</v>
      </c>
      <c r="B80" s="121"/>
      <c r="C80" s="252" t="str">
        <f>_xlfn.CONCAT($D$3,"-",$C$5,"/",B80,"/")</f>
        <v>99-1//</v>
      </c>
      <c r="D80" s="109"/>
      <c r="E80" s="110"/>
      <c r="F80" s="111"/>
      <c r="G80" s="112"/>
      <c r="H80" s="113"/>
      <c r="I80" s="113"/>
      <c r="J80" s="114"/>
      <c r="K80" s="115"/>
      <c r="L80" s="116">
        <f t="shared" si="2"/>
        <v>0</v>
      </c>
      <c r="M80" s="119"/>
      <c r="N80" s="118"/>
    </row>
    <row r="81" spans="1:14" hidden="1" x14ac:dyDescent="0.25">
      <c r="A81" s="106" t="str">
        <f t="shared" si="0"/>
        <v>FH2324-99-1/</v>
      </c>
      <c r="B81" s="121"/>
      <c r="C81" s="252" t="str">
        <f>_xlfn.CONCAT($D$3,"-",$C$5,"/",B81,"/")</f>
        <v>99-1//</v>
      </c>
      <c r="D81" s="109"/>
      <c r="E81" s="110"/>
      <c r="F81" s="111"/>
      <c r="G81" s="112"/>
      <c r="H81" s="113"/>
      <c r="I81" s="113"/>
      <c r="J81" s="114"/>
      <c r="K81" s="115"/>
      <c r="L81" s="116">
        <f t="shared" si="2"/>
        <v>0</v>
      </c>
      <c r="M81" s="119"/>
      <c r="N81" s="118"/>
    </row>
    <row r="82" spans="1:14" hidden="1" x14ac:dyDescent="0.25">
      <c r="A82" s="106" t="str">
        <f t="shared" si="0"/>
        <v>FH2324-99-1/</v>
      </c>
      <c r="B82" s="121"/>
      <c r="C82" s="252" t="str">
        <f>_xlfn.CONCAT($D$3,"-",$C$5,"/",B82,"/")</f>
        <v>99-1//</v>
      </c>
      <c r="D82" s="109"/>
      <c r="E82" s="110"/>
      <c r="F82" s="111"/>
      <c r="G82" s="112"/>
      <c r="H82" s="113"/>
      <c r="I82" s="113"/>
      <c r="J82" s="114"/>
      <c r="K82" s="115"/>
      <c r="L82" s="116">
        <f t="shared" si="2"/>
        <v>0</v>
      </c>
      <c r="M82" s="119"/>
      <c r="N82" s="118"/>
    </row>
    <row r="83" spans="1:14" hidden="1" x14ac:dyDescent="0.25">
      <c r="A83" s="106" t="str">
        <f t="shared" si="0"/>
        <v>FH2324-99-1/</v>
      </c>
      <c r="B83" s="121"/>
      <c r="C83" s="252" t="str">
        <f>_xlfn.CONCAT($D$3,"-",$C$5,"/",B83,"/")</f>
        <v>99-1//</v>
      </c>
      <c r="D83" s="109"/>
      <c r="E83" s="110"/>
      <c r="F83" s="111"/>
      <c r="G83" s="112"/>
      <c r="H83" s="113"/>
      <c r="I83" s="113"/>
      <c r="J83" s="114"/>
      <c r="K83" s="115"/>
      <c r="L83" s="116">
        <f t="shared" si="2"/>
        <v>0</v>
      </c>
      <c r="M83" s="119"/>
      <c r="N83" s="118"/>
    </row>
    <row r="84" spans="1:14" ht="15.75" hidden="1" thickBot="1" x14ac:dyDescent="0.3">
      <c r="A84" s="106" t="str">
        <f t="shared" si="0"/>
        <v>FH2324-99-1/</v>
      </c>
      <c r="B84" s="122"/>
      <c r="C84" s="108" t="str">
        <f t="shared" ref="C84:C88" si="3">_xlfn.CONCAT($D$3,"-",$C$5,"/")</f>
        <v>99-1/</v>
      </c>
      <c r="D84" s="123"/>
      <c r="E84" s="124"/>
      <c r="F84" s="125"/>
      <c r="G84" s="126"/>
      <c r="H84" s="127"/>
      <c r="I84" s="127"/>
      <c r="J84" s="128"/>
      <c r="K84" s="129"/>
      <c r="L84" s="130">
        <f t="shared" si="2"/>
        <v>0</v>
      </c>
      <c r="M84" s="131"/>
      <c r="N84" s="132"/>
    </row>
    <row r="85" spans="1:14" ht="15.75" thickBot="1" x14ac:dyDescent="0.3">
      <c r="A85" s="133"/>
      <c r="B85" s="134"/>
      <c r="C85" s="135" t="str">
        <f t="shared" si="3"/>
        <v>99-1/</v>
      </c>
      <c r="D85" s="135"/>
      <c r="E85" s="134"/>
      <c r="F85" s="134"/>
      <c r="G85" s="136"/>
      <c r="H85" s="137" t="s">
        <v>112</v>
      </c>
      <c r="I85" s="138">
        <f>SUM(I13:I84)</f>
        <v>998.95</v>
      </c>
      <c r="J85" s="139" t="s">
        <v>113</v>
      </c>
      <c r="K85" s="134"/>
      <c r="L85" s="140">
        <f>SUM(L13:L84)</f>
        <v>820.64412000000004</v>
      </c>
      <c r="M85" s="134"/>
      <c r="N85" s="141"/>
    </row>
    <row r="86" spans="1:14" ht="24" thickBot="1" x14ac:dyDescent="0.3">
      <c r="A86" s="142"/>
      <c r="B86" s="143" t="s">
        <v>114</v>
      </c>
      <c r="C86" s="143" t="str">
        <f t="shared" si="3"/>
        <v>99-1/</v>
      </c>
      <c r="D86" s="143"/>
      <c r="E86" s="143"/>
      <c r="F86" s="143"/>
      <c r="G86" s="143"/>
      <c r="H86" s="143"/>
      <c r="I86" s="143"/>
      <c r="J86" s="144"/>
      <c r="K86" s="143"/>
      <c r="L86" s="143"/>
      <c r="M86" s="143"/>
      <c r="N86" s="145"/>
    </row>
    <row r="87" spans="1:14" ht="52.5" customHeight="1" thickBot="1" x14ac:dyDescent="0.3">
      <c r="A87" s="45" t="s">
        <v>115</v>
      </c>
      <c r="B87" s="46"/>
      <c r="C87" s="45" t="str">
        <f t="shared" si="3"/>
        <v>99-1/</v>
      </c>
      <c r="D87" s="47"/>
      <c r="E87" s="48" t="s">
        <v>16</v>
      </c>
      <c r="F87" s="48" t="s">
        <v>17</v>
      </c>
      <c r="G87" s="49" t="s">
        <v>18</v>
      </c>
      <c r="H87" s="49" t="s">
        <v>19</v>
      </c>
      <c r="I87" s="49" t="s">
        <v>20</v>
      </c>
      <c r="J87" s="50" t="s">
        <v>21</v>
      </c>
      <c r="K87" s="51" t="s">
        <v>22</v>
      </c>
      <c r="L87" s="52" t="s">
        <v>23</v>
      </c>
      <c r="M87" s="53" t="s">
        <v>24</v>
      </c>
      <c r="N87" s="54" t="s">
        <v>25</v>
      </c>
    </row>
    <row r="88" spans="1:14" x14ac:dyDescent="0.25">
      <c r="A88" s="146"/>
      <c r="B88" s="146"/>
      <c r="C88" s="221" t="str">
        <f t="shared" si="3"/>
        <v>99-1/</v>
      </c>
      <c r="D88" s="147"/>
      <c r="E88" s="58" t="s">
        <v>116</v>
      </c>
      <c r="F88" s="59" t="s">
        <v>117</v>
      </c>
      <c r="G88" s="148">
        <v>44927</v>
      </c>
      <c r="H88" s="61">
        <v>380</v>
      </c>
      <c r="I88" s="62">
        <v>29.33</v>
      </c>
      <c r="J88" s="149">
        <v>44957</v>
      </c>
      <c r="K88" s="150" t="s">
        <v>118</v>
      </c>
      <c r="L88" s="65"/>
      <c r="M88" s="66" t="s">
        <v>31</v>
      </c>
      <c r="N88" s="67"/>
    </row>
    <row r="89" spans="1:14" x14ac:dyDescent="0.25">
      <c r="A89" s="151"/>
      <c r="B89" s="151"/>
      <c r="C89" s="254" t="str">
        <f>_xlfn.CONCAT($D$3,"-",$C$5,"/")</f>
        <v>99-1/</v>
      </c>
      <c r="D89" s="152"/>
      <c r="E89" s="153" t="s">
        <v>119</v>
      </c>
      <c r="F89" s="72" t="s">
        <v>120</v>
      </c>
      <c r="G89" s="154">
        <v>45342</v>
      </c>
      <c r="H89" s="75">
        <v>14.5</v>
      </c>
      <c r="I89" s="75">
        <v>14.5</v>
      </c>
      <c r="J89" s="155">
        <v>45366</v>
      </c>
      <c r="K89" s="156" t="s">
        <v>121</v>
      </c>
      <c r="L89" s="78"/>
      <c r="M89" s="79"/>
      <c r="N89" s="80"/>
    </row>
    <row r="90" spans="1:14" ht="15.75" thickBot="1" x14ac:dyDescent="0.3">
      <c r="A90" s="151"/>
      <c r="B90" s="151"/>
      <c r="C90" s="255" t="str">
        <f>_xlfn.CONCAT($D$3,"-",$C$5,"/")</f>
        <v>99-1/</v>
      </c>
      <c r="D90" s="157"/>
      <c r="E90" s="158" t="s">
        <v>33</v>
      </c>
      <c r="F90" s="85" t="s">
        <v>122</v>
      </c>
      <c r="G90" s="159">
        <v>45383</v>
      </c>
      <c r="H90" s="88">
        <v>30</v>
      </c>
      <c r="I90" s="88">
        <v>30</v>
      </c>
      <c r="J90" s="160">
        <v>45413</v>
      </c>
      <c r="K90" s="161" t="s">
        <v>123</v>
      </c>
      <c r="L90" s="91"/>
      <c r="M90" s="92"/>
      <c r="N90" s="93"/>
    </row>
    <row r="91" spans="1:14" ht="30" x14ac:dyDescent="0.25">
      <c r="A91" s="162"/>
      <c r="B91" s="162"/>
      <c r="C91" s="256" t="str">
        <f>_xlfn.CONCAT($D$3,"-",$C$5,"/")</f>
        <v>99-1/</v>
      </c>
      <c r="D91" s="163">
        <v>1</v>
      </c>
      <c r="E91" s="164" t="s">
        <v>124</v>
      </c>
      <c r="F91" s="165" t="s">
        <v>125</v>
      </c>
      <c r="G91" s="166">
        <v>44907</v>
      </c>
      <c r="H91" s="167">
        <v>89.5</v>
      </c>
      <c r="I91" s="167">
        <f>H91</f>
        <v>89.5</v>
      </c>
      <c r="J91" s="168">
        <v>44931</v>
      </c>
      <c r="K91" s="169" t="s">
        <v>126</v>
      </c>
      <c r="L91" s="116">
        <f t="shared" ref="L91:L118" si="4">I91</f>
        <v>89.5</v>
      </c>
      <c r="M91" s="170"/>
      <c r="N91" s="171" t="s">
        <v>127</v>
      </c>
    </row>
    <row r="92" spans="1:14" x14ac:dyDescent="0.25">
      <c r="A92" s="162"/>
      <c r="B92" s="162"/>
      <c r="C92" s="257" t="str">
        <f>_xlfn.CONCAT($D$3,"-",$C$5,"/")</f>
        <v>99-1/</v>
      </c>
      <c r="D92" s="172">
        <v>2</v>
      </c>
      <c r="E92" s="110" t="s">
        <v>124</v>
      </c>
      <c r="F92" s="111" t="s">
        <v>128</v>
      </c>
      <c r="G92" s="173">
        <v>44947</v>
      </c>
      <c r="H92" s="113">
        <v>5.25</v>
      </c>
      <c r="I92" s="113">
        <v>5.25</v>
      </c>
      <c r="J92" s="174">
        <v>45312</v>
      </c>
      <c r="K92" s="115" t="s">
        <v>129</v>
      </c>
      <c r="L92" s="116">
        <f t="shared" si="4"/>
        <v>5.25</v>
      </c>
      <c r="M92" s="119"/>
      <c r="N92" s="118"/>
    </row>
    <row r="93" spans="1:14" x14ac:dyDescent="0.25">
      <c r="A93" s="162"/>
      <c r="B93" s="162"/>
      <c r="C93" s="257" t="str">
        <f>_xlfn.CONCAT($D$3,"-",$C$5,"/")</f>
        <v>99-1/</v>
      </c>
      <c r="D93" s="109">
        <v>3</v>
      </c>
      <c r="E93" s="110" t="s">
        <v>124</v>
      </c>
      <c r="F93" s="111" t="s">
        <v>128</v>
      </c>
      <c r="G93" s="173">
        <v>45028</v>
      </c>
      <c r="H93" s="113">
        <v>5.25</v>
      </c>
      <c r="I93" s="113">
        <v>5.25</v>
      </c>
      <c r="J93" s="174">
        <v>45394</v>
      </c>
      <c r="K93" s="115" t="s">
        <v>129</v>
      </c>
      <c r="L93" s="116">
        <f t="shared" si="4"/>
        <v>5.25</v>
      </c>
      <c r="M93" s="119"/>
      <c r="N93" s="118"/>
    </row>
    <row r="94" spans="1:14" ht="30" x14ac:dyDescent="0.25">
      <c r="A94" s="162"/>
      <c r="B94" s="162"/>
      <c r="C94" s="257" t="str">
        <f>_xlfn.CONCAT($D$3,"-",$C$5,"/")</f>
        <v>99-1/</v>
      </c>
      <c r="D94" s="172">
        <v>4</v>
      </c>
      <c r="E94" s="110" t="s">
        <v>55</v>
      </c>
      <c r="F94" s="111" t="s">
        <v>56</v>
      </c>
      <c r="G94" s="175">
        <v>45058</v>
      </c>
      <c r="H94" s="113">
        <v>25.55</v>
      </c>
      <c r="I94" s="113">
        <f>H94-I19</f>
        <v>19.309999999999999</v>
      </c>
      <c r="J94" s="114">
        <v>45058</v>
      </c>
      <c r="K94" s="115" t="s">
        <v>130</v>
      </c>
      <c r="L94" s="116">
        <f t="shared" si="4"/>
        <v>19.309999999999999</v>
      </c>
      <c r="M94" s="119"/>
      <c r="N94" s="118"/>
    </row>
    <row r="95" spans="1:14" x14ac:dyDescent="0.25">
      <c r="A95" s="162"/>
      <c r="B95" s="162"/>
      <c r="C95" s="257" t="str">
        <f>_xlfn.CONCAT($D$3,"-",$C$5,"/")</f>
        <v>99-1/</v>
      </c>
      <c r="D95" s="109">
        <v>5</v>
      </c>
      <c r="E95" s="110" t="s">
        <v>124</v>
      </c>
      <c r="F95" s="111" t="s">
        <v>128</v>
      </c>
      <c r="G95" s="176">
        <v>45114</v>
      </c>
      <c r="H95" s="113">
        <v>5.25</v>
      </c>
      <c r="I95" s="113">
        <v>5.25</v>
      </c>
      <c r="J95" s="174">
        <v>45480</v>
      </c>
      <c r="K95" s="115" t="s">
        <v>129</v>
      </c>
      <c r="L95" s="116">
        <f t="shared" si="4"/>
        <v>5.25</v>
      </c>
      <c r="M95" s="119"/>
      <c r="N95" s="118"/>
    </row>
    <row r="96" spans="1:14" x14ac:dyDescent="0.25">
      <c r="A96" s="162"/>
      <c r="B96" s="162"/>
      <c r="C96" s="257" t="str">
        <f>_xlfn.CONCAT($D$3,"-",$C$5,"/")</f>
        <v>99-1/</v>
      </c>
      <c r="D96" s="172">
        <v>6</v>
      </c>
      <c r="E96" s="110" t="s">
        <v>124</v>
      </c>
      <c r="F96" s="111" t="s">
        <v>128</v>
      </c>
      <c r="G96" s="176">
        <v>45207</v>
      </c>
      <c r="H96" s="113">
        <v>5.25</v>
      </c>
      <c r="I96" s="113">
        <v>5.25</v>
      </c>
      <c r="J96" s="174">
        <v>45573</v>
      </c>
      <c r="K96" s="115" t="s">
        <v>129</v>
      </c>
      <c r="L96" s="116">
        <f t="shared" si="4"/>
        <v>5.25</v>
      </c>
      <c r="M96" s="119"/>
      <c r="N96" s="118"/>
    </row>
    <row r="97" spans="1:14" x14ac:dyDescent="0.25">
      <c r="A97" s="162"/>
      <c r="B97" s="162"/>
      <c r="C97" s="257" t="str">
        <f>_xlfn.CONCAT($D$3,"-",$C$5,"/")</f>
        <v>99-1/</v>
      </c>
      <c r="D97" s="109">
        <v>7</v>
      </c>
      <c r="E97" s="110" t="s">
        <v>124</v>
      </c>
      <c r="F97" s="111" t="s">
        <v>125</v>
      </c>
      <c r="G97" s="176">
        <v>45274</v>
      </c>
      <c r="H97" s="113">
        <v>89.5</v>
      </c>
      <c r="I97" s="113">
        <f>H97</f>
        <v>89.5</v>
      </c>
      <c r="J97" s="174">
        <v>45289</v>
      </c>
      <c r="K97" s="115" t="s">
        <v>131</v>
      </c>
      <c r="L97" s="116">
        <f t="shared" si="4"/>
        <v>89.5</v>
      </c>
      <c r="M97" s="119"/>
      <c r="N97" s="118"/>
    </row>
    <row r="98" spans="1:14" x14ac:dyDescent="0.25">
      <c r="A98" s="162"/>
      <c r="B98" s="162"/>
      <c r="C98" s="257" t="str">
        <f>_xlfn.CONCAT($D$3,"-",$C$5,"/")</f>
        <v>99-1/</v>
      </c>
      <c r="D98" s="172">
        <v>8</v>
      </c>
      <c r="E98" s="110" t="s">
        <v>124</v>
      </c>
      <c r="F98" s="111" t="s">
        <v>128</v>
      </c>
      <c r="G98" s="176">
        <v>45298</v>
      </c>
      <c r="H98" s="113">
        <v>6</v>
      </c>
      <c r="I98" s="113">
        <v>6</v>
      </c>
      <c r="J98" s="174">
        <v>45298</v>
      </c>
      <c r="K98" s="115" t="s">
        <v>129</v>
      </c>
      <c r="L98" s="116">
        <f t="shared" si="4"/>
        <v>6</v>
      </c>
      <c r="M98" s="119"/>
      <c r="N98" s="118"/>
    </row>
    <row r="99" spans="1:14" x14ac:dyDescent="0.25">
      <c r="A99" s="162"/>
      <c r="B99" s="162"/>
      <c r="C99" s="220" t="str">
        <f>_xlfn.CONCAT($D$3,"-",$C$5,"/")</f>
        <v>99-1/</v>
      </c>
      <c r="D99" s="109">
        <v>9</v>
      </c>
      <c r="E99" s="110"/>
      <c r="F99" s="111" t="s">
        <v>192</v>
      </c>
      <c r="G99" s="173">
        <v>45280</v>
      </c>
      <c r="H99" s="113">
        <v>50.08</v>
      </c>
      <c r="I99" s="113">
        <v>50.08</v>
      </c>
      <c r="J99" s="174">
        <v>45283</v>
      </c>
      <c r="K99" s="115" t="s">
        <v>194</v>
      </c>
      <c r="L99" s="116">
        <f>I99</f>
        <v>50.08</v>
      </c>
      <c r="M99" s="119"/>
      <c r="N99" s="118"/>
    </row>
    <row r="100" spans="1:14" x14ac:dyDescent="0.25">
      <c r="A100" s="162"/>
      <c r="B100" s="162"/>
      <c r="C100" s="257" t="str">
        <f>_xlfn.CONCAT($D$3,"-",$C$5,"/")</f>
        <v>99-1/</v>
      </c>
      <c r="D100" s="172">
        <v>10</v>
      </c>
      <c r="E100" s="110" t="s">
        <v>124</v>
      </c>
      <c r="F100" s="111" t="s">
        <v>128</v>
      </c>
      <c r="G100" s="176">
        <v>45389</v>
      </c>
      <c r="H100" s="113">
        <v>6</v>
      </c>
      <c r="I100" s="113">
        <v>6</v>
      </c>
      <c r="J100" s="174">
        <v>45389</v>
      </c>
      <c r="K100" s="115" t="s">
        <v>129</v>
      </c>
      <c r="L100" s="116">
        <f t="shared" ref="L100:L103" si="5">I100</f>
        <v>6</v>
      </c>
      <c r="M100" s="119"/>
      <c r="N100" s="118"/>
    </row>
    <row r="101" spans="1:14" ht="30" x14ac:dyDescent="0.25">
      <c r="A101" s="162"/>
      <c r="B101" s="162"/>
      <c r="C101" s="257" t="str">
        <f>_xlfn.CONCAT($D$3,"-",$C$5,"/")</f>
        <v>99-1/</v>
      </c>
      <c r="D101" s="109">
        <v>11</v>
      </c>
      <c r="E101" s="110" t="s">
        <v>33</v>
      </c>
      <c r="F101" s="111" t="s">
        <v>89</v>
      </c>
      <c r="G101" s="175">
        <v>45398</v>
      </c>
      <c r="H101" s="113">
        <v>15.23</v>
      </c>
      <c r="I101" s="113">
        <f>H101-I33</f>
        <v>5.6435600000000008</v>
      </c>
      <c r="J101" s="114">
        <v>45398</v>
      </c>
      <c r="K101" s="115" t="s">
        <v>132</v>
      </c>
      <c r="L101" s="116">
        <f>I101</f>
        <v>5.6435600000000008</v>
      </c>
      <c r="M101" s="119"/>
      <c r="N101" s="118"/>
    </row>
    <row r="102" spans="1:14" ht="30" x14ac:dyDescent="0.25">
      <c r="A102" s="162"/>
      <c r="B102" s="162"/>
      <c r="C102" s="257" t="str">
        <f>_xlfn.CONCAT($D$3,"-",$C$5,"/")</f>
        <v>99-1/</v>
      </c>
      <c r="D102" s="172">
        <v>12</v>
      </c>
      <c r="E102" s="110" t="s">
        <v>33</v>
      </c>
      <c r="F102" s="111" t="s">
        <v>98</v>
      </c>
      <c r="G102" s="175">
        <v>45465</v>
      </c>
      <c r="H102" s="113">
        <v>26.53</v>
      </c>
      <c r="I102" s="113">
        <f>H102-I36</f>
        <v>9.5858799999999995</v>
      </c>
      <c r="J102" s="114">
        <v>45465</v>
      </c>
      <c r="K102" s="115" t="s">
        <v>133</v>
      </c>
      <c r="L102" s="116">
        <f t="shared" si="5"/>
        <v>9.5858799999999995</v>
      </c>
      <c r="M102" s="119"/>
      <c r="N102" s="118"/>
    </row>
    <row r="103" spans="1:14" x14ac:dyDescent="0.25">
      <c r="A103" s="162"/>
      <c r="B103" s="162"/>
      <c r="C103" s="257" t="str">
        <f>_xlfn.CONCAT($D$3,"-",$C$5,"/")</f>
        <v>99-1/</v>
      </c>
      <c r="D103" s="109">
        <v>13</v>
      </c>
      <c r="E103" s="110" t="s">
        <v>124</v>
      </c>
      <c r="F103" s="111" t="s">
        <v>128</v>
      </c>
      <c r="G103" s="176">
        <v>45480</v>
      </c>
      <c r="H103" s="113">
        <v>6</v>
      </c>
      <c r="I103" s="113">
        <v>6</v>
      </c>
      <c r="J103" s="174">
        <v>45480</v>
      </c>
      <c r="K103" s="115" t="s">
        <v>129</v>
      </c>
      <c r="L103" s="116">
        <f t="shared" si="5"/>
        <v>6</v>
      </c>
      <c r="M103" s="119"/>
      <c r="N103" s="118"/>
    </row>
    <row r="104" spans="1:14" ht="30" x14ac:dyDescent="0.25">
      <c r="A104" s="162"/>
      <c r="B104" s="162"/>
      <c r="C104" s="257" t="str">
        <f>_xlfn.CONCAT($D$3,"-",$C$5,"/")</f>
        <v>99-1/</v>
      </c>
      <c r="D104" s="172">
        <v>14</v>
      </c>
      <c r="E104" s="110" t="s">
        <v>33</v>
      </c>
      <c r="F104" s="111" t="s">
        <v>134</v>
      </c>
      <c r="G104" s="176">
        <v>45532</v>
      </c>
      <c r="H104" s="113">
        <v>74.209999999999994</v>
      </c>
      <c r="I104" s="113">
        <v>74.209999999999994</v>
      </c>
      <c r="J104" s="174">
        <v>45533</v>
      </c>
      <c r="K104" s="115" t="s">
        <v>135</v>
      </c>
      <c r="L104" s="116">
        <f>I104-10</f>
        <v>64.209999999999994</v>
      </c>
      <c r="M104" s="119" t="s">
        <v>136</v>
      </c>
      <c r="N104" s="118" t="s">
        <v>137</v>
      </c>
    </row>
    <row r="105" spans="1:14" ht="43.9" customHeight="1" x14ac:dyDescent="0.25">
      <c r="A105" s="162"/>
      <c r="B105" s="162"/>
      <c r="C105" s="257" t="str">
        <f>_xlfn.CONCAT($D$3,"-",$C$5,"/")</f>
        <v>99-1/</v>
      </c>
      <c r="D105" s="109">
        <v>15</v>
      </c>
      <c r="E105" s="110" t="s">
        <v>33</v>
      </c>
      <c r="F105" s="111" t="s">
        <v>138</v>
      </c>
      <c r="G105" s="173">
        <v>45538</v>
      </c>
      <c r="H105" s="113">
        <v>253.33</v>
      </c>
      <c r="I105" s="113">
        <f>560-472.67</f>
        <v>87.329999999999984</v>
      </c>
      <c r="J105" s="174">
        <v>45538</v>
      </c>
      <c r="K105" s="115" t="s">
        <v>139</v>
      </c>
      <c r="L105" s="116">
        <f>I105+10</f>
        <v>97.329999999999984</v>
      </c>
      <c r="M105" s="119" t="s">
        <v>140</v>
      </c>
      <c r="N105" s="118" t="s">
        <v>195</v>
      </c>
    </row>
    <row r="106" spans="1:14" x14ac:dyDescent="0.25">
      <c r="A106" s="162"/>
      <c r="B106" s="162"/>
      <c r="C106" s="257" t="str">
        <f>_xlfn.CONCAT($D$3,"-",$C$5,"/")</f>
        <v>99-1/</v>
      </c>
      <c r="D106" s="172">
        <v>16</v>
      </c>
      <c r="E106" s="110" t="s">
        <v>124</v>
      </c>
      <c r="F106" s="111" t="s">
        <v>128</v>
      </c>
      <c r="G106" s="176">
        <v>45572</v>
      </c>
      <c r="H106" s="113">
        <v>6</v>
      </c>
      <c r="I106" s="113">
        <v>6</v>
      </c>
      <c r="J106" s="174">
        <v>45572</v>
      </c>
      <c r="K106" s="115" t="s">
        <v>129</v>
      </c>
      <c r="L106" s="116">
        <f t="shared" ref="L106:L107" si="6">I106</f>
        <v>6</v>
      </c>
      <c r="M106" s="119"/>
      <c r="N106" s="118"/>
    </row>
    <row r="107" spans="1:14" ht="31.5" customHeight="1" x14ac:dyDescent="0.25">
      <c r="A107" s="162"/>
      <c r="B107" s="162"/>
      <c r="C107" s="257" t="str">
        <f>_xlfn.CONCAT($D$3,"-",$C$5,"/")</f>
        <v>99-1/</v>
      </c>
      <c r="D107" s="109">
        <v>17</v>
      </c>
      <c r="E107" s="110" t="s">
        <v>33</v>
      </c>
      <c r="F107" s="111" t="s">
        <v>141</v>
      </c>
      <c r="G107" s="176">
        <v>45625</v>
      </c>
      <c r="H107" s="113">
        <v>4.49</v>
      </c>
      <c r="I107" s="113">
        <v>4.49</v>
      </c>
      <c r="J107" s="174">
        <v>45625</v>
      </c>
      <c r="K107" s="115" t="s">
        <v>142</v>
      </c>
      <c r="L107" s="116">
        <f t="shared" si="6"/>
        <v>4.49</v>
      </c>
      <c r="M107" s="119"/>
      <c r="N107" s="118"/>
    </row>
    <row r="108" spans="1:14" ht="30" x14ac:dyDescent="0.25">
      <c r="A108" s="162"/>
      <c r="B108" s="162"/>
      <c r="C108" s="257" t="str">
        <f>_xlfn.CONCAT($D$3,"-",$C$5,"/")</f>
        <v>99-1/</v>
      </c>
      <c r="D108" s="172">
        <v>18</v>
      </c>
      <c r="E108" s="110" t="s">
        <v>28</v>
      </c>
      <c r="F108" s="111" t="s">
        <v>110</v>
      </c>
      <c r="G108" s="175">
        <v>45635</v>
      </c>
      <c r="H108" s="113">
        <v>45</v>
      </c>
      <c r="I108" s="113">
        <f>H108-I43</f>
        <v>45</v>
      </c>
      <c r="J108" s="114">
        <v>45635</v>
      </c>
      <c r="K108" s="115" t="s">
        <v>143</v>
      </c>
      <c r="L108" s="116">
        <f>I108</f>
        <v>45</v>
      </c>
      <c r="M108" s="119"/>
      <c r="N108" s="118"/>
    </row>
    <row r="109" spans="1:14" x14ac:dyDescent="0.25">
      <c r="A109" s="162"/>
      <c r="B109" s="162"/>
      <c r="C109" s="220"/>
      <c r="D109" s="109">
        <v>19</v>
      </c>
      <c r="E109" s="110" t="s">
        <v>43</v>
      </c>
      <c r="F109" s="111" t="s">
        <v>192</v>
      </c>
      <c r="G109" s="173">
        <v>45644</v>
      </c>
      <c r="H109" s="113">
        <v>40.35</v>
      </c>
      <c r="I109" s="113">
        <v>40.35</v>
      </c>
      <c r="J109" s="174">
        <v>45654</v>
      </c>
      <c r="K109" s="115" t="s">
        <v>193</v>
      </c>
      <c r="L109" s="116">
        <f>I109</f>
        <v>40.35</v>
      </c>
      <c r="M109" s="119"/>
      <c r="N109" s="118"/>
    </row>
    <row r="110" spans="1:14" ht="15.75" thickBot="1" x14ac:dyDescent="0.3">
      <c r="A110" s="162"/>
      <c r="B110" s="162"/>
      <c r="C110" s="220"/>
      <c r="D110" s="172">
        <v>20</v>
      </c>
      <c r="E110" s="110" t="s">
        <v>43</v>
      </c>
      <c r="F110" s="111"/>
      <c r="G110" s="173"/>
      <c r="H110" s="113"/>
      <c r="I110" s="113"/>
      <c r="J110" s="174"/>
      <c r="K110" s="115"/>
      <c r="L110" s="116">
        <f t="shared" si="4"/>
        <v>0</v>
      </c>
      <c r="M110" s="119"/>
      <c r="N110" s="118"/>
    </row>
    <row r="111" spans="1:14" ht="15.75" hidden="1" thickBot="1" x14ac:dyDescent="0.3">
      <c r="A111" s="162"/>
      <c r="B111" s="162"/>
      <c r="C111" s="257" t="str">
        <f>_xlfn.CONCAT($D$3,"-",$C$5,"/")</f>
        <v>99-1/</v>
      </c>
      <c r="D111" s="109">
        <v>21</v>
      </c>
      <c r="E111" s="110"/>
      <c r="F111" s="111"/>
      <c r="G111" s="173"/>
      <c r="H111" s="113"/>
      <c r="I111" s="113"/>
      <c r="J111" s="174"/>
      <c r="K111" s="115"/>
      <c r="L111" s="116">
        <f t="shared" si="4"/>
        <v>0</v>
      </c>
      <c r="M111" s="119"/>
      <c r="N111" s="118"/>
    </row>
    <row r="112" spans="1:14" ht="15.75" hidden="1" thickBot="1" x14ac:dyDescent="0.3">
      <c r="A112" s="162"/>
      <c r="B112" s="162"/>
      <c r="C112" s="257" t="str">
        <f>_xlfn.CONCAT($D$3,"-",$C$5,"/")</f>
        <v>99-1/</v>
      </c>
      <c r="D112" s="172">
        <v>22</v>
      </c>
      <c r="E112" s="110"/>
      <c r="F112" s="111"/>
      <c r="G112" s="173"/>
      <c r="H112" s="113"/>
      <c r="I112" s="113"/>
      <c r="J112" s="174"/>
      <c r="K112" s="115"/>
      <c r="L112" s="116">
        <f t="shared" si="4"/>
        <v>0</v>
      </c>
      <c r="M112" s="119"/>
      <c r="N112" s="118"/>
    </row>
    <row r="113" spans="1:14" ht="15.75" hidden="1" thickBot="1" x14ac:dyDescent="0.3">
      <c r="A113" s="162"/>
      <c r="B113" s="162"/>
      <c r="C113" s="257" t="str">
        <f>_xlfn.CONCAT($D$3,"-",$C$5,"/")</f>
        <v>99-1/</v>
      </c>
      <c r="D113" s="109">
        <v>23</v>
      </c>
      <c r="E113" s="110"/>
      <c r="F113" s="111"/>
      <c r="G113" s="173"/>
      <c r="H113" s="113"/>
      <c r="I113" s="113"/>
      <c r="J113" s="174"/>
      <c r="K113" s="115"/>
      <c r="L113" s="116">
        <f t="shared" si="4"/>
        <v>0</v>
      </c>
      <c r="M113" s="119"/>
      <c r="N113" s="118"/>
    </row>
    <row r="114" spans="1:14" ht="15.75" hidden="1" thickBot="1" x14ac:dyDescent="0.3">
      <c r="A114" s="162"/>
      <c r="B114" s="162"/>
      <c r="C114" s="257" t="str">
        <f>_xlfn.CONCAT($D$3,"-",$C$5,"/")</f>
        <v>99-1/</v>
      </c>
      <c r="D114" s="172">
        <v>24</v>
      </c>
      <c r="E114" s="110"/>
      <c r="F114" s="111"/>
      <c r="G114" s="173"/>
      <c r="H114" s="113"/>
      <c r="I114" s="113"/>
      <c r="J114" s="174"/>
      <c r="K114" s="115"/>
      <c r="L114" s="116">
        <f t="shared" si="4"/>
        <v>0</v>
      </c>
      <c r="M114" s="119"/>
      <c r="N114" s="118"/>
    </row>
    <row r="115" spans="1:14" ht="15.75" hidden="1" thickBot="1" x14ac:dyDescent="0.3">
      <c r="A115" s="162"/>
      <c r="B115" s="162"/>
      <c r="C115" s="257" t="str">
        <f>_xlfn.CONCAT($D$3,"-",$C$5,"/")</f>
        <v>99-1/</v>
      </c>
      <c r="D115" s="109">
        <v>25</v>
      </c>
      <c r="E115" s="110"/>
      <c r="F115" s="111"/>
      <c r="G115" s="173"/>
      <c r="H115" s="113"/>
      <c r="I115" s="113"/>
      <c r="J115" s="174"/>
      <c r="K115" s="115"/>
      <c r="L115" s="116">
        <f t="shared" si="4"/>
        <v>0</v>
      </c>
      <c r="M115" s="119"/>
      <c r="N115" s="118"/>
    </row>
    <row r="116" spans="1:14" ht="15.75" hidden="1" thickBot="1" x14ac:dyDescent="0.3">
      <c r="A116" s="162"/>
      <c r="B116" s="162"/>
      <c r="C116" s="257" t="str">
        <f>_xlfn.CONCAT($D$3,"-",$C$5,"/")</f>
        <v>99-1/</v>
      </c>
      <c r="D116" s="172">
        <v>26</v>
      </c>
      <c r="E116" s="110"/>
      <c r="F116" s="111"/>
      <c r="G116" s="173"/>
      <c r="H116" s="113"/>
      <c r="I116" s="113"/>
      <c r="J116" s="174"/>
      <c r="K116" s="115"/>
      <c r="L116" s="116">
        <f t="shared" si="4"/>
        <v>0</v>
      </c>
      <c r="M116" s="119"/>
      <c r="N116" s="118"/>
    </row>
    <row r="117" spans="1:14" ht="15.75" hidden="1" thickBot="1" x14ac:dyDescent="0.3">
      <c r="A117" s="162"/>
      <c r="B117" s="162"/>
      <c r="C117" s="257" t="str">
        <f>_xlfn.CONCAT($D$3,"-",$C$5,"/")</f>
        <v>99-1/</v>
      </c>
      <c r="D117" s="109">
        <v>27</v>
      </c>
      <c r="E117" s="110"/>
      <c r="F117" s="111"/>
      <c r="G117" s="173"/>
      <c r="H117" s="113"/>
      <c r="I117" s="113"/>
      <c r="J117" s="174"/>
      <c r="K117" s="115"/>
      <c r="L117" s="116">
        <f t="shared" si="4"/>
        <v>0</v>
      </c>
      <c r="M117" s="119"/>
      <c r="N117" s="118"/>
    </row>
    <row r="118" spans="1:14" ht="15.75" hidden="1" thickBot="1" x14ac:dyDescent="0.3">
      <c r="A118" s="162"/>
      <c r="B118" s="162"/>
      <c r="C118" s="257" t="str">
        <f>_xlfn.CONCAT($D$3,"-",$C$5,"/")</f>
        <v>99-1/</v>
      </c>
      <c r="D118" s="172">
        <v>28</v>
      </c>
      <c r="E118" s="110"/>
      <c r="F118" s="111"/>
      <c r="G118" s="173"/>
      <c r="H118" s="113"/>
      <c r="I118" s="113"/>
      <c r="J118" s="174"/>
      <c r="K118" s="115"/>
      <c r="L118" s="116">
        <f t="shared" si="4"/>
        <v>0</v>
      </c>
      <c r="M118" s="119"/>
      <c r="N118" s="118"/>
    </row>
    <row r="119" spans="1:14" ht="15.75" hidden="1" thickBot="1" x14ac:dyDescent="0.3">
      <c r="A119" s="162"/>
      <c r="B119" s="162"/>
      <c r="C119" s="257" t="str">
        <f>_xlfn.CONCAT($D$3,"-",$C$5,"/")</f>
        <v>99-1/</v>
      </c>
      <c r="D119" s="109">
        <v>29</v>
      </c>
      <c r="E119" s="110"/>
      <c r="F119" s="111"/>
      <c r="G119" s="173"/>
      <c r="H119" s="113"/>
      <c r="I119" s="113"/>
      <c r="J119" s="174"/>
      <c r="K119" s="115"/>
      <c r="L119" s="116">
        <f>I119</f>
        <v>0</v>
      </c>
      <c r="M119" s="119"/>
      <c r="N119" s="118"/>
    </row>
    <row r="120" spans="1:14" ht="15.75" hidden="1" thickBot="1" x14ac:dyDescent="0.3">
      <c r="A120" s="162"/>
      <c r="B120" s="162"/>
      <c r="C120" s="257" t="str">
        <f>_xlfn.CONCAT($D$3,"-",$C$5,"/")</f>
        <v>99-1/</v>
      </c>
      <c r="D120" s="172">
        <v>30</v>
      </c>
      <c r="E120" s="110"/>
      <c r="F120" s="111"/>
      <c r="G120" s="173"/>
      <c r="H120" s="113"/>
      <c r="I120" s="113"/>
      <c r="J120" s="174"/>
      <c r="K120" s="115"/>
      <c r="L120" s="116">
        <f>I120</f>
        <v>0</v>
      </c>
      <c r="M120" s="119"/>
      <c r="N120" s="118"/>
    </row>
    <row r="121" spans="1:14" ht="15.75" hidden="1" thickBot="1" x14ac:dyDescent="0.3">
      <c r="A121" s="162"/>
      <c r="B121" s="162"/>
      <c r="C121" s="257" t="str">
        <f>_xlfn.CONCAT($D$3,"-",$C$5,"/")</f>
        <v>99-1/</v>
      </c>
      <c r="D121" s="109">
        <v>31</v>
      </c>
      <c r="E121" s="110"/>
      <c r="F121" s="111"/>
      <c r="G121" s="173"/>
      <c r="H121" s="113"/>
      <c r="I121" s="113"/>
      <c r="J121" s="174"/>
      <c r="K121" s="115"/>
      <c r="L121" s="116">
        <f>I121</f>
        <v>0</v>
      </c>
      <c r="M121" s="119"/>
      <c r="N121" s="118"/>
    </row>
    <row r="122" spans="1:14" ht="15.75" hidden="1" thickBot="1" x14ac:dyDescent="0.3">
      <c r="A122" s="162"/>
      <c r="B122" s="162"/>
      <c r="C122" s="257" t="str">
        <f>_xlfn.CONCAT($D$3,"-",$C$5,"/")</f>
        <v>99-1/</v>
      </c>
      <c r="D122" s="172">
        <v>32</v>
      </c>
      <c r="E122" s="110"/>
      <c r="F122" s="111"/>
      <c r="G122" s="173"/>
      <c r="H122" s="113"/>
      <c r="I122" s="113"/>
      <c r="J122" s="174"/>
      <c r="K122" s="115"/>
      <c r="L122" s="116">
        <f>I122</f>
        <v>0</v>
      </c>
      <c r="M122" s="119"/>
      <c r="N122" s="118"/>
    </row>
    <row r="123" spans="1:14" ht="7.5" hidden="1" customHeight="1" thickBot="1" x14ac:dyDescent="0.3">
      <c r="A123" s="177"/>
      <c r="B123" s="178"/>
      <c r="C123" s="179" t="str">
        <f t="shared" ref="C123" si="7">_xlfn.CONCAT($D$3,"-",$C$5,"/")</f>
        <v>99-1/</v>
      </c>
      <c r="D123" s="123">
        <v>33</v>
      </c>
      <c r="E123" s="110"/>
      <c r="F123" s="111"/>
      <c r="G123" s="173"/>
      <c r="H123" s="113"/>
      <c r="I123" s="113"/>
      <c r="J123" s="174"/>
      <c r="K123" s="115"/>
      <c r="L123" s="116">
        <f>I123</f>
        <v>0</v>
      </c>
      <c r="M123" s="119"/>
      <c r="N123" s="118"/>
    </row>
    <row r="124" spans="1:14" ht="27.75" customHeight="1" thickBot="1" x14ac:dyDescent="0.3">
      <c r="A124" s="180"/>
      <c r="B124" s="181"/>
      <c r="C124" s="182"/>
      <c r="D124" s="183"/>
      <c r="E124" s="181"/>
      <c r="F124" s="184"/>
      <c r="G124" s="185"/>
      <c r="H124" s="186" t="s">
        <v>144</v>
      </c>
      <c r="I124" s="187">
        <f>SUM(I91:I123)</f>
        <v>559.99943999999994</v>
      </c>
      <c r="J124" s="188" t="s">
        <v>145</v>
      </c>
      <c r="K124" s="181"/>
      <c r="L124" s="189">
        <f>SUM(L91:L123)</f>
        <v>559.99943999999994</v>
      </c>
      <c r="M124" s="181"/>
      <c r="N124" s="190"/>
    </row>
    <row r="125" spans="1:14" ht="20.25" thickTop="1" thickBot="1" x14ac:dyDescent="0.35">
      <c r="A125" s="191"/>
      <c r="B125" s="192"/>
      <c r="C125" s="193" t="s">
        <v>146</v>
      </c>
      <c r="D125" s="193"/>
      <c r="E125" s="192"/>
      <c r="F125" s="192"/>
      <c r="G125" s="194"/>
      <c r="H125" s="195" t="s">
        <v>147</v>
      </c>
      <c r="I125" s="196">
        <f>I85+I124</f>
        <v>1558.9494399999999</v>
      </c>
      <c r="J125" s="195"/>
      <c r="K125" s="197"/>
      <c r="L125" s="198">
        <f>SUM(L85+L124)</f>
        <v>1380.64356</v>
      </c>
      <c r="M125" s="199"/>
      <c r="N125" s="200"/>
    </row>
    <row r="126" spans="1:14" ht="16.5" thickTop="1" thickBot="1" x14ac:dyDescent="0.3"/>
    <row r="127" spans="1:14" ht="21.75" thickBot="1" x14ac:dyDescent="0.4">
      <c r="B127" s="250" t="s">
        <v>148</v>
      </c>
      <c r="C127" s="251"/>
      <c r="D127" s="251"/>
      <c r="E127" s="251"/>
      <c r="F127" s="251"/>
      <c r="G127" s="251"/>
      <c r="H127" s="251"/>
      <c r="I127" s="251"/>
      <c r="J127" s="201"/>
      <c r="K127" s="202"/>
      <c r="M127" s="219"/>
    </row>
    <row r="128" spans="1:14" ht="19.5" thickBot="1" x14ac:dyDescent="0.35">
      <c r="B128" s="203" t="s">
        <v>149</v>
      </c>
      <c r="C128" s="203"/>
      <c r="D128" s="204"/>
      <c r="E128" s="204"/>
      <c r="F128" s="204"/>
      <c r="G128" s="204"/>
      <c r="H128" s="204"/>
      <c r="I128" s="204"/>
      <c r="J128" s="205"/>
      <c r="K128" s="206"/>
      <c r="M128" s="219"/>
    </row>
    <row r="129" spans="2:11" ht="18.75" x14ac:dyDescent="0.3">
      <c r="B129" s="207" t="s">
        <v>150</v>
      </c>
      <c r="C129" s="208"/>
      <c r="D129" s="208"/>
      <c r="E129" s="208"/>
      <c r="F129" s="208"/>
      <c r="G129" s="208"/>
      <c r="H129" s="208"/>
      <c r="I129" s="208"/>
      <c r="J129" s="209"/>
      <c r="K129" s="210"/>
    </row>
    <row r="130" spans="2:11" ht="18.75" x14ac:dyDescent="0.3">
      <c r="B130" s="228" t="s">
        <v>151</v>
      </c>
      <c r="C130" s="229"/>
      <c r="D130" s="229"/>
      <c r="E130" s="229"/>
      <c r="F130" s="229"/>
      <c r="G130" s="229"/>
      <c r="H130" s="229"/>
      <c r="I130" s="229"/>
      <c r="J130" s="229"/>
      <c r="K130" s="230"/>
    </row>
    <row r="131" spans="2:11" ht="18.75" x14ac:dyDescent="0.3">
      <c r="B131" s="228" t="s">
        <v>152</v>
      </c>
      <c r="C131" s="229"/>
      <c r="D131" s="229"/>
      <c r="E131" s="229"/>
      <c r="F131" s="229"/>
      <c r="G131" s="229"/>
      <c r="H131" s="229"/>
      <c r="I131" s="229"/>
      <c r="J131" s="229"/>
      <c r="K131" s="230"/>
    </row>
    <row r="132" spans="2:11" ht="18.75" x14ac:dyDescent="0.3">
      <c r="B132" s="228" t="s">
        <v>153</v>
      </c>
      <c r="C132" s="229"/>
      <c r="D132" s="229"/>
      <c r="E132" s="229"/>
      <c r="F132" s="229"/>
      <c r="G132" s="229"/>
      <c r="H132" s="229"/>
      <c r="I132" s="229"/>
      <c r="J132" s="229"/>
      <c r="K132" s="230"/>
    </row>
    <row r="133" spans="2:11" ht="19.5" customHeight="1" x14ac:dyDescent="0.3">
      <c r="B133" s="228" t="s">
        <v>154</v>
      </c>
      <c r="C133" s="229"/>
      <c r="D133" s="229"/>
      <c r="E133" s="229"/>
      <c r="F133" s="229"/>
      <c r="G133" s="229"/>
      <c r="H133" s="229"/>
      <c r="I133" s="229"/>
      <c r="J133" s="229"/>
      <c r="K133" s="230"/>
    </row>
    <row r="134" spans="2:11" ht="18.75" x14ac:dyDescent="0.3">
      <c r="B134" s="228" t="s">
        <v>155</v>
      </c>
      <c r="C134" s="229"/>
      <c r="D134" s="229"/>
      <c r="E134" s="229"/>
      <c r="F134" s="229"/>
      <c r="G134" s="229"/>
      <c r="H134" s="229"/>
      <c r="I134" s="229"/>
      <c r="J134" s="229"/>
      <c r="K134" s="230"/>
    </row>
    <row r="135" spans="2:11" ht="18.75" x14ac:dyDescent="0.3">
      <c r="B135" s="231" t="s">
        <v>156</v>
      </c>
      <c r="C135" s="232"/>
      <c r="D135" s="232"/>
      <c r="E135" s="232"/>
      <c r="F135" s="232"/>
      <c r="G135" s="232"/>
      <c r="H135" s="232"/>
      <c r="I135" s="232"/>
      <c r="J135" s="232"/>
      <c r="K135" s="233"/>
    </row>
    <row r="136" spans="2:11" ht="19.5" thickBot="1" x14ac:dyDescent="0.35">
      <c r="B136" s="234" t="s">
        <v>157</v>
      </c>
      <c r="C136" s="235"/>
      <c r="D136" s="235"/>
      <c r="E136" s="235"/>
      <c r="F136" s="235"/>
      <c r="G136" s="235"/>
      <c r="H136" s="235"/>
      <c r="I136" s="235"/>
      <c r="J136" s="235"/>
      <c r="K136" s="236"/>
    </row>
    <row r="137" spans="2:11" ht="19.5" thickBot="1" x14ac:dyDescent="0.35">
      <c r="B137" s="237" t="s">
        <v>158</v>
      </c>
      <c r="C137" s="238"/>
      <c r="D137" s="238"/>
      <c r="E137" s="238"/>
      <c r="F137" s="238"/>
      <c r="G137" s="238"/>
      <c r="H137" s="238"/>
      <c r="I137" s="238"/>
      <c r="J137" s="238"/>
      <c r="K137" s="239"/>
    </row>
    <row r="138" spans="2:11" ht="18.75" x14ac:dyDescent="0.25">
      <c r="B138" s="240" t="s">
        <v>159</v>
      </c>
      <c r="C138" s="241"/>
      <c r="D138" s="241"/>
      <c r="E138" s="241"/>
      <c r="F138" s="241"/>
      <c r="G138" s="241"/>
      <c r="H138" s="241"/>
      <c r="I138" s="241"/>
      <c r="J138" s="241"/>
      <c r="K138" s="242"/>
    </row>
    <row r="139" spans="2:11" ht="18.75" x14ac:dyDescent="0.25">
      <c r="B139" s="211" t="s">
        <v>160</v>
      </c>
      <c r="C139" s="212"/>
      <c r="D139" s="212"/>
      <c r="E139" s="212"/>
      <c r="F139" s="212"/>
      <c r="G139" s="212"/>
      <c r="H139" s="212"/>
      <c r="I139" s="212"/>
      <c r="J139" s="212"/>
      <c r="K139" s="213"/>
    </row>
    <row r="140" spans="2:11" ht="18.75" x14ac:dyDescent="0.25">
      <c r="B140" s="214" t="s">
        <v>161</v>
      </c>
      <c r="C140" s="215"/>
      <c r="D140" s="215"/>
      <c r="E140" s="215"/>
      <c r="F140" s="215"/>
      <c r="G140" s="215"/>
      <c r="H140" s="215"/>
      <c r="I140" s="215"/>
      <c r="J140" s="212"/>
      <c r="K140" s="210"/>
    </row>
    <row r="141" spans="2:11" ht="18.75" x14ac:dyDescent="0.25">
      <c r="B141" s="214" t="s">
        <v>162</v>
      </c>
      <c r="C141" s="215"/>
      <c r="D141" s="215"/>
      <c r="E141" s="215"/>
      <c r="F141" s="215"/>
      <c r="G141" s="215"/>
      <c r="H141" s="215"/>
      <c r="I141" s="215"/>
      <c r="J141" s="212"/>
      <c r="K141" s="210"/>
    </row>
    <row r="142" spans="2:11" ht="18.75" x14ac:dyDescent="0.25">
      <c r="B142" s="222" t="s">
        <v>163</v>
      </c>
      <c r="C142" s="223"/>
      <c r="D142" s="223"/>
      <c r="E142" s="223"/>
      <c r="F142" s="223"/>
      <c r="G142" s="223"/>
      <c r="H142" s="223"/>
      <c r="I142" s="223"/>
      <c r="J142" s="223"/>
      <c r="K142" s="224"/>
    </row>
    <row r="143" spans="2:11" ht="19.5" thickBot="1" x14ac:dyDescent="0.3">
      <c r="B143" s="225" t="s">
        <v>164</v>
      </c>
      <c r="C143" s="226"/>
      <c r="D143" s="226"/>
      <c r="E143" s="226"/>
      <c r="F143" s="226"/>
      <c r="G143" s="226"/>
      <c r="H143" s="226"/>
      <c r="I143" s="226"/>
      <c r="J143" s="226"/>
      <c r="K143" s="227"/>
    </row>
    <row r="147" spans="6:6" x14ac:dyDescent="0.25">
      <c r="F147" s="216" t="s">
        <v>165</v>
      </c>
    </row>
    <row r="148" spans="6:6" x14ac:dyDescent="0.25">
      <c r="F148" s="217" t="s">
        <v>166</v>
      </c>
    </row>
    <row r="149" spans="6:6" x14ac:dyDescent="0.25">
      <c r="F149" s="217" t="s">
        <v>86</v>
      </c>
    </row>
    <row r="150" spans="6:6" x14ac:dyDescent="0.25">
      <c r="F150" s="217" t="s">
        <v>167</v>
      </c>
    </row>
    <row r="151" spans="6:6" x14ac:dyDescent="0.25">
      <c r="F151" s="217" t="s">
        <v>168</v>
      </c>
    </row>
    <row r="152" spans="6:6" x14ac:dyDescent="0.25">
      <c r="F152" s="217" t="s">
        <v>169</v>
      </c>
    </row>
    <row r="153" spans="6:6" x14ac:dyDescent="0.25">
      <c r="F153" s="217" t="s">
        <v>75</v>
      </c>
    </row>
    <row r="154" spans="6:6" x14ac:dyDescent="0.25">
      <c r="F154" s="217" t="s">
        <v>170</v>
      </c>
    </row>
    <row r="155" spans="6:6" x14ac:dyDescent="0.25">
      <c r="F155" s="217" t="s">
        <v>171</v>
      </c>
    </row>
    <row r="156" spans="6:6" x14ac:dyDescent="0.25">
      <c r="F156" s="217" t="s">
        <v>96</v>
      </c>
    </row>
    <row r="157" spans="6:6" ht="30" x14ac:dyDescent="0.25">
      <c r="F157" s="217" t="s">
        <v>172</v>
      </c>
    </row>
    <row r="158" spans="6:6" ht="30" x14ac:dyDescent="0.25">
      <c r="F158" s="217" t="s">
        <v>173</v>
      </c>
    </row>
    <row r="159" spans="6:6" x14ac:dyDescent="0.25">
      <c r="F159" s="217" t="s">
        <v>174</v>
      </c>
    </row>
    <row r="160" spans="6:6" x14ac:dyDescent="0.25">
      <c r="F160" s="217" t="s">
        <v>175</v>
      </c>
    </row>
    <row r="161" spans="6:6" x14ac:dyDescent="0.25">
      <c r="F161" s="217" t="s">
        <v>176</v>
      </c>
    </row>
    <row r="162" spans="6:6" x14ac:dyDescent="0.25">
      <c r="F162" s="217" t="s">
        <v>177</v>
      </c>
    </row>
    <row r="163" spans="6:6" x14ac:dyDescent="0.25">
      <c r="F163" s="217" t="s">
        <v>178</v>
      </c>
    </row>
    <row r="164" spans="6:6" x14ac:dyDescent="0.25">
      <c r="F164" s="217" t="s">
        <v>179</v>
      </c>
    </row>
    <row r="165" spans="6:6" x14ac:dyDescent="0.25">
      <c r="F165" s="217" t="s">
        <v>180</v>
      </c>
    </row>
    <row r="166" spans="6:6" x14ac:dyDescent="0.25">
      <c r="F166" s="217" t="s">
        <v>181</v>
      </c>
    </row>
    <row r="167" spans="6:6" x14ac:dyDescent="0.25">
      <c r="F167" s="217" t="s">
        <v>182</v>
      </c>
    </row>
    <row r="168" spans="6:6" x14ac:dyDescent="0.25">
      <c r="F168" s="217" t="s">
        <v>183</v>
      </c>
    </row>
    <row r="169" spans="6:6" x14ac:dyDescent="0.25">
      <c r="F169" s="217" t="s">
        <v>184</v>
      </c>
    </row>
    <row r="170" spans="6:6" x14ac:dyDescent="0.25">
      <c r="F170" s="217" t="s">
        <v>185</v>
      </c>
    </row>
    <row r="171" spans="6:6" x14ac:dyDescent="0.25">
      <c r="F171" s="217" t="s">
        <v>136</v>
      </c>
    </row>
    <row r="172" spans="6:6" x14ac:dyDescent="0.25">
      <c r="F172" s="217" t="s">
        <v>186</v>
      </c>
    </row>
    <row r="173" spans="6:6" x14ac:dyDescent="0.25">
      <c r="F173" s="217" t="s">
        <v>187</v>
      </c>
    </row>
    <row r="174" spans="6:6" x14ac:dyDescent="0.25">
      <c r="F174" s="217" t="s">
        <v>140</v>
      </c>
    </row>
    <row r="175" spans="6:6" x14ac:dyDescent="0.25">
      <c r="F175" s="217" t="s">
        <v>188</v>
      </c>
    </row>
    <row r="176" spans="6:6" x14ac:dyDescent="0.25">
      <c r="F176" s="217" t="s">
        <v>189</v>
      </c>
    </row>
    <row r="177" spans="6:6" x14ac:dyDescent="0.25">
      <c r="F177" s="217" t="s">
        <v>190</v>
      </c>
    </row>
    <row r="178" spans="6:6" x14ac:dyDescent="0.25">
      <c r="F178" s="218" t="s">
        <v>191</v>
      </c>
    </row>
  </sheetData>
  <sheetProtection sheet="1" objects="1" scenarios="1" formatRows="0" selectLockedCells="1"/>
  <mergeCells count="14">
    <mergeCell ref="B132:K132"/>
    <mergeCell ref="C4:F4"/>
    <mergeCell ref="C6:E6"/>
    <mergeCell ref="B127:I127"/>
    <mergeCell ref="B130:K130"/>
    <mergeCell ref="B131:K131"/>
    <mergeCell ref="B142:K142"/>
    <mergeCell ref="B143:K143"/>
    <mergeCell ref="B133:K133"/>
    <mergeCell ref="B134:K134"/>
    <mergeCell ref="B135:K135"/>
    <mergeCell ref="B136:K136"/>
    <mergeCell ref="B137:K137"/>
    <mergeCell ref="B138:K138"/>
  </mergeCells>
  <conditionalFormatting sqref="L13:L84">
    <cfRule type="expression" priority="1">
      <formula>$L13=$I13</formula>
    </cfRule>
    <cfRule type="expression" dxfId="6" priority="6">
      <formula>$L13=0</formula>
    </cfRule>
    <cfRule type="expression" dxfId="5" priority="7">
      <formula>$L13&lt;$I13</formula>
    </cfRule>
    <cfRule type="expression" dxfId="4" priority="8">
      <formula>$L13&gt;$I13</formula>
    </cfRule>
  </conditionalFormatting>
  <conditionalFormatting sqref="L91:L123">
    <cfRule type="expression" dxfId="3" priority="2" stopIfTrue="1">
      <formula>$L91=$I91</formula>
    </cfRule>
    <cfRule type="expression" dxfId="2" priority="3">
      <formula>$L91=0</formula>
    </cfRule>
    <cfRule type="expression" dxfId="1" priority="4">
      <formula>$L91&lt;$I91</formula>
    </cfRule>
    <cfRule type="expression" dxfId="0" priority="5">
      <formula>$L91&gt;$I91</formula>
    </cfRule>
  </conditionalFormatting>
  <dataValidations count="7">
    <dataValidation type="list" allowBlank="1" showInputMessage="1" showErrorMessage="1" sqref="E88:E93 E103:E123 E95:E99" xr:uid="{B42CEB6E-F403-4AC0-A0E8-C5400D39182C}">
      <formula1>"frais d'organisation, frais de déplacement, frais d'investissement, frais d'administration , frais de communication"</formula1>
    </dataValidation>
    <dataValidation type="list" errorStyle="information" allowBlank="1" showInputMessage="1" showErrorMessage="1" errorTitle="forçage" sqref="M13:M84" xr:uid="{51941C9E-6295-47A7-8737-89085934AAF8}">
      <formula1>$F$147:$F$178</formula1>
    </dataValidation>
    <dataValidation type="list" allowBlank="1" showInputMessage="1" showErrorMessage="1" sqref="E101:E102 E94 E108 E10:E84" xr:uid="{C54DC70D-4897-46B5-B191-5A9209C9F392}">
      <formula1>"frais de prestation, frais d'organisation, frais de déplacement, frais d'Investissement, frais d'administration"</formula1>
    </dataValidation>
    <dataValidation type="list" allowBlank="1" showInputMessage="1" showErrorMessage="1" sqref="B13:B84" xr:uid="{F37E0545-BA75-4E3E-9BED-E71BE373CACC}">
      <formula1>"'1-01,'1-02,'1-03,'1-04,'1-05,'1-06,'1-07,'1-08,'1-09,'1-10,'1-11,'1-12,'2-1,'2-2,'2-3,'2-4,'2-5,'2-6,'2-7,'2-8,'2-9,'2-10,'2-11,'2-12"</formula1>
    </dataValidation>
    <dataValidation type="list" allowBlank="1" showInputMessage="1" showErrorMessage="1" sqref="D13:D84" xr:uid="{AB0C7FE8-7289-4E50-B7FB-430821436B50}">
      <formula1>"1,2,3,4,5,6,7,8,9"</formula1>
    </dataValidation>
    <dataValidation type="list" allowBlank="1" showInputMessage="1" showErrorMessage="1" sqref="M10:M12 M88:M90" xr:uid="{CF1D24F0-3645-4204-90CA-94F9EC5A0BBF}">
      <formula1>Revisionpersonnel</formula1>
    </dataValidation>
    <dataValidation type="list" errorStyle="information" allowBlank="1" showInputMessage="1" showErrorMessage="1" errorTitle="forçage " sqref="M91:M102 M104:M123" xr:uid="{DCB04C9F-9854-4EA4-93B8-7372C4F48BA4}">
      <formula1>$F$147:$F$178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rowBreaks count="1" manualBreakCount="1">
    <brk id="85" max="13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Relevé de tous les Frais_N°1</vt:lpstr>
      <vt:lpstr>'Relevé de tous les Frais_N°1'!Zone_d_impression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MARLIER Julie</dc:creator>
  <cp:lastModifiedBy>francis henniaux</cp:lastModifiedBy>
  <dcterms:created xsi:type="dcterms:W3CDTF">2023-11-24T23:16:34Z</dcterms:created>
  <dcterms:modified xsi:type="dcterms:W3CDTF">2023-11-25T05:28:03Z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2023-11-24T23:34:26Z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0988f2cc-fabd-489a-9406-eb23f8eb187a</vt:lpwstr>
  </property>
  <property fmtid="{D5CDD505-2E9C-101B-9397-08002B2CF9AE}" pid="8" name="MSIP_Label_97a477d1-147d-4e34-b5e3-7b26d2f44870_ContentBits">
    <vt:lpwstr>0</vt:lpwstr>
  </property>
</Properties>
</file>