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slicerCaches/slicerCache1.xml" ContentType="application/vnd.ms-excel.slicerCache+xml"/>
  <Override PartName="/xl/slicerCaches/slicerCache2.xml" ContentType="application/vnd.ms-excel.slicerCache+xml"/>
  <Override PartName="/xl/slicerCaches/slicerCache3.xml" ContentType="application/vnd.ms-excel.slicerCache+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drawings/drawing1.xml" ContentType="application/vnd.openxmlformats-officedocument.drawing+xml"/>
  <Override PartName="/xl/charts/chart1.xml" ContentType="application/vnd.openxmlformats-officedocument.drawingml.chart+xml"/>
  <Override PartName="/xl/charts/style1.xml" ContentType="application/vnd.ms-office.chartstyle+xml"/>
  <Override PartName="/xl/charts/colors1.xml" ContentType="application/vnd.ms-office.chartcolorstyle+xml"/>
  <Override PartName="/xl/charts/chart2.xml" ContentType="application/vnd.openxmlformats-officedocument.drawingml.chart+xml"/>
  <Override PartName="/xl/charts/style2.xml" ContentType="application/vnd.ms-office.chartstyle+xml"/>
  <Override PartName="/xl/charts/colors2.xml" ContentType="application/vnd.ms-office.chartcolorstyle+xml"/>
  <Override PartName="/xl/charts/chart3.xml" ContentType="application/vnd.openxmlformats-officedocument.drawingml.chart+xml"/>
  <Override PartName="/xl/charts/style3.xml" ContentType="application/vnd.ms-office.chartstyle+xml"/>
  <Override PartName="/xl/charts/colors3.xml" ContentType="application/vnd.ms-office.chartcolorstyle+xml"/>
  <Override PartName="/xl/charts/chart4.xml" ContentType="application/vnd.openxmlformats-officedocument.drawingml.chart+xml"/>
  <Override PartName="/xl/charts/style4.xml" ContentType="application/vnd.ms-office.chartstyle+xml"/>
  <Override PartName="/xl/charts/colors4.xml" ContentType="application/vnd.ms-office.chartcolorstyle+xml"/>
  <Override PartName="/xl/charts/chart5.xml" ContentType="application/vnd.openxmlformats-officedocument.drawingml.chart+xml"/>
  <Override PartName="/xl/charts/style5.xml" ContentType="application/vnd.ms-office.chartstyle+xml"/>
  <Override PartName="/xl/charts/colors5.xml" ContentType="application/vnd.ms-office.chartcolorstyle+xml"/>
  <Override PartName="/xl/charts/chart6.xml" ContentType="application/vnd.openxmlformats-officedocument.drawingml.chart+xml"/>
  <Override PartName="/xl/charts/style6.xml" ContentType="application/vnd.ms-office.chartstyle+xml"/>
  <Override PartName="/xl/charts/colors6.xml" ContentType="application/vnd.ms-office.chartcolorstyle+xml"/>
  <Override PartName="/xl/charts/chart7.xml" ContentType="application/vnd.openxmlformats-officedocument.drawingml.chart+xml"/>
  <Override PartName="/xl/charts/style7.xml" ContentType="application/vnd.ms-office.chartstyle+xml"/>
  <Override PartName="/xl/charts/colors7.xml" ContentType="application/vnd.ms-office.chartcolorstyle+xml"/>
  <Override PartName="/xl/charts/chart8.xml" ContentType="application/vnd.openxmlformats-officedocument.drawingml.chart+xml"/>
  <Override PartName="/xl/charts/style8.xml" ContentType="application/vnd.ms-office.chartstyle+xml"/>
  <Override PartName="/xl/charts/colors8.xml" ContentType="application/vnd.ms-office.chartcolorstyle+xml"/>
  <Override PartName="/xl/charts/chart9.xml" ContentType="application/vnd.openxmlformats-officedocument.drawingml.chart+xml"/>
  <Override PartName="/xl/charts/style9.xml" ContentType="application/vnd.ms-office.chartstyle+xml"/>
  <Override PartName="/xl/charts/colors9.xml" ContentType="application/vnd.ms-office.chartcolorstyle+xml"/>
  <Override PartName="/xl/charts/chart10.xml" ContentType="application/vnd.openxmlformats-officedocument.drawingml.chart+xml"/>
  <Override PartName="/xl/charts/style10.xml" ContentType="application/vnd.ms-office.chartstyle+xml"/>
  <Override PartName="/xl/charts/colors10.xml" ContentType="application/vnd.ms-office.chartcolorstyle+xml"/>
  <Override PartName="/xl/drawings/drawing2.xml" ContentType="application/vnd.openxmlformats-officedocument.drawing+xml"/>
  <Override PartName="/xl/tables/table1.xml" ContentType="application/vnd.openxmlformats-officedocument.spreadsheetml.table+xml"/>
  <Override PartName="/xl/slicers/slicer1.xml" ContentType="application/vnd.ms-excel.slicer+xml"/>
  <Override PartName="/xl/drawings/drawing3.xml" ContentType="application/vnd.openxmlformats-officedocument.drawing+xml"/>
  <Override PartName="/xl/tables/table2.xml" ContentType="application/vnd.openxmlformats-officedocument.spreadsheetml.table+xml"/>
  <Override PartName="/xl/slicers/slicer2.xml" ContentType="application/vnd.ms-excel.slicer+xml"/>
  <Override PartName="/xl/drawings/drawing4.xml" ContentType="application/vnd.openxmlformats-officedocument.drawing+xml"/>
  <Override PartName="/xl/tables/table3.xml" ContentType="application/vnd.openxmlformats-officedocument.spreadsheetml.table+xml"/>
  <Override PartName="/xl/slicers/slicer3.xml" ContentType="application/vnd.ms-excel.slicer+xml"/>
  <Override PartName="/xl/drawings/drawing5.xml" ContentType="application/vnd.openxmlformats-officedocument.drawing+xml"/>
  <Override PartName="/xl/charts/chart11.xml" ContentType="application/vnd.openxmlformats-officedocument.drawingml.chart+xml"/>
  <Override PartName="/xl/charts/style11.xml" ContentType="application/vnd.ms-office.chartstyle+xml"/>
  <Override PartName="/xl/charts/colors11.xml" ContentType="application/vnd.ms-office.chartcolorstyle+xml"/>
  <Override PartName="/xl/charts/chart12.xml" ContentType="application/vnd.openxmlformats-officedocument.drawingml.chart+xml"/>
  <Override PartName="/xl/charts/style12.xml" ContentType="application/vnd.ms-office.chartstyle+xml"/>
  <Override PartName="/xl/charts/colors12.xml" ContentType="application/vnd.ms-office.chartcolorstyle+xml"/>
  <Override PartName="/xl/calcChain.xml" ContentType="application/vnd.openxmlformats-officedocument.spreadsheetml.calcChain+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924"/>
  <workbookPr/>
  <mc:AlternateContent xmlns:mc="http://schemas.openxmlformats.org/markup-compatibility/2006">
    <mc:Choice Requires="x15">
      <x15ac:absPath xmlns:x15ac="http://schemas.microsoft.com/office/spreadsheetml/2010/11/ac" url="C:\Users\FRANCIS\Documents\Problemes Internet\Excel Pratique\"/>
    </mc:Choice>
  </mc:AlternateContent>
  <xr:revisionPtr revIDLastSave="0" documentId="8_{E69C0AC1-E528-42A0-AD2F-D5FD9F152B39}" xr6:coauthVersionLast="47" xr6:coauthVersionMax="47" xr10:uidLastSave="{00000000-0000-0000-0000-000000000000}"/>
  <bookViews>
    <workbookView xWindow="-120" yWindow="-120" windowWidth="29040" windowHeight="15720" xr2:uid="{C61A0FA4-FE5C-46DE-9E17-C22DE53EF4EA}"/>
  </bookViews>
  <sheets>
    <sheet name="FEUILLE RECAP" sheetId="6" r:id="rId1"/>
    <sheet name="NOTESEQUIP" sheetId="1" r:id="rId2"/>
    <sheet name="NOTESINDIV" sheetId="4" r:id="rId3"/>
    <sheet name="Comment" sheetId="8" r:id="rId4"/>
    <sheet name="Explications Probleme" sheetId="9" r:id="rId5"/>
  </sheets>
  <definedNames>
    <definedName name="_xlnm.Print_Titles" localSheetId="0">'FEUILLE RECAP'!$3:$21</definedName>
    <definedName name="Segment_EQUIPE">#N/A</definedName>
    <definedName name="Segment_NOM2">#N/A</definedName>
    <definedName name="Segment_NOM21">#N/A</definedName>
    <definedName name="_xlnm.Print_Area" localSheetId="0">'FEUILLE RECAP'!$C$3:$L$52</definedName>
  </definedNames>
  <calcPr calcId="191029"/>
  <extLst>
    <ext xmlns:x14="http://schemas.microsoft.com/office/spreadsheetml/2009/9/main" uri="{79F54976-1DA5-4618-B147-4CDE4B953A38}">
      <x14:workbookPr/>
    </ext>
    <ext xmlns:x15="http://schemas.microsoft.com/office/spreadsheetml/2010/11/main" uri="{46BE6895-7355-4a93-B00E-2C351335B9C9}">
      <x15:slicerCaches xmlns:x14="http://schemas.microsoft.com/office/spreadsheetml/2009/9/main">
        <x14:slicerCache r:id="rId6"/>
        <x14:slicerCache r:id="rId7"/>
        <x14:slicerCache r:id="rId8"/>
      </x15:slicerCaches>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Q19" i="9" l="1" a="1"/>
  <c r="Q19" i="9" s="1"/>
  <c r="V26" i="9"/>
  <c r="M26" i="9"/>
  <c r="V25" i="9"/>
  <c r="M25" i="9"/>
  <c r="V24" i="9"/>
  <c r="M24" i="9"/>
  <c r="V23" i="9"/>
  <c r="M23" i="9"/>
  <c r="V22" i="9"/>
  <c r="M22" i="9"/>
  <c r="V21" i="9"/>
  <c r="M21" i="9"/>
  <c r="V20" i="9"/>
  <c r="M20" i="9"/>
  <c r="V19" i="9"/>
  <c r="M19" i="9"/>
  <c r="Y5" i="4"/>
  <c r="Y6" i="4"/>
  <c r="Y7" i="4"/>
  <c r="Y8" i="4"/>
  <c r="Y9" i="4"/>
  <c r="Y10" i="4"/>
  <c r="Y11" i="4"/>
  <c r="Y12" i="4"/>
  <c r="Y13" i="4"/>
  <c r="Y14" i="4"/>
  <c r="Y15" i="4"/>
  <c r="Y16" i="4"/>
  <c r="Y17" i="4"/>
  <c r="Y18" i="4"/>
  <c r="Y19" i="4"/>
  <c r="Y20" i="4"/>
  <c r="Y21" i="4"/>
  <c r="Y22" i="4"/>
  <c r="Y23" i="4"/>
  <c r="Y24" i="4"/>
  <c r="Y25" i="4"/>
  <c r="Y26" i="4"/>
  <c r="Y27" i="4"/>
  <c r="Y28" i="4"/>
  <c r="Y29" i="4"/>
  <c r="Y30" i="4"/>
  <c r="Y31" i="4"/>
  <c r="Y32" i="4"/>
  <c r="Y33" i="4"/>
  <c r="Y34" i="4"/>
  <c r="Y35" i="4"/>
  <c r="Y36" i="4"/>
  <c r="Y37" i="4"/>
  <c r="Y38" i="4"/>
  <c r="Y39" i="4"/>
  <c r="Y40" i="4"/>
  <c r="Y41" i="4"/>
  <c r="Y42" i="4"/>
  <c r="Y43" i="4"/>
  <c r="Y44" i="4"/>
  <c r="Y45" i="4"/>
  <c r="Y46" i="4"/>
  <c r="Y47" i="4"/>
  <c r="Y48" i="4"/>
  <c r="Y49" i="4"/>
  <c r="Y50" i="4"/>
  <c r="Y51" i="4"/>
  <c r="Y52" i="4"/>
  <c r="Y53" i="4"/>
  <c r="Y54" i="4"/>
  <c r="Y55" i="4"/>
  <c r="Y56" i="4"/>
  <c r="Y57" i="4"/>
  <c r="Y58" i="4"/>
  <c r="Y59" i="4"/>
  <c r="Y60" i="4"/>
  <c r="Y61" i="4"/>
  <c r="Y62" i="4"/>
  <c r="Y63" i="4"/>
  <c r="Y64" i="4"/>
  <c r="Y65" i="4"/>
  <c r="Y66" i="4"/>
  <c r="Y67" i="4"/>
  <c r="Y68" i="4"/>
  <c r="Y69" i="4"/>
  <c r="Y70" i="4"/>
  <c r="Y71" i="4"/>
  <c r="Y72" i="4"/>
  <c r="Y73" i="4"/>
  <c r="Y74" i="4"/>
  <c r="Y75" i="4"/>
  <c r="Y76" i="4"/>
  <c r="Y77" i="4"/>
  <c r="Y78" i="4"/>
  <c r="Y79" i="4"/>
  <c r="Y80" i="4"/>
  <c r="Y4" i="4"/>
  <c r="AD41" i="6"/>
  <c r="AL40" i="6"/>
  <c r="O26" i="9" a="1"/>
  <c r="O24" i="9" a="1"/>
  <c r="O23" i="9" a="1"/>
  <c r="AE40" i="6" a="1"/>
  <c r="O21" i="9" a="1"/>
  <c r="O19" i="9" a="1"/>
  <c r="O22" i="9" a="1"/>
  <c r="O25" i="9" a="1"/>
  <c r="O20" i="9" a="1"/>
  <c r="O25" i="9" l="1"/>
  <c r="O20" i="9"/>
  <c r="O23" i="9"/>
  <c r="O24" i="9"/>
  <c r="P24" i="9" s="1"/>
  <c r="O21" i="9"/>
  <c r="P21" i="9" s="1"/>
  <c r="O19" i="9"/>
  <c r="P19" i="9" s="1"/>
  <c r="O22" i="9"/>
  <c r="P22" i="9" s="1"/>
  <c r="O26" i="9"/>
  <c r="P26" i="9" s="1"/>
  <c r="AE40" i="6"/>
  <c r="AC40" i="6"/>
  <c r="AL39" i="6"/>
  <c r="AE39" i="6" a="1"/>
  <c r="R23" i="9" l="1"/>
  <c r="S23" i="9"/>
  <c r="R20" i="9"/>
  <c r="S20" i="9"/>
  <c r="S25" i="9"/>
  <c r="R25" i="9"/>
  <c r="P25" i="9"/>
  <c r="P23" i="9"/>
  <c r="P20" i="9"/>
  <c r="S26" i="9"/>
  <c r="R26" i="9"/>
  <c r="T26" i="9"/>
  <c r="S22" i="9"/>
  <c r="R22" i="9"/>
  <c r="S19" i="9"/>
  <c r="R19" i="9"/>
  <c r="T21" i="9"/>
  <c r="U21" i="9" s="1"/>
  <c r="R21" i="9"/>
  <c r="S21" i="9"/>
  <c r="S24" i="9"/>
  <c r="R24" i="9"/>
  <c r="AE39" i="6"/>
  <c r="AC39" i="6"/>
  <c r="AL38" i="6"/>
  <c r="AE38" i="6" a="1"/>
  <c r="AE38" i="6" l="1"/>
  <c r="AC38" i="6"/>
  <c r="AL37" i="6"/>
  <c r="AE37" i="6" a="1"/>
  <c r="AE37" i="6" l="1"/>
  <c r="AC37" i="6"/>
  <c r="AL36" i="6"/>
  <c r="AE36" i="6" a="1"/>
  <c r="AE36" i="6" l="1"/>
  <c r="AC36" i="6"/>
  <c r="AL35" i="6"/>
  <c r="AE35" i="6" a="1"/>
  <c r="AE35" i="6" l="1"/>
  <c r="AC35" i="6"/>
  <c r="AL34" i="6"/>
  <c r="AE34" i="6" a="1"/>
  <c r="AE34" i="6" l="1"/>
  <c r="AC34" i="6"/>
  <c r="AL33" i="6"/>
  <c r="AE33" i="6" a="1"/>
  <c r="AE33" i="6" l="1"/>
  <c r="AC33" i="6"/>
  <c r="AL32" i="6"/>
  <c r="AE32" i="6" a="1"/>
  <c r="AE32" i="6" l="1"/>
  <c r="AC32" i="6"/>
  <c r="AL31" i="6"/>
  <c r="AE31" i="6" a="1"/>
  <c r="AE31" i="6" l="1"/>
  <c r="AC31" i="6"/>
  <c r="AL30" i="6"/>
  <c r="AE30" i="6" a="1"/>
  <c r="AE30" i="6" l="1"/>
  <c r="AC30" i="6"/>
  <c r="AL29" i="6"/>
  <c r="AE29" i="6" a="1"/>
  <c r="AE29" i="6" l="1"/>
  <c r="AC29" i="6"/>
  <c r="AL28" i="6"/>
  <c r="AE28" i="6" a="1"/>
  <c r="AE28" i="6" l="1"/>
  <c r="AC28" i="6"/>
  <c r="AL27" i="6"/>
  <c r="AE27" i="6" a="1"/>
  <c r="AE27" i="6" l="1"/>
  <c r="AC27" i="6"/>
  <c r="AL26" i="6"/>
  <c r="AE26" i="6" a="1"/>
  <c r="AE26" i="6" l="1"/>
  <c r="AC26" i="6"/>
  <c r="AL25" i="6"/>
  <c r="AE25" i="6" a="1"/>
  <c r="AE25" i="6" l="1"/>
  <c r="AC25" i="6"/>
  <c r="AL24" i="6"/>
  <c r="AE24" i="6" a="1"/>
  <c r="AE24" i="6" l="1"/>
  <c r="AC24" i="6"/>
  <c r="AL23" i="6"/>
  <c r="AE23" i="6" a="1"/>
  <c r="AE23" i="6" l="1"/>
  <c r="AC23" i="6"/>
  <c r="AL22" i="6"/>
  <c r="AE22" i="6" a="1"/>
  <c r="AE22" i="6" l="1"/>
  <c r="AC22" i="6"/>
  <c r="AL21" i="6"/>
  <c r="AE21" i="6" a="1"/>
  <c r="AE21" i="6" l="1"/>
  <c r="AC21" i="6"/>
  <c r="AL20" i="6"/>
  <c r="AE20" i="6" a="1"/>
  <c r="AE20" i="6" l="1"/>
  <c r="AC20" i="6"/>
  <c r="AL19" i="6"/>
  <c r="AE19" i="6" a="1"/>
  <c r="AE19" i="6" l="1"/>
  <c r="AC19" i="6"/>
  <c r="AL18" i="6"/>
  <c r="AE18" i="6" a="1"/>
  <c r="AE18" i="6" l="1"/>
  <c r="AC18" i="6"/>
  <c r="AL17" i="6"/>
  <c r="AE17" i="6" a="1"/>
  <c r="AE17" i="6" l="1"/>
  <c r="AC17" i="6"/>
  <c r="AL16" i="6"/>
  <c r="AE16" i="6" a="1"/>
  <c r="AE16" i="6" l="1"/>
  <c r="AC16" i="6"/>
  <c r="AL15" i="6"/>
  <c r="AE15" i="6" a="1"/>
  <c r="AE15" i="6" l="1"/>
  <c r="AC15" i="6"/>
  <c r="AL14" i="6"/>
  <c r="AG14" i="6" a="1"/>
  <c r="AI16" i="6" s="1"/>
  <c r="AE14" i="6" a="1"/>
  <c r="AG14" i="6" l="1"/>
  <c r="AI15" i="6"/>
  <c r="AH15" i="6"/>
  <c r="AF40" i="6"/>
  <c r="AF39" i="6"/>
  <c r="AH40" i="6"/>
  <c r="AI40" i="6"/>
  <c r="AF38" i="6"/>
  <c r="AJ40" i="6"/>
  <c r="AK40" i="6" s="1"/>
  <c r="AI39" i="6"/>
  <c r="AH39" i="6"/>
  <c r="AF37" i="6"/>
  <c r="AH38" i="6"/>
  <c r="AJ38" i="6" s="1"/>
  <c r="AK38" i="6" s="1"/>
  <c r="AI38" i="6"/>
  <c r="AF36" i="6"/>
  <c r="AH37" i="6"/>
  <c r="AI37" i="6"/>
  <c r="AF35" i="6"/>
  <c r="AI36" i="6"/>
  <c r="AH36" i="6"/>
  <c r="AF34" i="6"/>
  <c r="AI35" i="6"/>
  <c r="AH35" i="6"/>
  <c r="AF33" i="6"/>
  <c r="AI34" i="6"/>
  <c r="AH34" i="6"/>
  <c r="AF32" i="6"/>
  <c r="AH33" i="6"/>
  <c r="AF31" i="6"/>
  <c r="AI33" i="6"/>
  <c r="AJ37" i="6"/>
  <c r="AH32" i="6"/>
  <c r="AI32" i="6"/>
  <c r="AF30" i="6"/>
  <c r="AI31" i="6"/>
  <c r="AH31" i="6"/>
  <c r="AF29" i="6"/>
  <c r="AK37" i="6"/>
  <c r="AI30" i="6"/>
  <c r="AH30" i="6"/>
  <c r="AJ31" i="6"/>
  <c r="AF28" i="6"/>
  <c r="AH29" i="6"/>
  <c r="AI29" i="6"/>
  <c r="AF27" i="6"/>
  <c r="AI28" i="6"/>
  <c r="AH28" i="6"/>
  <c r="AF26" i="6"/>
  <c r="AI27" i="6"/>
  <c r="AH27" i="6"/>
  <c r="AF25" i="6"/>
  <c r="AJ29" i="6"/>
  <c r="AK29" i="6" s="1"/>
  <c r="AI26" i="6"/>
  <c r="AH26" i="6"/>
  <c r="AF24" i="6"/>
  <c r="AI25" i="6"/>
  <c r="AH25" i="6"/>
  <c r="AJ25" i="6" s="1"/>
  <c r="AF23" i="6"/>
  <c r="AH24" i="6"/>
  <c r="AI24" i="6"/>
  <c r="AF22" i="6"/>
  <c r="AH23" i="6"/>
  <c r="AI23" i="6"/>
  <c r="AF21" i="6"/>
  <c r="AJ24" i="6"/>
  <c r="AI22" i="6"/>
  <c r="AH22" i="6"/>
  <c r="AF20" i="6"/>
  <c r="AI21" i="6"/>
  <c r="AH21" i="6"/>
  <c r="AF19" i="6"/>
  <c r="AI20" i="6"/>
  <c r="AH20" i="6"/>
  <c r="AF18" i="6"/>
  <c r="AH19" i="6"/>
  <c r="AI19" i="6"/>
  <c r="AF17" i="6"/>
  <c r="AI18" i="6"/>
  <c r="AH18" i="6"/>
  <c r="AF16" i="6"/>
  <c r="AK25" i="6"/>
  <c r="AH17" i="6"/>
  <c r="AF15" i="6"/>
  <c r="AJ21" i="6"/>
  <c r="AI17" i="6"/>
  <c r="AH16" i="6"/>
  <c r="AE14" i="6"/>
  <c r="AC14" i="6"/>
  <c r="AJ16" i="6" l="1"/>
  <c r="AK16" i="6" s="1"/>
  <c r="AI14" i="6"/>
  <c r="AH14" i="6"/>
  <c r="AF14" i="6"/>
  <c r="D51" i="6"/>
  <c r="C9" i="1"/>
  <c r="AL4" i="1" l="1"/>
  <c r="AP5" i="1"/>
  <c r="AL5" i="1"/>
  <c r="AL6" i="1"/>
  <c r="AL7" i="1"/>
  <c r="AL12" i="1"/>
  <c r="AL13" i="1"/>
  <c r="AL14" i="1"/>
  <c r="AL15" i="1"/>
  <c r="AL17" i="1"/>
  <c r="AL18" i="1"/>
  <c r="AL19" i="1"/>
  <c r="C4" i="8"/>
  <c r="C5" i="8"/>
  <c r="C6" i="8"/>
  <c r="C7" i="8"/>
  <c r="C8" i="8"/>
  <c r="C9" i="8"/>
  <c r="C10" i="8"/>
  <c r="C11" i="8"/>
  <c r="C12" i="8"/>
  <c r="C13" i="8"/>
  <c r="C14" i="8"/>
  <c r="C15" i="8"/>
  <c r="C16" i="8"/>
  <c r="C17" i="8"/>
  <c r="C18" i="8"/>
  <c r="C3" i="8"/>
  <c r="AO1" i="1"/>
  <c r="AO10" i="1" s="1"/>
  <c r="AN1" i="1"/>
  <c r="AN2" i="1" s="1"/>
  <c r="AM1" i="1"/>
  <c r="AM15" i="1" s="1"/>
  <c r="AM6" i="1"/>
  <c r="AL1" i="1"/>
  <c r="AL16" i="1" s="1"/>
  <c r="G18" i="6"/>
  <c r="G17" i="6"/>
  <c r="H14" i="6"/>
  <c r="G14" i="6"/>
  <c r="F14" i="6"/>
  <c r="H15" i="6"/>
  <c r="G15" i="6"/>
  <c r="H13" i="6"/>
  <c r="G13" i="6"/>
  <c r="F13" i="6"/>
  <c r="F15" i="6"/>
  <c r="U4" i="4"/>
  <c r="U5" i="4"/>
  <c r="U6" i="4"/>
  <c r="U7" i="4"/>
  <c r="U8" i="4"/>
  <c r="U9" i="4"/>
  <c r="U10" i="4"/>
  <c r="U11" i="4"/>
  <c r="U12" i="4"/>
  <c r="U13" i="4"/>
  <c r="U14" i="4"/>
  <c r="U15" i="4"/>
  <c r="U16" i="4"/>
  <c r="U17" i="4"/>
  <c r="U18" i="4"/>
  <c r="U19" i="4"/>
  <c r="U20" i="4"/>
  <c r="U21" i="4"/>
  <c r="U22" i="4"/>
  <c r="U23" i="4"/>
  <c r="U24" i="4"/>
  <c r="U25" i="4"/>
  <c r="U26" i="4"/>
  <c r="U27" i="4"/>
  <c r="U28" i="4"/>
  <c r="U29" i="4"/>
  <c r="U30" i="4"/>
  <c r="U31" i="4"/>
  <c r="U32" i="4"/>
  <c r="U33" i="4"/>
  <c r="U34" i="4"/>
  <c r="U35" i="4"/>
  <c r="U36" i="4"/>
  <c r="U37" i="4"/>
  <c r="U38" i="4"/>
  <c r="U39" i="4"/>
  <c r="U40" i="4"/>
  <c r="U41" i="4"/>
  <c r="U42" i="4"/>
  <c r="U43" i="4"/>
  <c r="U44" i="4"/>
  <c r="U45" i="4"/>
  <c r="U46" i="4"/>
  <c r="U47" i="4"/>
  <c r="U48" i="4"/>
  <c r="U49" i="4"/>
  <c r="U50" i="4"/>
  <c r="U51" i="4"/>
  <c r="U52" i="4"/>
  <c r="U53" i="4"/>
  <c r="U54" i="4"/>
  <c r="U55" i="4"/>
  <c r="U56" i="4"/>
  <c r="U57" i="4"/>
  <c r="U58" i="4"/>
  <c r="U59" i="4"/>
  <c r="U60" i="4"/>
  <c r="U61" i="4"/>
  <c r="U62" i="4"/>
  <c r="U63" i="4"/>
  <c r="U64" i="4"/>
  <c r="U65" i="4"/>
  <c r="U66" i="4"/>
  <c r="U67" i="4"/>
  <c r="U68" i="4"/>
  <c r="U69" i="4"/>
  <c r="U70" i="4"/>
  <c r="U71" i="4"/>
  <c r="U72" i="4"/>
  <c r="U73" i="4"/>
  <c r="U74" i="4"/>
  <c r="U75" i="4"/>
  <c r="U76" i="4"/>
  <c r="U77" i="4"/>
  <c r="U78" i="4"/>
  <c r="U79" i="4"/>
  <c r="U80" i="4"/>
  <c r="AP4" i="1"/>
  <c r="AP6" i="1"/>
  <c r="AP7" i="1"/>
  <c r="AP8" i="1"/>
  <c r="AP9" i="1"/>
  <c r="AP10" i="1"/>
  <c r="AP11" i="1"/>
  <c r="AP12" i="1"/>
  <c r="AP13" i="1"/>
  <c r="AP14" i="1"/>
  <c r="AP15" i="1"/>
  <c r="AP16" i="1"/>
  <c r="AP17" i="1"/>
  <c r="AP18" i="1"/>
  <c r="AP19" i="1"/>
  <c r="D46" i="6"/>
  <c r="D43" i="6"/>
  <c r="D40" i="6"/>
  <c r="D37" i="6"/>
  <c r="D34" i="6"/>
  <c r="D31" i="6"/>
  <c r="D28" i="6"/>
  <c r="D25" i="6"/>
  <c r="S4" i="4"/>
  <c r="T4" i="4" s="1"/>
  <c r="S5" i="4"/>
  <c r="T5" i="4" s="1"/>
  <c r="S6" i="4"/>
  <c r="T6" i="4" s="1"/>
  <c r="S7" i="4"/>
  <c r="T7" i="4" s="1"/>
  <c r="S8" i="4"/>
  <c r="T8" i="4" s="1"/>
  <c r="S9" i="4"/>
  <c r="T9" i="4" s="1"/>
  <c r="S10" i="4"/>
  <c r="T10" i="4" s="1"/>
  <c r="S11" i="4"/>
  <c r="T11" i="4" s="1"/>
  <c r="S12" i="4"/>
  <c r="T12" i="4" s="1"/>
  <c r="S13" i="4"/>
  <c r="T13" i="4" s="1"/>
  <c r="S14" i="4"/>
  <c r="T14" i="4" s="1"/>
  <c r="S15" i="4"/>
  <c r="T15" i="4" s="1"/>
  <c r="S16" i="4"/>
  <c r="T16" i="4" s="1"/>
  <c r="S17" i="4"/>
  <c r="T17" i="4" s="1"/>
  <c r="S18" i="4"/>
  <c r="T18" i="4" s="1"/>
  <c r="S19" i="4"/>
  <c r="T19" i="4" s="1"/>
  <c r="S20" i="4"/>
  <c r="T20" i="4" s="1"/>
  <c r="S21" i="4"/>
  <c r="T21" i="4" s="1"/>
  <c r="S22" i="4"/>
  <c r="T22" i="4" s="1"/>
  <c r="S23" i="4"/>
  <c r="T23" i="4" s="1"/>
  <c r="S24" i="4"/>
  <c r="T24" i="4" s="1"/>
  <c r="S25" i="4"/>
  <c r="T25" i="4" s="1"/>
  <c r="S26" i="4"/>
  <c r="T26" i="4" s="1"/>
  <c r="S27" i="4"/>
  <c r="T27" i="4" s="1"/>
  <c r="S28" i="4"/>
  <c r="T28" i="4" s="1"/>
  <c r="S29" i="4"/>
  <c r="T29" i="4" s="1"/>
  <c r="S30" i="4"/>
  <c r="T30" i="4" s="1"/>
  <c r="S31" i="4"/>
  <c r="T31" i="4" s="1"/>
  <c r="S32" i="4"/>
  <c r="T32" i="4" s="1"/>
  <c r="S33" i="4"/>
  <c r="T33" i="4" s="1"/>
  <c r="S34" i="4"/>
  <c r="T34" i="4" s="1"/>
  <c r="S35" i="4"/>
  <c r="T35" i="4" s="1"/>
  <c r="S36" i="4"/>
  <c r="T36" i="4" s="1"/>
  <c r="S37" i="4"/>
  <c r="S38" i="4"/>
  <c r="S39" i="4"/>
  <c r="S40" i="4"/>
  <c r="S41" i="4"/>
  <c r="T41" i="4" s="1"/>
  <c r="S42" i="4"/>
  <c r="T42" i="4" s="1"/>
  <c r="S43" i="4"/>
  <c r="T43" i="4" s="1"/>
  <c r="S44" i="4"/>
  <c r="T44" i="4" s="1"/>
  <c r="S45" i="4"/>
  <c r="T45" i="4" s="1"/>
  <c r="S46" i="4"/>
  <c r="T46" i="4" s="1"/>
  <c r="S47" i="4"/>
  <c r="T47" i="4" s="1"/>
  <c r="S48" i="4"/>
  <c r="T48" i="4" s="1"/>
  <c r="S49" i="4"/>
  <c r="T49" i="4" s="1"/>
  <c r="S50" i="4"/>
  <c r="T50" i="4" s="1"/>
  <c r="S51" i="4"/>
  <c r="T51" i="4" s="1"/>
  <c r="S52" i="4"/>
  <c r="T52" i="4" s="1"/>
  <c r="S53" i="4"/>
  <c r="T53" i="4" s="1"/>
  <c r="S54" i="4"/>
  <c r="T54" i="4" s="1"/>
  <c r="S55" i="4"/>
  <c r="T55" i="4" s="1"/>
  <c r="S56" i="4"/>
  <c r="T56" i="4" s="1"/>
  <c r="S57" i="4"/>
  <c r="T57" i="4" s="1"/>
  <c r="S58" i="4"/>
  <c r="T58" i="4" s="1"/>
  <c r="S59" i="4"/>
  <c r="T59" i="4" s="1"/>
  <c r="S60" i="4"/>
  <c r="T60" i="4" s="1"/>
  <c r="S61" i="4"/>
  <c r="T61" i="4" s="1"/>
  <c r="S62" i="4"/>
  <c r="T62" i="4" s="1"/>
  <c r="S63" i="4"/>
  <c r="T63" i="4" s="1"/>
  <c r="S64" i="4"/>
  <c r="T64" i="4" s="1"/>
  <c r="S65" i="4"/>
  <c r="T65" i="4" s="1"/>
  <c r="S66" i="4"/>
  <c r="T66" i="4" s="1"/>
  <c r="S67" i="4"/>
  <c r="T67" i="4" s="1"/>
  <c r="S68" i="4"/>
  <c r="T68" i="4" s="1"/>
  <c r="S69" i="4"/>
  <c r="T69" i="4" s="1"/>
  <c r="S70" i="4"/>
  <c r="T70" i="4" s="1"/>
  <c r="S71" i="4"/>
  <c r="T71" i="4" s="1"/>
  <c r="S72" i="4"/>
  <c r="T72" i="4" s="1"/>
  <c r="S73" i="4"/>
  <c r="T73" i="4" s="1"/>
  <c r="S74" i="4"/>
  <c r="T74" i="4" s="1"/>
  <c r="S75" i="4"/>
  <c r="T75" i="4" s="1"/>
  <c r="S76" i="4"/>
  <c r="T76" i="4" s="1"/>
  <c r="S77" i="4"/>
  <c r="T77" i="4" s="1"/>
  <c r="S78" i="4"/>
  <c r="T78" i="4" s="1"/>
  <c r="S79" i="4"/>
  <c r="T79" i="4" s="1"/>
  <c r="S80" i="4"/>
  <c r="T80" i="4" s="1"/>
  <c r="B4" i="4"/>
  <c r="B5" i="4"/>
  <c r="B6" i="4"/>
  <c r="B7" i="4"/>
  <c r="B8" i="4"/>
  <c r="B9" i="4"/>
  <c r="B10" i="4"/>
  <c r="B11" i="4"/>
  <c r="B12" i="4"/>
  <c r="B13" i="4"/>
  <c r="B14" i="4"/>
  <c r="B15" i="4"/>
  <c r="B16" i="4"/>
  <c r="B17" i="4"/>
  <c r="B18" i="4"/>
  <c r="B19" i="4"/>
  <c r="B20" i="4"/>
  <c r="B21" i="4"/>
  <c r="B22" i="4"/>
  <c r="B23" i="4"/>
  <c r="B24" i="4"/>
  <c r="B25" i="4"/>
  <c r="B26" i="4"/>
  <c r="B27" i="4"/>
  <c r="B28" i="4"/>
  <c r="B29" i="4"/>
  <c r="B30" i="4"/>
  <c r="B31" i="4"/>
  <c r="B32" i="4"/>
  <c r="B33" i="4"/>
  <c r="B34" i="4"/>
  <c r="B35" i="4"/>
  <c r="B36" i="4"/>
  <c r="B37" i="4"/>
  <c r="B38" i="4"/>
  <c r="B39" i="4"/>
  <c r="B40" i="4"/>
  <c r="B41" i="4"/>
  <c r="B42" i="4"/>
  <c r="B43" i="4"/>
  <c r="B44" i="4"/>
  <c r="B45" i="4"/>
  <c r="B46" i="4"/>
  <c r="B47" i="4"/>
  <c r="B48" i="4"/>
  <c r="B49" i="4"/>
  <c r="B50" i="4"/>
  <c r="B51" i="4"/>
  <c r="B52" i="4"/>
  <c r="B53" i="4"/>
  <c r="B54" i="4"/>
  <c r="B55" i="4"/>
  <c r="B56" i="4"/>
  <c r="B57" i="4"/>
  <c r="B58" i="4"/>
  <c r="B59" i="4"/>
  <c r="B60" i="4"/>
  <c r="B61" i="4"/>
  <c r="B62" i="4"/>
  <c r="B63" i="4"/>
  <c r="B64" i="4"/>
  <c r="B65" i="4"/>
  <c r="B66" i="4"/>
  <c r="B67" i="4"/>
  <c r="B68" i="4"/>
  <c r="B69" i="4"/>
  <c r="B70" i="4"/>
  <c r="B71" i="4"/>
  <c r="B72" i="4"/>
  <c r="B73" i="4"/>
  <c r="B74" i="4"/>
  <c r="B75" i="4"/>
  <c r="B76" i="4"/>
  <c r="B77" i="4"/>
  <c r="B78" i="4"/>
  <c r="B79" i="4"/>
  <c r="B80" i="4"/>
  <c r="C4" i="1"/>
  <c r="C5" i="1"/>
  <c r="C6" i="1"/>
  <c r="C7" i="1"/>
  <c r="C8" i="1"/>
  <c r="C10" i="1"/>
  <c r="C11" i="1"/>
  <c r="C12" i="1"/>
  <c r="C13" i="1"/>
  <c r="C14" i="1"/>
  <c r="C15" i="1"/>
  <c r="C16" i="1"/>
  <c r="C17" i="1"/>
  <c r="C18" i="1"/>
  <c r="C19" i="1"/>
  <c r="AF7" i="6" l="1"/>
  <c r="AF9" i="6"/>
  <c r="AE7" i="6"/>
  <c r="AE11" i="6"/>
  <c r="AF10" i="6"/>
  <c r="AE9" i="6"/>
  <c r="AF8" i="6"/>
  <c r="AE10" i="6"/>
  <c r="AF11" i="6"/>
  <c r="AE8" i="6"/>
  <c r="AO8" i="1"/>
  <c r="AN5" i="1"/>
  <c r="AO7" i="1"/>
  <c r="AO5" i="1"/>
  <c r="AO6" i="1"/>
  <c r="AL11" i="1"/>
  <c r="V40" i="4" s="1"/>
  <c r="W40" i="4" s="1"/>
  <c r="AM4" i="1"/>
  <c r="AL10" i="1"/>
  <c r="V32" i="4" s="1"/>
  <c r="W32" i="4" s="1"/>
  <c r="AN4" i="1"/>
  <c r="AL9" i="1"/>
  <c r="V27" i="4" s="1"/>
  <c r="W27" i="4" s="1"/>
  <c r="AO4" i="1"/>
  <c r="AL8" i="1"/>
  <c r="V25" i="4" s="1"/>
  <c r="W25" i="4" s="1"/>
  <c r="AO9" i="1"/>
  <c r="AM5" i="1"/>
  <c r="K8" i="6"/>
  <c r="K7" i="6"/>
  <c r="K11" i="6"/>
  <c r="K10" i="6"/>
  <c r="K9" i="6"/>
  <c r="F7" i="6"/>
  <c r="T40" i="4"/>
  <c r="T39" i="4"/>
  <c r="T38" i="4"/>
  <c r="T37" i="4"/>
  <c r="AN15" i="1"/>
  <c r="AN14" i="1"/>
  <c r="AN13" i="1"/>
  <c r="AO2" i="1"/>
  <c r="AN9" i="1"/>
  <c r="AO19" i="1"/>
  <c r="AO18" i="1"/>
  <c r="AO17" i="1"/>
  <c r="AM14" i="1"/>
  <c r="AO16" i="1"/>
  <c r="AN7" i="1"/>
  <c r="AM13" i="1"/>
  <c r="AO15" i="1"/>
  <c r="AN17" i="1"/>
  <c r="AN6" i="1"/>
  <c r="AM12" i="1"/>
  <c r="AO14" i="1"/>
  <c r="AM11" i="1"/>
  <c r="AO13" i="1"/>
  <c r="AN18" i="1"/>
  <c r="AM10" i="1"/>
  <c r="AO12" i="1"/>
  <c r="AN8" i="1"/>
  <c r="AM9" i="1"/>
  <c r="AO11" i="1"/>
  <c r="AM8" i="1"/>
  <c r="G4" i="6"/>
  <c r="V61" i="4"/>
  <c r="W61" i="4" s="1"/>
  <c r="V56" i="4"/>
  <c r="W56" i="4" s="1"/>
  <c r="AM7" i="1"/>
  <c r="V80" i="4"/>
  <c r="W80" i="4" s="1"/>
  <c r="V75" i="4"/>
  <c r="W75" i="4" s="1"/>
  <c r="V70" i="4"/>
  <c r="W70" i="4" s="1"/>
  <c r="AN19" i="1"/>
  <c r="V18" i="4"/>
  <c r="W18" i="4" s="1"/>
  <c r="V13" i="4"/>
  <c r="W13" i="4" s="1"/>
  <c r="V9" i="4"/>
  <c r="W9" i="4" s="1"/>
  <c r="AN16" i="1"/>
  <c r="V42" i="4"/>
  <c r="W42" i="4" s="1"/>
  <c r="V5" i="4"/>
  <c r="W5" i="4" s="1"/>
  <c r="V50" i="4"/>
  <c r="W50" i="4" s="1"/>
  <c r="AM19" i="1"/>
  <c r="V52" i="4"/>
  <c r="W52" i="4" s="1"/>
  <c r="AM2" i="1"/>
  <c r="AM18" i="1"/>
  <c r="AM17" i="1"/>
  <c r="AN12" i="1"/>
  <c r="AL2" i="1"/>
  <c r="AM16" i="1"/>
  <c r="AN11" i="1"/>
  <c r="AN10" i="1"/>
  <c r="V71" i="4"/>
  <c r="W71" i="4" s="1"/>
  <c r="V57" i="4"/>
  <c r="W57" i="4" s="1"/>
  <c r="V69" i="4"/>
  <c r="W69" i="4" s="1"/>
  <c r="V68" i="4"/>
  <c r="W68" i="4" s="1"/>
  <c r="V64" i="4"/>
  <c r="W64" i="4" s="1"/>
  <c r="V63" i="4"/>
  <c r="W63" i="4" s="1"/>
  <c r="V58" i="4"/>
  <c r="W58" i="4" s="1"/>
  <c r="E8" i="6"/>
  <c r="F8" i="6"/>
  <c r="F9" i="6"/>
  <c r="I18" i="6"/>
  <c r="G8" i="6"/>
  <c r="I17" i="6"/>
  <c r="G11" i="6"/>
  <c r="I16" i="6"/>
  <c r="I14" i="6"/>
  <c r="I15" i="6"/>
  <c r="G10" i="6"/>
  <c r="V79" i="4"/>
  <c r="W79" i="4" s="1"/>
  <c r="E7" i="6"/>
  <c r="G9" i="6"/>
  <c r="G7" i="6"/>
  <c r="E9" i="6"/>
  <c r="E10" i="6"/>
  <c r="F10" i="6"/>
  <c r="E11" i="6"/>
  <c r="F11" i="6"/>
  <c r="V38" i="4" l="1"/>
  <c r="W38" i="4" s="1"/>
  <c r="V37" i="4"/>
  <c r="W37" i="4" s="1"/>
  <c r="V39" i="4"/>
  <c r="W39" i="4" s="1"/>
  <c r="V73" i="4"/>
  <c r="W73" i="4" s="1"/>
  <c r="V77" i="4"/>
  <c r="W77" i="4" s="1"/>
  <c r="V59" i="4"/>
  <c r="W59" i="4" s="1"/>
  <c r="V62" i="4"/>
  <c r="W62" i="4" s="1"/>
  <c r="V65" i="4"/>
  <c r="W65" i="4" s="1"/>
  <c r="V72" i="4"/>
  <c r="W72" i="4" s="1"/>
  <c r="V31" i="4"/>
  <c r="W31" i="4" s="1"/>
  <c r="V66" i="4"/>
  <c r="W66" i="4" s="1"/>
  <c r="V16" i="4"/>
  <c r="W16" i="4" s="1"/>
  <c r="V67" i="4"/>
  <c r="W67" i="4" s="1"/>
  <c r="V15" i="4"/>
  <c r="W15" i="4" s="1"/>
  <c r="V17" i="4"/>
  <c r="W17" i="4" s="1"/>
  <c r="V14" i="4"/>
  <c r="W14" i="4" s="1"/>
  <c r="V26" i="4"/>
  <c r="W26" i="4" s="1"/>
  <c r="V30" i="4"/>
  <c r="W30" i="4" s="1"/>
  <c r="V78" i="4"/>
  <c r="W78" i="4" s="1"/>
  <c r="V60" i="4"/>
  <c r="W60" i="4" s="1"/>
  <c r="V43" i="4"/>
  <c r="W43" i="4" s="1"/>
  <c r="V22" i="4"/>
  <c r="W22" i="4" s="1"/>
  <c r="V76" i="4"/>
  <c r="W76" i="4" s="1"/>
  <c r="V45" i="4"/>
  <c r="W45" i="4" s="1"/>
  <c r="V41" i="4"/>
  <c r="W41" i="4" s="1"/>
  <c r="V6" i="4"/>
  <c r="W6" i="4" s="1"/>
  <c r="V44" i="4"/>
  <c r="W44" i="4" s="1"/>
  <c r="V35" i="4"/>
  <c r="W35" i="4" s="1"/>
  <c r="V24" i="4"/>
  <c r="W24" i="4" s="1"/>
  <c r="D14" i="6"/>
  <c r="V23" i="4"/>
  <c r="W23" i="4" s="1"/>
  <c r="AQ8" i="1"/>
  <c r="AQ11" i="1"/>
  <c r="AQ7" i="1"/>
  <c r="V29" i="4"/>
  <c r="W29" i="4" s="1"/>
  <c r="V53" i="4"/>
  <c r="W53" i="4" s="1"/>
  <c r="V20" i="4"/>
  <c r="W20" i="4" s="1"/>
  <c r="V55" i="4"/>
  <c r="W55" i="4" s="1"/>
  <c r="V21" i="4"/>
  <c r="W21" i="4" s="1"/>
  <c r="AQ5" i="1"/>
  <c r="V33" i="4"/>
  <c r="W33" i="4" s="1"/>
  <c r="V48" i="4"/>
  <c r="W48" i="4" s="1"/>
  <c r="V46" i="4"/>
  <c r="W46" i="4" s="1"/>
  <c r="V7" i="4"/>
  <c r="W7" i="4" s="1"/>
  <c r="AQ19" i="1"/>
  <c r="V34" i="4"/>
  <c r="W34" i="4" s="1"/>
  <c r="AQ6" i="1"/>
  <c r="AQ12" i="1"/>
  <c r="AQ10" i="1"/>
  <c r="V54" i="4"/>
  <c r="W54" i="4" s="1"/>
  <c r="AQ9" i="1"/>
  <c r="AQ17" i="1"/>
  <c r="AQ18" i="1"/>
  <c r="V4" i="4"/>
  <c r="W4" i="4" s="1"/>
  <c r="V10" i="4"/>
  <c r="W10" i="4" s="1"/>
  <c r="V51" i="4"/>
  <c r="W51" i="4" s="1"/>
  <c r="V28" i="4"/>
  <c r="W28" i="4" s="1"/>
  <c r="V74" i="4"/>
  <c r="W74" i="4" s="1"/>
  <c r="V49" i="4"/>
  <c r="W49" i="4" s="1"/>
  <c r="V8" i="4"/>
  <c r="W8" i="4" s="1"/>
  <c r="AQ15" i="1"/>
  <c r="V36" i="4"/>
  <c r="W36" i="4" s="1"/>
  <c r="V12" i="4"/>
  <c r="W12" i="4" s="1"/>
  <c r="V11" i="4"/>
  <c r="W11" i="4" s="1"/>
  <c r="AQ13" i="1"/>
  <c r="V47" i="4"/>
  <c r="W47" i="4" s="1"/>
  <c r="V19" i="4"/>
  <c r="W19" i="4" s="1"/>
  <c r="AQ14" i="1"/>
  <c r="AQ16" i="1"/>
  <c r="AQ4" i="1"/>
  <c r="K16" i="6" l="1"/>
  <c r="K14" i="6"/>
  <c r="K15" i="6"/>
  <c r="K17" i="6"/>
  <c r="K18" i="6"/>
  <c r="D17" i="6"/>
</calcChain>
</file>

<file path=xl/metadata.xml><?xml version="1.0" encoding="utf-8"?>
<metadata xmlns="http://schemas.openxmlformats.org/spreadsheetml/2006/main" xmlns:xda="http://schemas.microsoft.com/office/spreadsheetml/2017/dynamicarray">
  <metadataTypes count="1">
    <metadataType name="XLDAPR" minSupportedVersion="120000" copy="1" pasteAll="1" pasteValues="1" merge="1" splitFirst="1" rowColShift="1" clearFormats="1" clearComments="1" assign="1" coerce="1" cellMeta="1"/>
  </metadataTypes>
  <futureMetadata name="XLDAPR" count="1">
    <bk>
      <extLst>
        <ext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<sst xmlns="http://schemas.openxmlformats.org/spreadsheetml/2006/main" count="467" uniqueCount="255">
  <si>
    <t>Nom</t>
  </si>
  <si>
    <t>Né(e) le</t>
  </si>
  <si>
    <t>Sexe</t>
  </si>
  <si>
    <t>ABSENCE</t>
  </si>
  <si>
    <t>Manon</t>
  </si>
  <si>
    <t>Jamila</t>
  </si>
  <si>
    <t>Jovanni</t>
  </si>
  <si>
    <t>Jordan</t>
  </si>
  <si>
    <t>Cassandra</t>
  </si>
  <si>
    <t>Hannia</t>
  </si>
  <si>
    <t>Sabina</t>
  </si>
  <si>
    <t>Jonas</t>
  </si>
  <si>
    <t>Jovelsy</t>
  </si>
  <si>
    <t>Hilary</t>
  </si>
  <si>
    <t>Yahya</t>
  </si>
  <si>
    <t>Emily</t>
  </si>
  <si>
    <t>Lyna</t>
  </si>
  <si>
    <t>Cirine</t>
  </si>
  <si>
    <t>Sarah</t>
  </si>
  <si>
    <t>Samira</t>
  </si>
  <si>
    <t>Laetitia</t>
  </si>
  <si>
    <t>Sami</t>
  </si>
  <si>
    <t>Hyacine</t>
  </si>
  <si>
    <t>Romane</t>
  </si>
  <si>
    <t>Anna</t>
  </si>
  <si>
    <t>Sara</t>
  </si>
  <si>
    <t>Lucie</t>
  </si>
  <si>
    <t>Alexia</t>
  </si>
  <si>
    <t>Laurianne</t>
  </si>
  <si>
    <t>Christophe</t>
  </si>
  <si>
    <t>Julia</t>
  </si>
  <si>
    <t>Matthieu</t>
  </si>
  <si>
    <t>Elodie</t>
  </si>
  <si>
    <t>Nga</t>
  </si>
  <si>
    <t>Ambroise</t>
  </si>
  <si>
    <t>Samantha</t>
  </si>
  <si>
    <t>Clémentine</t>
  </si>
  <si>
    <t>Ali</t>
  </si>
  <si>
    <t>Claire</t>
  </si>
  <si>
    <t>Alexis</t>
  </si>
  <si>
    <t>Louis</t>
  </si>
  <si>
    <t>Talia</t>
  </si>
  <si>
    <t>Adam</t>
  </si>
  <si>
    <t>Audrey</t>
  </si>
  <si>
    <t>Sébastien</t>
  </si>
  <si>
    <t>Theo</t>
  </si>
  <si>
    <t>Léonie</t>
  </si>
  <si>
    <t>Antonin</t>
  </si>
  <si>
    <t>Coraelle</t>
  </si>
  <si>
    <t>Thomas</t>
  </si>
  <si>
    <t>Stéphane</t>
  </si>
  <si>
    <t>Hugo</t>
  </si>
  <si>
    <t>Antony</t>
  </si>
  <si>
    <t>Nadege</t>
  </si>
  <si>
    <t>Mohamed</t>
  </si>
  <si>
    <t>Léo</t>
  </si>
  <si>
    <t>Natalia</t>
  </si>
  <si>
    <t>Myrine</t>
  </si>
  <si>
    <t>Manel</t>
  </si>
  <si>
    <t>Kilian</t>
  </si>
  <si>
    <t>Killian</t>
  </si>
  <si>
    <t>Safae</t>
  </si>
  <si>
    <t>Margot</t>
  </si>
  <si>
    <t>Djalas</t>
  </si>
  <si>
    <t>Lelia</t>
  </si>
  <si>
    <t>Léa</t>
  </si>
  <si>
    <t>Eugénie</t>
  </si>
  <si>
    <t>Wahiba</t>
  </si>
  <si>
    <t>Clarisse</t>
  </si>
  <si>
    <t>Cyrielle</t>
  </si>
  <si>
    <t>Lisa</t>
  </si>
  <si>
    <t>Aymar</t>
  </si>
  <si>
    <t>Jean-Laurent</t>
  </si>
  <si>
    <t>Akouvi Biliva</t>
  </si>
  <si>
    <t>NOM</t>
  </si>
  <si>
    <t>Prénom</t>
  </si>
  <si>
    <t>Age</t>
  </si>
  <si>
    <t>Classe</t>
  </si>
  <si>
    <t>Abs</t>
  </si>
  <si>
    <t>JOUR MOIS</t>
  </si>
  <si>
    <t>MOIS</t>
  </si>
  <si>
    <t>EQUIPE</t>
  </si>
  <si>
    <t>NOM2</t>
  </si>
  <si>
    <t>SKICO</t>
  </si>
  <si>
    <t>Jeu TSA</t>
  </si>
  <si>
    <t>SECURE BOARD</t>
  </si>
  <si>
    <t>GREEN’TECH</t>
  </si>
  <si>
    <t>BIOCAF</t>
  </si>
  <si>
    <t>DISNOV</t>
  </si>
  <si>
    <t>AIDE PIT’CHOU</t>
  </si>
  <si>
    <t>EKO</t>
  </si>
  <si>
    <t>BIO Chewing-gums</t>
  </si>
  <si>
    <t>PARPECO</t>
  </si>
  <si>
    <t>Système Sun</t>
  </si>
  <si>
    <t>Pet peetch</t>
  </si>
  <si>
    <t>OK</t>
  </si>
  <si>
    <t>10-nov</t>
  </si>
  <si>
    <t>NOK</t>
  </si>
  <si>
    <t xml:space="preserve">travail en autonomie et assiduité </t>
  </si>
  <si>
    <t>Profil entrepreunarial</t>
  </si>
  <si>
    <t>participation</t>
  </si>
  <si>
    <t xml:space="preserve">BP </t>
  </si>
  <si>
    <t>ANALYSE
DU
MARCHÉ</t>
  </si>
  <si>
    <t>PLAN
MARKETING</t>
  </si>
  <si>
    <t>Vidéo</t>
  </si>
  <si>
    <t>PPTX</t>
  </si>
  <si>
    <t>Métier</t>
  </si>
  <si>
    <t>Motivations</t>
  </si>
  <si>
    <t>Moyens</t>
  </si>
  <si>
    <t>Proposition de valeur</t>
  </si>
  <si>
    <t>Architecture de l’offre</t>
  </si>
  <si>
    <t>Modèle Eco</t>
  </si>
  <si>
    <t>Accès marché</t>
  </si>
  <si>
    <t>Marché</t>
  </si>
  <si>
    <t>Zoom</t>
  </si>
  <si>
    <t>Pestel</t>
  </si>
  <si>
    <t>Porter</t>
  </si>
  <si>
    <t>SWOT</t>
  </si>
  <si>
    <t>Quali</t>
  </si>
  <si>
    <t>Quanti</t>
  </si>
  <si>
    <t>Persona</t>
  </si>
  <si>
    <t>Logo</t>
  </si>
  <si>
    <t>Charte</t>
  </si>
  <si>
    <t>Site</t>
  </si>
  <si>
    <t>RS</t>
  </si>
  <si>
    <t>PLV</t>
  </si>
  <si>
    <t xml:space="preserve">PAC </t>
  </si>
  <si>
    <t>PAM</t>
  </si>
  <si>
    <t>NOTE GLOBALE</t>
  </si>
  <si>
    <t>NOTE EQUIPE</t>
  </si>
  <si>
    <t>Concurrence</t>
  </si>
  <si>
    <t>RCA</t>
  </si>
  <si>
    <t>N°</t>
  </si>
  <si>
    <t>31-déc</t>
  </si>
  <si>
    <t>10-févr</t>
  </si>
  <si>
    <t>31-janv</t>
  </si>
  <si>
    <t>N° perso</t>
  </si>
  <si>
    <t>N° APP</t>
  </si>
  <si>
    <t>Equipe :</t>
  </si>
  <si>
    <t xml:space="preserve">Nom Equipe : </t>
  </si>
  <si>
    <t>TOTAL</t>
  </si>
  <si>
    <t>Reste</t>
  </si>
  <si>
    <t xml:space="preserve">Polvision </t>
  </si>
  <si>
    <t>Assiduité - participation -  Profil entrepreneurial</t>
  </si>
  <si>
    <t>METIER - MOTIVATIONS - MOYENS</t>
  </si>
  <si>
    <t>Plan média</t>
  </si>
  <si>
    <t>CLASSEMENT EQUIPE</t>
  </si>
  <si>
    <t>FINANCES</t>
  </si>
  <si>
    <t>note</t>
  </si>
  <si>
    <t>Présentation</t>
  </si>
  <si>
    <t>Clareté</t>
  </si>
  <si>
    <t>Fond</t>
  </si>
  <si>
    <t>NOTE GLOBAL DOCUMENT</t>
  </si>
  <si>
    <t>Rang</t>
  </si>
  <si>
    <t>NOTE GLOBALE INDIVIDUELLE</t>
  </si>
  <si>
    <t>NOTE PONDEREE</t>
  </si>
  <si>
    <t>DETAIL DES NOTES</t>
  </si>
  <si>
    <t>COMMENTAIRES</t>
  </si>
  <si>
    <t>Aissata Hawa</t>
  </si>
  <si>
    <t>HOMA</t>
  </si>
  <si>
    <t>MOYENS FINANCIERS R-E  Soulever des fonds 
 comble un manque dans les ménages qui sont sensible ??? A QUOI ?
ATTENTION AUX FAUTES
Manque la partie MOTIVATION
développer les 3 parties ENTREPRISE SW un peu faible
Marché référent -&gt; Marché des pdts LATIN Pas de sources marché
retravailler le PESTEL (CHAT GPT pour démarrer)
REVOIR LE PORTER Pourquoi utiliser MENACE quand seul le pouvoir de négo est utilisé
MANQUE LES CIBLES CLIENTS</t>
  </si>
  <si>
    <t>REGL’O</t>
  </si>
  <si>
    <r>
      <t xml:space="preserve">ATTENTION A mettre les numéros de page
Developper les points forts de chacun sur les fiches individuelles
Mettre des mots en gras pour une lecture plus simple
Développer plus les forces et les faiblesses 
Zoom marché à revoir en s'inspirant de l'exemple
De plus, le marché de la </t>
    </r>
    <r>
      <rPr>
        <b/>
        <sz val="11"/>
        <color theme="1"/>
        <rFont val="Calibri"/>
        <family val="2"/>
        <scheme val="minor"/>
      </rPr>
      <t>brosse</t>
    </r>
    <r>
      <rPr>
        <sz val="11"/>
        <color theme="1"/>
        <rFont val="Calibri"/>
        <family val="2"/>
        <scheme val="minor"/>
      </rPr>
      <t xml:space="preserve"> est un marché mature, qui ne...
Mettre le lien vers les études
Pouvoir de négociation A REVOIR
Pas nécessair de reprendre le SW après OT 
MANQUE LES CIBLES CLIENTS</t>
    </r>
  </si>
  <si>
    <t>Developper la partie METIER trop light notamment le développement
ATTENTION AUX FAUTES Retirer Bloc 3 
OU EST LA PARTIE MARCHE ? 
Mettre le ZOOM puis le marché avec les chiffres et l'evolution  le PORTER Pouvoir de négociation ?? Voir Sources et les FCS ?</t>
  </si>
  <si>
    <t>Revoir la présentation mais aussi ecrire d'une manière plus dynamique
Le concept que nous souhaitons mettre en place est donc de proposer un jeu pour les enfants atteint de TSA -&gt; Nous proposons un jeu à destination des enfant atteint de TSA.
Repartition des parts 101% ?
Maturité du marché ??
ou est le pestel - le porter - les FCS et les cibles clients ????</t>
  </si>
  <si>
    <t>ATTENTION A mettre les numéros de page utiliser les meme polices de caractères et la meme manière de mettre les titres 
Ou est l'executive summary ?
Remettre la stratégie de dev au début 
Production ou commercialisation ?
SW fini la partie Entreprise
Zoom marché non fait
les chiffres du marché ??
PESTEL et PORTER à revoir
SWOT  ????</t>
  </si>
  <si>
    <t>Présentation des personnes à revoir (Photo)
FORCE(S) attention aux fautes
Mettre les sources de manière plus claire
Synthèse du marché pas terminée
retravailler le PESTEL pas clair + Synthèse
Porter à terminer 
numéroter les slides
les dernière slide pas compréhensibles
MANQUE LES CIBLES CLIENTS</t>
  </si>
  <si>
    <t xml:space="preserve">Mettre les fonctions de chacun et 3 mots clés
Grille d'évaluation ??
Love money ?
Montant 50K€ ?? Mauvais calcul
OT trop tot puis non expliqués
Carte mentale non accessible
Pestel mettre en avant les facteurs favorables et défavorables
FCS apres le PORTER (Pouvoir de négociation ??)
La fin les slides à remettre dans l'ordre
</t>
  </si>
  <si>
    <t>Mettre 3 mots clés sur les profil de chacun
Manque de niveau de lecture
Votre capital est ce que vouos mettez en ressources externes
Developper le SW
Attention aux police de caractères
Police trop grosse 
Developper les OT</t>
  </si>
  <si>
    <t>La partie métier est beaucoup trop synthétique
Constat Ok
Le chewing gum se consomme en été ? Ah bon 
Attentin aux changement de CAPS
culture de l'entreprise est limite Valeurs 
Forces en Rouge et faiblesses en vert ?
Et l'équipe n'a pas de FF ?
Zoom 27 remettre dans le bon ordre
35 Quel intéret ?il n'y a pas de CG
La France est un pays démocratique et stable, membre de l’Union Européenne et la zone Euro - Oui et ??
PESTEL manque de fond trop scolaire
FCS Prix compétitif - prématuré de dire ceci 
Partie OT faible à étoffer
IDEM pour les cibles clients</t>
  </si>
  <si>
    <t xml:space="preserve">Mettre une page de garde meme provisoire et numéroter les pages
2 pages avec photo uniquement oui et ????
Manque la répartition du capital
Inversez les couleurs SW
Pas d’offre commerciale structurer -ATTENTION AUX FAUTES
Ce qui signifie que les +64ans ainsi que les CSP+ en appartement sont nos cibles principales. Pas forcement 
</t>
  </si>
  <si>
    <t>numéroter les pages
Attention par moment vos cercles empechent la lecture
Vous ne pouvez pas etre en ressource interne et externe
Votre entreprise n'a pas de Forces et Faiblesses ??
Etoffer les Zooms ce n'est pas juste vente à …
Retravailler le PESTEL autrement qu'en tableau et mettre du gras pour les élements important ou est le lien entre les différents élment et le rapport avec le marché client concurrents 
PORTER POUVOIR DE NEGOCIATION NON 
Etoffer la partie OT
PErsona à la fin prématuré et non raccordé à la réalité</t>
  </si>
  <si>
    <t>Switch-Shirt</t>
  </si>
  <si>
    <t>2fois culture et valeurs 
Dans les forces vous parlez de La veste [...] ????
Remplacez les […] par Switch-Shirt et le mettre en gras
le LOGO à revoir car non lisible
SW n'y a-t-il pas des élément liés à l'entreprise ???
ZOOM revoir les Zooms revoir l'exemple
mettre les sources des chiffres avancés
Ce grand classique du vestiaire mixte est devenu ces dix dernières années un objet «mode» ... c'était un incoutournable des dressing H/F depuis les années 30 il revient sur le devant de la scene
Travailler le PESTEL en litéraire plutot qu'en tableau meilleur lisibilité en reliant les critères exemple Les consommateurs sont désormais tournés vers les produits conçus à partir de matériaux recyclés, recyclables, et éco-responsables (ce qui à des conséquence en R&amp;D... prendrel'exemplede FLOTTE
SLIDE ANALYSE DE PORTER AUCUN INTERET
sivous mettez un tableau et un detail en dessous le tableaupeutetreen bullet points
FCS CIBLES CLIENTS ??</t>
  </si>
  <si>
    <t xml:space="preserve">Mettre la photo d'Audrey
Attention à mettre toujour la meme police de caractère en meme caps
répartition du capital manquant
Il n'y a pas de CEO ?
SW vous parlez de prix abordable Vous connaissez déjà le prix de fabrication ?
Vous ne parlez que du produit et pas de l'entreprise et vous dites que c'est compatible avec tous les type de foyer et de l'autre pas compatible lequel est vrai ?
changer de couleur en fonction des Forces et des faiblesses
ZOOM marché à refaire 
Mettre les sources
OT tous n'est pas traité + mettre à la fin après l'analyse du marché pertinence
Pouvoir de négociation des fournisseurset des clients (revoir le cours)
</t>
  </si>
  <si>
    <t>Mettre des mots clés pour chacun et du gras pour faire ressortir les qualités
Mettre SW avant le marché
Revoir le Zoom (exemple dans le cours)
Entreprises resistantes au changement. Ne fontpas partie des cibles exclues
océan rouge. En effet, il correspond à un espace stratégique non exploité. rouge?
Manque la segmentation clients</t>
  </si>
  <si>
    <t>ABD.</t>
  </si>
  <si>
    <t>ASS.</t>
  </si>
  <si>
    <t>BAR.</t>
  </si>
  <si>
    <t>BES.</t>
  </si>
  <si>
    <t>DRI.</t>
  </si>
  <si>
    <t>BOR.</t>
  </si>
  <si>
    <t>DJE.</t>
  </si>
  <si>
    <t>KHA.</t>
  </si>
  <si>
    <t>STR.</t>
  </si>
  <si>
    <t>AVE.</t>
  </si>
  <si>
    <t>BEN.</t>
  </si>
  <si>
    <t>DUF.</t>
  </si>
  <si>
    <t>FER.</t>
  </si>
  <si>
    <t>SBA.</t>
  </si>
  <si>
    <t>BER.</t>
  </si>
  <si>
    <t>BOU.</t>
  </si>
  <si>
    <t>CAR.</t>
  </si>
  <si>
    <t>LAL.</t>
  </si>
  <si>
    <t>PHA.</t>
  </si>
  <si>
    <t>AIS.</t>
  </si>
  <si>
    <t>BEI.</t>
  </si>
  <si>
    <t>DUB.</t>
  </si>
  <si>
    <t>FUE.</t>
  </si>
  <si>
    <t>GOM.</t>
  </si>
  <si>
    <t>JOA.</t>
  </si>
  <si>
    <t>MAU.</t>
  </si>
  <si>
    <t>POU.</t>
  </si>
  <si>
    <t>BEZ.</t>
  </si>
  <si>
    <t>CHA.</t>
  </si>
  <si>
    <t>M’B.</t>
  </si>
  <si>
    <t>MAD.</t>
  </si>
  <si>
    <t>NGU.</t>
  </si>
  <si>
    <t>HAN.</t>
  </si>
  <si>
    <t>HUC.</t>
  </si>
  <si>
    <t>MAN.</t>
  </si>
  <si>
    <t>MIC.</t>
  </si>
  <si>
    <t>AYI.</t>
  </si>
  <si>
    <t>CHE.</t>
  </si>
  <si>
    <t>KIF.</t>
  </si>
  <si>
    <t>KLE.</t>
  </si>
  <si>
    <t>TES.</t>
  </si>
  <si>
    <t>CAC.</t>
  </si>
  <si>
    <t>LAI.</t>
  </si>
  <si>
    <t>LE .</t>
  </si>
  <si>
    <t>PEC.</t>
  </si>
  <si>
    <t>RAM.</t>
  </si>
  <si>
    <t>ABO.</t>
  </si>
  <si>
    <t>AND.</t>
  </si>
  <si>
    <t>MOR.</t>
  </si>
  <si>
    <t>NOU.</t>
  </si>
  <si>
    <t>SAB.</t>
  </si>
  <si>
    <t>CAL.</t>
  </si>
  <si>
    <t>HAM.</t>
  </si>
  <si>
    <t>MEY.</t>
  </si>
  <si>
    <t>MOU.</t>
  </si>
  <si>
    <t>REC.</t>
  </si>
  <si>
    <t>HUM.</t>
  </si>
  <si>
    <t>LAM.</t>
  </si>
  <si>
    <t>SAM.</t>
  </si>
  <si>
    <t>TER.</t>
  </si>
  <si>
    <t>VEG.</t>
  </si>
  <si>
    <t>KRE.</t>
  </si>
  <si>
    <t>SAL.</t>
  </si>
  <si>
    <t>VIG.</t>
  </si>
  <si>
    <t>WAL.</t>
  </si>
  <si>
    <t>COM.</t>
  </si>
  <si>
    <t>GAL.</t>
  </si>
  <si>
    <t>MAR.</t>
  </si>
  <si>
    <t>SAF.</t>
  </si>
  <si>
    <t>DAM.</t>
  </si>
  <si>
    <t>ETH.</t>
  </si>
  <si>
    <t>MEN.</t>
  </si>
  <si>
    <t>Note</t>
  </si>
  <si>
    <t>Note max</t>
  </si>
  <si>
    <t>Note/Note Max</t>
  </si>
  <si>
    <t>Note %</t>
  </si>
  <si>
    <t>Tot Notes / TotNoteMax</t>
  </si>
  <si>
    <t>formule pour INDIRECT</t>
  </si>
  <si>
    <t>=RECHERCHEX('FEUILLE RECAP'!$B$1;NotesEQ[N°];INDIRECT(V19))</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</si>
</sst>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0.0"/>
  </numFmts>
  <fonts count="35" x14ac:knownFonts="1">
    <font>
      <sz val="11"/>
      <color theme="1"/>
      <name val="Calibri"/>
      <family val="2"/>
      <scheme val="minor"/>
    </font>
    <font>
      <sz val="11"/>
      <color theme="1"/>
      <name val="Calibri"/>
      <family val="2"/>
      <scheme val="minor"/>
    </font>
    <font>
      <sz val="18"/>
      <color theme="3"/>
      <name val="Calibri Light"/>
      <family val="2"/>
      <scheme val="major"/>
    </font>
    <font>
      <b/>
      <sz val="15"/>
      <color theme="3"/>
      <name val="Calibri"/>
      <family val="2"/>
      <scheme val="minor"/>
    </font>
    <font>
      <b/>
      <sz val="13"/>
      <color theme="3"/>
      <name val="Calibri"/>
      <family val="2"/>
      <scheme val="minor"/>
    </font>
    <font>
      <b/>
      <sz val="11"/>
      <color theme="3"/>
      <name val="Calibri"/>
      <family val="2"/>
      <scheme val="minor"/>
    </font>
    <font>
      <sz val="11"/>
      <color rgb="FF006100"/>
      <name val="Calibri"/>
      <family val="2"/>
      <scheme val="minor"/>
    </font>
    <font>
      <sz val="11"/>
      <color rgb="FF9C0006"/>
      <name val="Calibri"/>
      <family val="2"/>
      <scheme val="minor"/>
    </font>
    <font>
      <sz val="11"/>
      <color rgb="FF9C5700"/>
      <name val="Calibri"/>
      <family val="2"/>
      <scheme val="minor"/>
    </font>
    <font>
      <sz val="11"/>
      <color rgb="FF3F3F76"/>
      <name val="Calibri"/>
      <family val="2"/>
      <scheme val="minor"/>
    </font>
    <font>
      <b/>
      <sz val="11"/>
      <color rgb="FF3F3F3F"/>
      <name val="Calibri"/>
      <family val="2"/>
      <scheme val="minor"/>
    </font>
    <font>
      <b/>
      <sz val="11"/>
      <color rgb="FFFA7D00"/>
      <name val="Calibri"/>
      <family val="2"/>
      <scheme val="minor"/>
    </font>
    <font>
      <sz val="11"/>
      <color rgb="FFFA7D00"/>
      <name val="Calibri"/>
      <family val="2"/>
      <scheme val="minor"/>
    </font>
    <font>
      <b/>
      <sz val="11"/>
      <color theme="0"/>
      <name val="Calibri"/>
      <family val="2"/>
      <scheme val="minor"/>
    </font>
    <font>
      <sz val="11"/>
      <color rgb="FFFF0000"/>
      <name val="Calibri"/>
      <family val="2"/>
      <scheme val="minor"/>
    </font>
    <font>
      <i/>
      <sz val="11"/>
      <color rgb="FF7F7F7F"/>
      <name val="Calibri"/>
      <family val="2"/>
      <scheme val="minor"/>
    </font>
    <font>
      <b/>
      <sz val="11"/>
      <color theme="1"/>
      <name val="Calibri"/>
      <family val="2"/>
      <scheme val="minor"/>
    </font>
    <font>
      <sz val="11"/>
      <color theme="0"/>
      <name val="Calibri"/>
      <family val="2"/>
      <scheme val="minor"/>
    </font>
    <font>
      <sz val="8"/>
      <name val="Calibri"/>
      <family val="2"/>
      <scheme val="minor"/>
    </font>
    <font>
      <sz val="8"/>
      <color theme="1"/>
      <name val="Calibri"/>
      <family val="2"/>
      <scheme val="minor"/>
    </font>
    <font>
      <b/>
      <sz val="8"/>
      <color theme="1"/>
      <name val="Calibri"/>
      <family val="2"/>
      <scheme val="minor"/>
    </font>
    <font>
      <sz val="8"/>
      <color theme="1" tint="0.34998626667073579"/>
      <name val="Calibri"/>
      <family val="2"/>
      <scheme val="minor"/>
    </font>
    <font>
      <b/>
      <sz val="9"/>
      <color theme="0"/>
      <name val="Calibri"/>
      <family val="2"/>
      <scheme val="minor"/>
    </font>
    <font>
      <b/>
      <sz val="8"/>
      <color theme="0"/>
      <name val="Calibri"/>
      <family val="2"/>
      <scheme val="minor"/>
    </font>
    <font>
      <b/>
      <sz val="9"/>
      <color theme="1"/>
      <name val="Calibri"/>
      <family val="2"/>
      <scheme val="minor"/>
    </font>
    <font>
      <b/>
      <sz val="16"/>
      <color theme="0"/>
      <name val="Calibri"/>
      <family val="2"/>
      <scheme val="minor"/>
    </font>
    <font>
      <sz val="6"/>
      <color theme="1"/>
      <name val="Calibri"/>
      <family val="2"/>
      <scheme val="minor"/>
    </font>
    <font>
      <sz val="11"/>
      <color theme="6"/>
      <name val="Wingdings"/>
      <charset val="2"/>
    </font>
    <font>
      <b/>
      <sz val="14"/>
      <color theme="6"/>
      <name val="Calibri"/>
      <family val="2"/>
      <scheme val="minor"/>
    </font>
    <font>
      <b/>
      <sz val="14"/>
      <color theme="0"/>
      <name val="Calibri"/>
      <family val="2"/>
      <scheme val="minor"/>
    </font>
    <font>
      <b/>
      <sz val="20"/>
      <color theme="0"/>
      <name val="Calibri"/>
      <family val="2"/>
      <scheme val="minor"/>
    </font>
    <font>
      <sz val="9"/>
      <color theme="7"/>
      <name val="Calibri"/>
      <family val="2"/>
      <scheme val="minor"/>
    </font>
    <font>
      <b/>
      <sz val="10"/>
      <color theme="3" tint="0.39997558519241921"/>
      <name val="Calibri"/>
      <family val="2"/>
      <scheme val="minor"/>
    </font>
    <font>
      <sz val="11"/>
      <color theme="3" tint="0.59999389629810485"/>
      <name val="Calibri"/>
      <family val="2"/>
      <scheme val="minor"/>
    </font>
    <font>
      <b/>
      <sz val="14"/>
      <color theme="3" tint="0.59999389629810485"/>
      <name val="Calibri"/>
      <family val="2"/>
      <scheme val="minor"/>
    </font>
  </fonts>
  <fills count="59">
    <fill>
      <patternFill patternType="none"/>
    </fill>
    <fill>
      <patternFill patternType="gray125"/>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rgb="FFFFFFCC"/>
      </patternFill>
    </fill>
    <fill>
      <patternFill patternType="solid">
        <fgColor theme="4"/>
      </patternFill>
    </fill>
    <fill>
      <patternFill patternType="solid">
        <fgColor theme="4" tint="0.79998168889431442"/>
        <bgColor indexed="65"/>
      </patternFill>
    </fill>
    <fill>
      <patternFill patternType="solid">
        <fgColor theme="4" tint="0.59999389629810485"/>
        <bgColor indexed="65"/>
      </patternFill>
    </fill>
    <fill>
      <patternFill patternType="solid">
        <fgColor theme="4" tint="0.39997558519241921"/>
        <bgColor indexed="65"/>
      </patternFill>
    </fill>
    <fill>
      <patternFill patternType="solid">
        <fgColor theme="5"/>
      </patternFill>
    </fill>
    <fill>
      <patternFill patternType="solid">
        <fgColor theme="5" tint="0.79998168889431442"/>
        <bgColor indexed="65"/>
      </patternFill>
    </fill>
    <fill>
      <patternFill patternType="solid">
        <fgColor theme="5" tint="0.59999389629810485"/>
        <bgColor indexed="65"/>
      </patternFill>
    </fill>
    <fill>
      <patternFill patternType="solid">
        <fgColor theme="5" tint="0.39997558519241921"/>
        <bgColor indexed="65"/>
      </patternFill>
    </fill>
    <fill>
      <patternFill patternType="solid">
        <fgColor theme="6"/>
      </patternFill>
    </fill>
    <fill>
      <patternFill patternType="solid">
        <fgColor theme="6" tint="0.79998168889431442"/>
        <bgColor indexed="65"/>
      </patternFill>
    </fill>
    <fill>
      <patternFill patternType="solid">
        <fgColor theme="6" tint="0.59999389629810485"/>
        <bgColor indexed="65"/>
      </patternFill>
    </fill>
    <fill>
      <patternFill patternType="solid">
        <fgColor theme="6" tint="0.39997558519241921"/>
        <bgColor indexed="65"/>
      </patternFill>
    </fill>
    <fill>
      <patternFill patternType="solid">
        <fgColor theme="7"/>
      </patternFill>
    </fill>
    <fill>
      <patternFill patternType="solid">
        <fgColor theme="7" tint="0.79998168889431442"/>
        <bgColor indexed="65"/>
      </patternFill>
    </fill>
    <fill>
      <patternFill patternType="solid">
        <fgColor theme="7" tint="0.59999389629810485"/>
        <bgColor indexed="65"/>
      </patternFill>
    </fill>
    <fill>
      <patternFill patternType="solid">
        <fgColor theme="7"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59999389629810485"/>
        <bgColor indexed="65"/>
      </patternFill>
    </fill>
    <fill>
      <patternFill patternType="solid">
        <fgColor theme="8" tint="0.39997558519241921"/>
        <bgColor indexed="65"/>
      </patternFill>
    </fill>
    <fill>
      <patternFill patternType="solid">
        <fgColor theme="9"/>
      </patternFill>
    </fill>
    <fill>
      <patternFill patternType="solid">
        <fgColor theme="9" tint="0.79998168889431442"/>
        <bgColor indexed="65"/>
      </patternFill>
    </fill>
    <fill>
      <patternFill patternType="solid">
        <fgColor theme="9" tint="0.59999389629810485"/>
        <bgColor indexed="65"/>
      </patternFill>
    </fill>
    <fill>
      <patternFill patternType="solid">
        <fgColor theme="9" tint="0.39997558519241921"/>
        <bgColor indexed="65"/>
      </patternFill>
    </fill>
    <fill>
      <patternFill patternType="solid">
        <fgColor theme="4" tint="0.79998168889431442"/>
        <bgColor theme="4" tint="0.79998168889431442"/>
      </patternFill>
    </fill>
    <fill>
      <patternFill patternType="solid">
        <fgColor theme="4"/>
        <bgColor theme="4"/>
      </patternFill>
    </fill>
    <fill>
      <patternFill patternType="solid">
        <fgColor theme="6" tint="0.59999389629810485"/>
        <bgColor indexed="64"/>
      </patternFill>
    </fill>
    <fill>
      <patternFill patternType="solid">
        <fgColor theme="3"/>
        <bgColor indexed="64"/>
      </patternFill>
    </fill>
    <fill>
      <patternFill patternType="solid">
        <fgColor theme="9" tint="0.59999389629810485"/>
        <bgColor indexed="64"/>
      </patternFill>
    </fill>
    <fill>
      <patternFill patternType="solid">
        <fgColor theme="7"/>
        <bgColor indexed="64"/>
      </patternFill>
    </fill>
    <fill>
      <patternFill patternType="solid">
        <fgColor theme="3" tint="0.39997558519241921"/>
        <bgColor indexed="64"/>
      </patternFill>
    </fill>
    <fill>
      <patternFill patternType="solid">
        <fgColor theme="5" tint="0.39997558519241921"/>
        <bgColor indexed="64"/>
      </patternFill>
    </fill>
    <fill>
      <patternFill patternType="solid">
        <fgColor rgb="FFA162D0"/>
        <bgColor indexed="64"/>
      </patternFill>
    </fill>
    <fill>
      <patternFill patternType="solid">
        <fgColor rgb="FFB888DC"/>
        <bgColor indexed="64"/>
      </patternFill>
    </fill>
    <fill>
      <patternFill patternType="solid">
        <fgColor rgb="FFC00000"/>
        <bgColor indexed="64"/>
      </patternFill>
    </fill>
    <fill>
      <patternFill patternType="solid">
        <fgColor theme="4" tint="-0.249977111117893"/>
        <bgColor indexed="64"/>
      </patternFill>
    </fill>
    <fill>
      <patternFill patternType="solid">
        <fgColor rgb="FFF19A65"/>
        <bgColor indexed="64"/>
      </patternFill>
    </fill>
    <fill>
      <patternFill patternType="solid">
        <fgColor theme="4"/>
        <bgColor indexed="64"/>
      </patternFill>
    </fill>
    <fill>
      <patternFill patternType="solid">
        <fgColor theme="5"/>
        <bgColor indexed="64"/>
      </patternFill>
    </fill>
    <fill>
      <patternFill patternType="solid">
        <fgColor theme="6"/>
        <bgColor indexed="64"/>
      </patternFill>
    </fill>
    <fill>
      <patternFill patternType="solid">
        <fgColor theme="8"/>
        <bgColor indexed="64"/>
      </patternFill>
    </fill>
    <fill>
      <patternFill patternType="solid">
        <fgColor theme="6" tint="0.39997558519241921"/>
        <bgColor indexed="64"/>
      </patternFill>
    </fill>
    <fill>
      <patternFill patternType="solid">
        <fgColor theme="6" tint="-0.249977111117893"/>
        <bgColor indexed="64"/>
      </patternFill>
    </fill>
    <fill>
      <patternFill patternType="solid">
        <fgColor theme="4" tint="0.39997558519241921"/>
        <bgColor indexed="64"/>
      </patternFill>
    </fill>
    <fill>
      <patternFill patternType="solid">
        <fgColor theme="9" tint="0.39997558519241921"/>
        <bgColor indexed="64"/>
      </patternFill>
    </fill>
    <fill>
      <patternFill patternType="solid">
        <fgColor theme="9"/>
        <bgColor indexed="64"/>
      </patternFill>
    </fill>
    <fill>
      <patternFill patternType="solid">
        <fgColor rgb="FF78B5CB"/>
        <bgColor indexed="64"/>
      </patternFill>
    </fill>
    <fill>
      <patternFill patternType="solid">
        <fgColor theme="2"/>
        <bgColor indexed="64"/>
      </patternFill>
    </fill>
    <fill>
      <patternFill patternType="solid">
        <fgColor theme="3" tint="0.59999389629810485"/>
        <bgColor indexed="64"/>
      </patternFill>
    </fill>
    <fill>
      <patternFill patternType="solid">
        <fgColor theme="3" tint="0.39994506668294322"/>
        <bgColor indexed="64"/>
      </patternFill>
    </fill>
  </fills>
  <borders count="166">
    <border>
      <left/>
      <right/>
      <top/>
      <bottom/>
      <diagonal/>
    </border>
    <border>
      <left/>
      <right/>
      <top/>
      <bottom style="thick">
        <color theme="4"/>
      </bottom>
      <diagonal/>
    </border>
    <border>
      <left/>
      <right/>
      <top/>
      <bottom style="thick">
        <color theme="4" tint="0.499984740745262"/>
      </bottom>
      <diagonal/>
    </border>
    <border>
      <left/>
      <right/>
      <top/>
      <bottom style="medium">
        <color theme="4" tint="0.39997558519241921"/>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
      <left/>
      <right/>
      <top style="thin">
        <color theme="4"/>
      </top>
      <bottom style="double">
        <color theme="4"/>
      </bottom>
      <diagonal/>
    </border>
    <border>
      <left/>
      <right/>
      <top style="thin">
        <color theme="4" tint="0.39997558519241921"/>
      </top>
      <bottom style="thin">
        <color theme="4" tint="0.39997558519241921"/>
      </bottom>
      <diagonal/>
    </border>
    <border>
      <left style="thin">
        <color theme="3" tint="0.39994506668294322"/>
      </left>
      <right style="thin">
        <color theme="3" tint="0.39994506668294322"/>
      </right>
      <top style="thin">
        <color theme="3" tint="0.39994506668294322"/>
      </top>
      <bottom style="thin">
        <color theme="3" tint="0.39994506668294322"/>
      </bottom>
      <diagonal/>
    </border>
    <border>
      <left style="thin">
        <color theme="3" tint="0.39994506668294322"/>
      </left>
      <right/>
      <top style="thin">
        <color theme="3" tint="0.39994506668294322"/>
      </top>
      <bottom/>
      <diagonal/>
    </border>
    <border>
      <left style="thin">
        <color theme="3" tint="0.39994506668294322"/>
      </left>
      <right style="thin">
        <color theme="3" tint="0.39994506668294322"/>
      </right>
      <top style="thin">
        <color theme="3" tint="0.39994506668294322"/>
      </top>
      <bottom/>
      <diagonal/>
    </border>
    <border>
      <left style="thin">
        <color theme="3" tint="0.39994506668294322"/>
      </left>
      <right style="thin">
        <color theme="3" tint="0.39994506668294322"/>
      </right>
      <top/>
      <bottom style="thin">
        <color theme="3" tint="0.39994506668294322"/>
      </bottom>
      <diagonal/>
    </border>
    <border>
      <left style="thin">
        <color theme="3" tint="0.39991454817346722"/>
      </left>
      <right style="thin">
        <color theme="3" tint="0.39991454817346722"/>
      </right>
      <top style="thin">
        <color theme="3" tint="0.39991454817346722"/>
      </top>
      <bottom style="thin">
        <color theme="3" tint="0.39991454817346722"/>
      </bottom>
      <diagonal/>
    </border>
    <border>
      <left style="thin">
        <color theme="3" tint="0.39991454817346722"/>
      </left>
      <right/>
      <top style="thin">
        <color theme="3" tint="0.39991454817346722"/>
      </top>
      <bottom style="thin">
        <color theme="3" tint="0.39991454817346722"/>
      </bottom>
      <diagonal/>
    </border>
    <border>
      <left style="medium">
        <color theme="3" tint="0.39988402966399123"/>
      </left>
      <right style="thin">
        <color theme="3" tint="0.39991454817346722"/>
      </right>
      <top style="medium">
        <color theme="3" tint="0.39988402966399123"/>
      </top>
      <bottom style="thin">
        <color theme="3" tint="0.39991454817346722"/>
      </bottom>
      <diagonal/>
    </border>
    <border>
      <left style="thin">
        <color theme="3" tint="0.39991454817346722"/>
      </left>
      <right style="thin">
        <color theme="3" tint="0.39991454817346722"/>
      </right>
      <top style="medium">
        <color theme="3" tint="0.39988402966399123"/>
      </top>
      <bottom style="thin">
        <color theme="3" tint="0.39991454817346722"/>
      </bottom>
      <diagonal/>
    </border>
    <border>
      <left style="thin">
        <color theme="3" tint="0.39991454817346722"/>
      </left>
      <right style="medium">
        <color theme="3" tint="0.39988402966399123"/>
      </right>
      <top style="medium">
        <color theme="3" tint="0.39988402966399123"/>
      </top>
      <bottom style="thin">
        <color theme="3" tint="0.39991454817346722"/>
      </bottom>
      <diagonal/>
    </border>
    <border>
      <left style="medium">
        <color theme="3" tint="0.39988402966399123"/>
      </left>
      <right style="thin">
        <color theme="3" tint="0.39991454817346722"/>
      </right>
      <top style="thin">
        <color theme="3" tint="0.39991454817346722"/>
      </top>
      <bottom style="thin">
        <color theme="3" tint="0.39991454817346722"/>
      </bottom>
      <diagonal/>
    </border>
    <border>
      <left style="thin">
        <color theme="3" tint="0.39991454817346722"/>
      </left>
      <right style="medium">
        <color theme="3" tint="0.39988402966399123"/>
      </right>
      <top style="thin">
        <color theme="3" tint="0.39991454817346722"/>
      </top>
      <bottom style="thin">
        <color theme="3" tint="0.39991454817346722"/>
      </bottom>
      <diagonal/>
    </border>
    <border>
      <left style="medium">
        <color theme="3" tint="0.39988402966399123"/>
      </left>
      <right style="thin">
        <color theme="3" tint="0.39991454817346722"/>
      </right>
      <top style="thin">
        <color theme="3" tint="0.39991454817346722"/>
      </top>
      <bottom style="medium">
        <color theme="3" tint="0.39988402966399123"/>
      </bottom>
      <diagonal/>
    </border>
    <border>
      <left style="thin">
        <color theme="3" tint="0.39991454817346722"/>
      </left>
      <right style="thin">
        <color theme="3" tint="0.39991454817346722"/>
      </right>
      <top style="thin">
        <color theme="3" tint="0.39991454817346722"/>
      </top>
      <bottom style="medium">
        <color theme="3" tint="0.39988402966399123"/>
      </bottom>
      <diagonal/>
    </border>
    <border>
      <left style="thin">
        <color theme="3" tint="0.39991454817346722"/>
      </left>
      <right style="medium">
        <color theme="3" tint="0.39988402966399123"/>
      </right>
      <top style="thin">
        <color theme="3" tint="0.39991454817346722"/>
      </top>
      <bottom style="medium">
        <color theme="3" tint="0.39988402966399123"/>
      </bottom>
      <diagonal/>
    </border>
    <border>
      <left style="medium">
        <color theme="3" tint="0.39988402966399123"/>
      </left>
      <right style="medium">
        <color theme="3" tint="0.39988402966399123"/>
      </right>
      <top style="medium">
        <color theme="3" tint="0.39988402966399123"/>
      </top>
      <bottom style="thin">
        <color theme="3" tint="0.39991454817346722"/>
      </bottom>
      <diagonal/>
    </border>
    <border>
      <left style="medium">
        <color theme="3" tint="0.39988402966399123"/>
      </left>
      <right style="medium">
        <color theme="3" tint="0.39988402966399123"/>
      </right>
      <top style="thin">
        <color theme="3" tint="0.39991454817346722"/>
      </top>
      <bottom style="thin">
        <color theme="3" tint="0.39991454817346722"/>
      </bottom>
      <diagonal/>
    </border>
    <border>
      <left style="medium">
        <color theme="3" tint="0.39988402966399123"/>
      </left>
      <right style="medium">
        <color theme="3" tint="0.39988402966399123"/>
      </right>
      <top style="thin">
        <color theme="3" tint="0.39991454817346722"/>
      </top>
      <bottom style="medium">
        <color theme="3" tint="0.39988402966399123"/>
      </bottom>
      <diagonal/>
    </border>
    <border>
      <left style="thin">
        <color theme="3" tint="0.39991454817346722"/>
      </left>
      <right style="medium">
        <color theme="3" tint="0.39988402966399123"/>
      </right>
      <top style="medium">
        <color theme="3" tint="0.39988402966399123"/>
      </top>
      <bottom/>
      <diagonal/>
    </border>
    <border>
      <left style="medium">
        <color theme="3" tint="0.39994506668294322"/>
      </left>
      <right style="thin">
        <color theme="3" tint="0.39994506668294322"/>
      </right>
      <top style="medium">
        <color theme="3" tint="0.39994506668294322"/>
      </top>
      <bottom style="thin">
        <color theme="3" tint="0.39994506668294322"/>
      </bottom>
      <diagonal/>
    </border>
    <border>
      <left style="thin">
        <color theme="3" tint="0.39994506668294322"/>
      </left>
      <right style="thin">
        <color theme="3" tint="0.39994506668294322"/>
      </right>
      <top style="medium">
        <color theme="3" tint="0.39994506668294322"/>
      </top>
      <bottom style="thin">
        <color theme="3" tint="0.39994506668294322"/>
      </bottom>
      <diagonal/>
    </border>
    <border>
      <left style="thin">
        <color theme="3" tint="0.39994506668294322"/>
      </left>
      <right style="medium">
        <color theme="3" tint="0.39994506668294322"/>
      </right>
      <top style="medium">
        <color theme="3" tint="0.39994506668294322"/>
      </top>
      <bottom style="thin">
        <color theme="3" tint="0.39994506668294322"/>
      </bottom>
      <diagonal/>
    </border>
    <border>
      <left style="medium">
        <color theme="3" tint="0.39994506668294322"/>
      </left>
      <right style="thin">
        <color theme="3" tint="0.39994506668294322"/>
      </right>
      <top style="thin">
        <color theme="3" tint="0.39994506668294322"/>
      </top>
      <bottom style="thin">
        <color theme="3" tint="0.39994506668294322"/>
      </bottom>
      <diagonal/>
    </border>
    <border>
      <left style="thin">
        <color theme="3" tint="0.39994506668294322"/>
      </left>
      <right style="medium">
        <color theme="3" tint="0.39994506668294322"/>
      </right>
      <top style="thin">
        <color theme="3" tint="0.39994506668294322"/>
      </top>
      <bottom style="thin">
        <color theme="3" tint="0.39994506668294322"/>
      </bottom>
      <diagonal/>
    </border>
    <border>
      <left style="thin">
        <color theme="3" tint="0.39994506668294322"/>
      </left>
      <right/>
      <top style="medium">
        <color theme="3" tint="0.39994506668294322"/>
      </top>
      <bottom style="thin">
        <color theme="3" tint="0.39994506668294322"/>
      </bottom>
      <diagonal/>
    </border>
    <border>
      <left style="thin">
        <color theme="3" tint="0.39994506668294322"/>
      </left>
      <right/>
      <top style="thin">
        <color theme="3" tint="0.39994506668294322"/>
      </top>
      <bottom style="thin">
        <color theme="3" tint="0.39994506668294322"/>
      </bottom>
      <diagonal/>
    </border>
    <border>
      <left style="medium">
        <color theme="3" tint="0.39994506668294322"/>
      </left>
      <right style="thin">
        <color theme="3" tint="0.39994506668294322"/>
      </right>
      <top style="thin">
        <color theme="3" tint="0.39994506668294322"/>
      </top>
      <bottom/>
      <diagonal/>
    </border>
    <border>
      <left style="thin">
        <color theme="3" tint="0.39994506668294322"/>
      </left>
      <right style="medium">
        <color theme="3" tint="0.39994506668294322"/>
      </right>
      <top style="thin">
        <color theme="3" tint="0.39994506668294322"/>
      </top>
      <bottom/>
      <diagonal/>
    </border>
    <border>
      <left style="medium">
        <color theme="3" tint="0.39994506668294322"/>
      </left>
      <right style="thin">
        <color theme="3" tint="0.39994506668294322"/>
      </right>
      <top/>
      <bottom style="thin">
        <color theme="3" tint="0.39994506668294322"/>
      </bottom>
      <diagonal/>
    </border>
    <border>
      <left style="thin">
        <color theme="3" tint="0.39994506668294322"/>
      </left>
      <right style="medium">
        <color theme="3" tint="0.39994506668294322"/>
      </right>
      <top/>
      <bottom style="thin">
        <color theme="3" tint="0.39994506668294322"/>
      </bottom>
      <diagonal/>
    </border>
    <border>
      <left style="medium">
        <color theme="3" tint="0.39991454817346722"/>
      </left>
      <right style="thin">
        <color theme="3" tint="0.39994506668294322"/>
      </right>
      <top style="medium">
        <color theme="3" tint="0.39991454817346722"/>
      </top>
      <bottom style="thin">
        <color theme="3" tint="0.39991454817346722"/>
      </bottom>
      <diagonal/>
    </border>
    <border>
      <left style="thin">
        <color theme="3" tint="0.39994506668294322"/>
      </left>
      <right style="thin">
        <color theme="3" tint="0.39994506668294322"/>
      </right>
      <top style="medium">
        <color theme="3" tint="0.39991454817346722"/>
      </top>
      <bottom style="thin">
        <color theme="3" tint="0.39991454817346722"/>
      </bottom>
      <diagonal/>
    </border>
    <border>
      <left style="thin">
        <color theme="3" tint="0.39994506668294322"/>
      </left>
      <right/>
      <top style="medium">
        <color theme="3" tint="0.39991454817346722"/>
      </top>
      <bottom style="thin">
        <color theme="3" tint="0.39991454817346722"/>
      </bottom>
      <diagonal/>
    </border>
    <border>
      <left style="medium">
        <color theme="3" tint="0.39994506668294322"/>
      </left>
      <right style="thin">
        <color theme="3" tint="0.39994506668294322"/>
      </right>
      <top style="medium">
        <color theme="3" tint="0.39991454817346722"/>
      </top>
      <bottom style="thin">
        <color theme="3" tint="0.39991454817346722"/>
      </bottom>
      <diagonal/>
    </border>
    <border>
      <left style="thin">
        <color theme="3" tint="0.39994506668294322"/>
      </left>
      <right style="medium">
        <color theme="3" tint="0.39991454817346722"/>
      </right>
      <top style="medium">
        <color theme="3" tint="0.39991454817346722"/>
      </top>
      <bottom style="thin">
        <color theme="3" tint="0.39991454817346722"/>
      </bottom>
      <diagonal/>
    </border>
    <border>
      <left style="medium">
        <color theme="3" tint="0.39991454817346722"/>
      </left>
      <right style="thin">
        <color theme="3" tint="0.39994506668294322"/>
      </right>
      <top style="thin">
        <color theme="3" tint="0.39991454817346722"/>
      </top>
      <bottom style="thin">
        <color theme="3" tint="0.39991454817346722"/>
      </bottom>
      <diagonal/>
    </border>
    <border>
      <left style="thin">
        <color theme="3" tint="0.39994506668294322"/>
      </left>
      <right style="thin">
        <color theme="3" tint="0.39994506668294322"/>
      </right>
      <top style="thin">
        <color theme="3" tint="0.39991454817346722"/>
      </top>
      <bottom style="thin">
        <color theme="3" tint="0.39991454817346722"/>
      </bottom>
      <diagonal/>
    </border>
    <border>
      <left style="thin">
        <color theme="3" tint="0.39994506668294322"/>
      </left>
      <right/>
      <top style="thin">
        <color theme="3" tint="0.39991454817346722"/>
      </top>
      <bottom style="thin">
        <color theme="3" tint="0.39991454817346722"/>
      </bottom>
      <diagonal/>
    </border>
    <border>
      <left style="medium">
        <color theme="3" tint="0.39994506668294322"/>
      </left>
      <right style="thin">
        <color theme="3" tint="0.39994506668294322"/>
      </right>
      <top style="thin">
        <color theme="3" tint="0.39991454817346722"/>
      </top>
      <bottom style="thin">
        <color theme="3" tint="0.39991454817346722"/>
      </bottom>
      <diagonal/>
    </border>
    <border>
      <left style="thin">
        <color theme="3" tint="0.39994506668294322"/>
      </left>
      <right style="medium">
        <color theme="3" tint="0.39991454817346722"/>
      </right>
      <top style="thin">
        <color theme="3" tint="0.39991454817346722"/>
      </top>
      <bottom style="thin">
        <color theme="3" tint="0.39991454817346722"/>
      </bottom>
      <diagonal/>
    </border>
    <border>
      <left style="medium">
        <color theme="3" tint="0.39991454817346722"/>
      </left>
      <right style="thin">
        <color theme="3" tint="0.39994506668294322"/>
      </right>
      <top style="thin">
        <color theme="3" tint="0.39991454817346722"/>
      </top>
      <bottom style="medium">
        <color theme="3" tint="0.39991454817346722"/>
      </bottom>
      <diagonal/>
    </border>
    <border>
      <left style="thin">
        <color theme="3" tint="0.39994506668294322"/>
      </left>
      <right style="thin">
        <color theme="3" tint="0.39994506668294322"/>
      </right>
      <top style="thin">
        <color theme="3" tint="0.39991454817346722"/>
      </top>
      <bottom style="medium">
        <color theme="3" tint="0.39991454817346722"/>
      </bottom>
      <diagonal/>
    </border>
    <border>
      <left style="thin">
        <color theme="3" tint="0.39994506668294322"/>
      </left>
      <right/>
      <top style="thin">
        <color theme="3" tint="0.39991454817346722"/>
      </top>
      <bottom style="medium">
        <color theme="3" tint="0.39991454817346722"/>
      </bottom>
      <diagonal/>
    </border>
    <border>
      <left style="medium">
        <color theme="3" tint="0.39994506668294322"/>
      </left>
      <right style="thin">
        <color theme="3" tint="0.39994506668294322"/>
      </right>
      <top style="thin">
        <color theme="3" tint="0.39991454817346722"/>
      </top>
      <bottom style="medium">
        <color theme="3" tint="0.39991454817346722"/>
      </bottom>
      <diagonal/>
    </border>
    <border>
      <left style="thin">
        <color theme="3" tint="0.39994506668294322"/>
      </left>
      <right style="medium">
        <color theme="3" tint="0.39991454817346722"/>
      </right>
      <top style="thin">
        <color theme="3" tint="0.39991454817346722"/>
      </top>
      <bottom style="medium">
        <color theme="3" tint="0.39991454817346722"/>
      </bottom>
      <diagonal/>
    </border>
    <border>
      <left style="medium">
        <color theme="3" tint="0.39991454817346722"/>
      </left>
      <right/>
      <top style="medium">
        <color theme="3" tint="0.39991454817346722"/>
      </top>
      <bottom style="thin">
        <color theme="3" tint="0.39994506668294322"/>
      </bottom>
      <diagonal/>
    </border>
    <border>
      <left/>
      <right/>
      <top style="medium">
        <color theme="3" tint="0.39991454817346722"/>
      </top>
      <bottom style="thin">
        <color theme="3" tint="0.39994506668294322"/>
      </bottom>
      <diagonal/>
    </border>
    <border>
      <left style="medium">
        <color theme="3" tint="0.39991454817346722"/>
      </left>
      <right/>
      <top/>
      <bottom/>
      <diagonal/>
    </border>
    <border>
      <left style="medium">
        <color theme="3" tint="0.39991454817346722"/>
      </left>
      <right/>
      <top/>
      <bottom style="medium">
        <color theme="3" tint="0.39991454817346722"/>
      </bottom>
      <diagonal/>
    </border>
    <border>
      <left/>
      <right/>
      <top/>
      <bottom style="medium">
        <color theme="3" tint="0.39991454817346722"/>
      </bottom>
      <diagonal/>
    </border>
    <border>
      <left/>
      <right/>
      <top style="thin">
        <color theme="4" tint="0.39997558519241921"/>
      </top>
      <bottom style="medium">
        <color theme="3" tint="0.39991454817346722"/>
      </bottom>
      <diagonal/>
    </border>
    <border>
      <left style="medium">
        <color theme="3" tint="0.39991454817346722"/>
      </left>
      <right style="thin">
        <color theme="3" tint="0.39994506668294322"/>
      </right>
      <top style="thin">
        <color theme="3" tint="0.39991454817346722"/>
      </top>
      <bottom/>
      <diagonal/>
    </border>
    <border>
      <left style="thin">
        <color theme="3" tint="0.39994506668294322"/>
      </left>
      <right style="thin">
        <color theme="3" tint="0.39994506668294322"/>
      </right>
      <top style="thin">
        <color theme="3" tint="0.39991454817346722"/>
      </top>
      <bottom/>
      <diagonal/>
    </border>
    <border>
      <left style="thin">
        <color theme="3" tint="0.39994506668294322"/>
      </left>
      <right/>
      <top style="thin">
        <color theme="3" tint="0.39991454817346722"/>
      </top>
      <bottom/>
      <diagonal/>
    </border>
    <border>
      <left style="medium">
        <color theme="3" tint="0.39994506668294322"/>
      </left>
      <right style="thin">
        <color theme="3" tint="0.39994506668294322"/>
      </right>
      <top style="thin">
        <color theme="3" tint="0.39991454817346722"/>
      </top>
      <bottom/>
      <diagonal/>
    </border>
    <border>
      <left style="thin">
        <color theme="3" tint="0.39994506668294322"/>
      </left>
      <right style="medium">
        <color theme="3" tint="0.39991454817346722"/>
      </right>
      <top style="thin">
        <color theme="3" tint="0.39991454817346722"/>
      </top>
      <bottom/>
      <diagonal/>
    </border>
    <border>
      <left style="thin">
        <color theme="3" tint="0.39994506668294322"/>
      </left>
      <right style="thin">
        <color theme="3" tint="0.39994506668294322"/>
      </right>
      <top/>
      <bottom style="thin">
        <color theme="3" tint="0.39991454817346722"/>
      </bottom>
      <diagonal/>
    </border>
    <border>
      <left style="medium">
        <color theme="3" tint="-0.24994659260841701"/>
      </left>
      <right/>
      <top style="medium">
        <color theme="3" tint="-0.24994659260841701"/>
      </top>
      <bottom/>
      <diagonal/>
    </border>
    <border>
      <left/>
      <right/>
      <top style="medium">
        <color theme="3" tint="-0.24994659260841701"/>
      </top>
      <bottom/>
      <diagonal/>
    </border>
    <border>
      <left/>
      <right style="medium">
        <color theme="3" tint="-0.24994659260841701"/>
      </right>
      <top style="medium">
        <color theme="3" tint="-0.24994659260841701"/>
      </top>
      <bottom/>
      <diagonal/>
    </border>
    <border>
      <left style="medium">
        <color theme="3" tint="-0.24994659260841701"/>
      </left>
      <right/>
      <top/>
      <bottom/>
      <diagonal/>
    </border>
    <border>
      <left/>
      <right style="medium">
        <color theme="3" tint="-0.24994659260841701"/>
      </right>
      <top/>
      <bottom/>
      <diagonal/>
    </border>
    <border>
      <left style="medium">
        <color theme="3" tint="-0.24994659260841701"/>
      </left>
      <right/>
      <top/>
      <bottom style="medium">
        <color theme="3" tint="-0.24994659260841701"/>
      </bottom>
      <diagonal/>
    </border>
    <border>
      <left/>
      <right/>
      <top/>
      <bottom style="medium">
        <color theme="3" tint="-0.24994659260841701"/>
      </bottom>
      <diagonal/>
    </border>
    <border>
      <left/>
      <right style="medium">
        <color theme="3" tint="-0.24994659260841701"/>
      </right>
      <top/>
      <bottom style="medium">
        <color theme="3" tint="-0.24994659260841701"/>
      </bottom>
      <diagonal/>
    </border>
    <border>
      <left style="thick">
        <color theme="5"/>
      </left>
      <right/>
      <top style="thick">
        <color theme="5"/>
      </top>
      <bottom/>
      <diagonal/>
    </border>
    <border>
      <left/>
      <right/>
      <top style="thick">
        <color theme="5"/>
      </top>
      <bottom/>
      <diagonal/>
    </border>
    <border>
      <left/>
      <right style="thick">
        <color theme="5"/>
      </right>
      <top style="thick">
        <color theme="5"/>
      </top>
      <bottom/>
      <diagonal/>
    </border>
    <border>
      <left style="thick">
        <color theme="5"/>
      </left>
      <right/>
      <top/>
      <bottom style="thick">
        <color theme="5"/>
      </bottom>
      <diagonal/>
    </border>
    <border>
      <left/>
      <right/>
      <top/>
      <bottom style="thick">
        <color theme="5"/>
      </bottom>
      <diagonal/>
    </border>
    <border>
      <left/>
      <right style="thick">
        <color theme="5"/>
      </right>
      <top/>
      <bottom style="thick">
        <color theme="5"/>
      </bottom>
      <diagonal/>
    </border>
    <border>
      <left style="thick">
        <color theme="6"/>
      </left>
      <right/>
      <top style="thick">
        <color theme="6"/>
      </top>
      <bottom/>
      <diagonal/>
    </border>
    <border>
      <left/>
      <right/>
      <top style="thick">
        <color theme="6"/>
      </top>
      <bottom/>
      <diagonal/>
    </border>
    <border>
      <left/>
      <right style="thick">
        <color theme="6"/>
      </right>
      <top style="thick">
        <color theme="6"/>
      </top>
      <bottom/>
      <diagonal/>
    </border>
    <border>
      <left style="thick">
        <color theme="6"/>
      </left>
      <right/>
      <top/>
      <bottom style="thick">
        <color theme="6"/>
      </bottom>
      <diagonal/>
    </border>
    <border>
      <left/>
      <right/>
      <top/>
      <bottom style="thick">
        <color theme="6"/>
      </bottom>
      <diagonal/>
    </border>
    <border>
      <left/>
      <right style="thick">
        <color theme="6"/>
      </right>
      <top/>
      <bottom style="thick">
        <color theme="6"/>
      </bottom>
      <diagonal/>
    </border>
    <border>
      <left style="thick">
        <color theme="6" tint="-0.24994659260841701"/>
      </left>
      <right/>
      <top style="thick">
        <color theme="6" tint="-0.24994659260841701"/>
      </top>
      <bottom/>
      <diagonal/>
    </border>
    <border>
      <left/>
      <right/>
      <top style="thick">
        <color theme="6" tint="-0.24994659260841701"/>
      </top>
      <bottom/>
      <diagonal/>
    </border>
    <border>
      <left/>
      <right style="thick">
        <color theme="6" tint="-0.24994659260841701"/>
      </right>
      <top style="thick">
        <color theme="6" tint="-0.24994659260841701"/>
      </top>
      <bottom/>
      <diagonal/>
    </border>
    <border>
      <left style="thick">
        <color theme="6" tint="-0.24994659260841701"/>
      </left>
      <right/>
      <top/>
      <bottom style="thick">
        <color theme="6" tint="-0.24994659260841701"/>
      </bottom>
      <diagonal/>
    </border>
    <border>
      <left/>
      <right/>
      <top/>
      <bottom style="thick">
        <color theme="6" tint="-0.24994659260841701"/>
      </bottom>
      <diagonal/>
    </border>
    <border>
      <left/>
      <right style="thick">
        <color theme="6" tint="-0.24994659260841701"/>
      </right>
      <top/>
      <bottom style="thick">
        <color theme="6" tint="-0.24994659260841701"/>
      </bottom>
      <diagonal/>
    </border>
    <border>
      <left style="thick">
        <color rgb="FF78B5CB"/>
      </left>
      <right/>
      <top style="thick">
        <color rgb="FF78B5CB"/>
      </top>
      <bottom/>
      <diagonal/>
    </border>
    <border>
      <left/>
      <right/>
      <top style="thick">
        <color rgb="FF78B5CB"/>
      </top>
      <bottom/>
      <diagonal/>
    </border>
    <border>
      <left/>
      <right style="thick">
        <color rgb="FF78B5CB"/>
      </right>
      <top style="thick">
        <color rgb="FF78B5CB"/>
      </top>
      <bottom/>
      <diagonal/>
    </border>
    <border>
      <left style="thick">
        <color rgb="FF78B5CB"/>
      </left>
      <right/>
      <top/>
      <bottom style="thick">
        <color rgb="FF78B5CB"/>
      </bottom>
      <diagonal/>
    </border>
    <border>
      <left/>
      <right/>
      <top/>
      <bottom style="thick">
        <color rgb="FF78B5CB"/>
      </bottom>
      <diagonal/>
    </border>
    <border>
      <left/>
      <right style="thick">
        <color rgb="FF78B5CB"/>
      </right>
      <top/>
      <bottom style="thick">
        <color rgb="FF78B5CB"/>
      </bottom>
      <diagonal/>
    </border>
    <border>
      <left style="thick">
        <color theme="9" tint="0.59996337778862885"/>
      </left>
      <right/>
      <top style="thick">
        <color theme="9" tint="0.59996337778862885"/>
      </top>
      <bottom/>
      <diagonal/>
    </border>
    <border>
      <left/>
      <right/>
      <top style="thick">
        <color theme="9" tint="0.59996337778862885"/>
      </top>
      <bottom/>
      <diagonal/>
    </border>
    <border>
      <left/>
      <right style="thick">
        <color theme="9" tint="0.59996337778862885"/>
      </right>
      <top style="thick">
        <color theme="9" tint="0.59996337778862885"/>
      </top>
      <bottom/>
      <diagonal/>
    </border>
    <border>
      <left style="thick">
        <color theme="9" tint="0.59996337778862885"/>
      </left>
      <right/>
      <top/>
      <bottom style="thick">
        <color theme="9" tint="0.59996337778862885"/>
      </bottom>
      <diagonal/>
    </border>
    <border>
      <left/>
      <right/>
      <top/>
      <bottom style="thick">
        <color theme="9" tint="0.59996337778862885"/>
      </bottom>
      <diagonal/>
    </border>
    <border>
      <left/>
      <right style="thick">
        <color theme="9" tint="0.59996337778862885"/>
      </right>
      <top/>
      <bottom style="thick">
        <color theme="9" tint="0.59996337778862885"/>
      </bottom>
      <diagonal/>
    </border>
    <border>
      <left style="thick">
        <color theme="3"/>
      </left>
      <right/>
      <top style="thick">
        <color theme="3"/>
      </top>
      <bottom/>
      <diagonal/>
    </border>
    <border>
      <left/>
      <right/>
      <top style="thick">
        <color theme="3"/>
      </top>
      <bottom/>
      <diagonal/>
    </border>
    <border>
      <left/>
      <right style="thick">
        <color theme="3"/>
      </right>
      <top style="thick">
        <color theme="3"/>
      </top>
      <bottom/>
      <diagonal/>
    </border>
    <border>
      <left style="thick">
        <color theme="3"/>
      </left>
      <right/>
      <top/>
      <bottom style="thick">
        <color theme="3"/>
      </bottom>
      <diagonal/>
    </border>
    <border>
      <left/>
      <right/>
      <top/>
      <bottom style="thick">
        <color theme="3"/>
      </bottom>
      <diagonal/>
    </border>
    <border>
      <left/>
      <right style="thick">
        <color theme="3"/>
      </right>
      <top/>
      <bottom style="thick">
        <color theme="3"/>
      </bottom>
      <diagonal/>
    </border>
    <border>
      <left style="thick">
        <color theme="7"/>
      </left>
      <right/>
      <top style="thick">
        <color theme="7"/>
      </top>
      <bottom/>
      <diagonal/>
    </border>
    <border>
      <left/>
      <right/>
      <top style="thick">
        <color theme="7"/>
      </top>
      <bottom/>
      <diagonal/>
    </border>
    <border>
      <left/>
      <right style="thick">
        <color theme="7"/>
      </right>
      <top style="thick">
        <color theme="7"/>
      </top>
      <bottom/>
      <diagonal/>
    </border>
    <border>
      <left style="thick">
        <color theme="7"/>
      </left>
      <right/>
      <top/>
      <bottom style="thick">
        <color theme="7"/>
      </bottom>
      <diagonal/>
    </border>
    <border>
      <left/>
      <right/>
      <top/>
      <bottom style="thick">
        <color theme="7"/>
      </bottom>
      <diagonal/>
    </border>
    <border>
      <left/>
      <right style="thick">
        <color theme="7"/>
      </right>
      <top/>
      <bottom style="thick">
        <color theme="7"/>
      </bottom>
      <diagonal/>
    </border>
    <border>
      <left style="thick">
        <color theme="6" tint="0.39991454817346722"/>
      </left>
      <right/>
      <top style="thick">
        <color theme="6" tint="0.39991454817346722"/>
      </top>
      <bottom/>
      <diagonal/>
    </border>
    <border>
      <left/>
      <right/>
      <top style="thick">
        <color theme="6" tint="0.39991454817346722"/>
      </top>
      <bottom/>
      <diagonal/>
    </border>
    <border>
      <left/>
      <right style="thick">
        <color theme="6" tint="0.39991454817346722"/>
      </right>
      <top style="thick">
        <color theme="6" tint="0.39991454817346722"/>
      </top>
      <bottom/>
      <diagonal/>
    </border>
    <border>
      <left style="thick">
        <color theme="6" tint="0.39991454817346722"/>
      </left>
      <right/>
      <top/>
      <bottom style="thick">
        <color theme="6" tint="0.39991454817346722"/>
      </bottom>
      <diagonal/>
    </border>
    <border>
      <left/>
      <right/>
      <top/>
      <bottom style="thick">
        <color theme="6" tint="0.39991454817346722"/>
      </bottom>
      <diagonal/>
    </border>
    <border>
      <left/>
      <right style="thick">
        <color theme="6" tint="0.39991454817346722"/>
      </right>
      <top/>
      <bottom style="thick">
        <color theme="6" tint="0.39991454817346722"/>
      </bottom>
      <diagonal/>
    </border>
    <border>
      <left style="thick">
        <color theme="9" tint="0.39991454817346722"/>
      </left>
      <right/>
      <top style="thick">
        <color theme="9" tint="0.39991454817346722"/>
      </top>
      <bottom/>
      <diagonal/>
    </border>
    <border>
      <left/>
      <right/>
      <top style="thick">
        <color theme="9" tint="0.39991454817346722"/>
      </top>
      <bottom/>
      <diagonal/>
    </border>
    <border>
      <left/>
      <right style="thick">
        <color theme="9" tint="0.39991454817346722"/>
      </right>
      <top style="thick">
        <color theme="9" tint="0.39991454817346722"/>
      </top>
      <bottom/>
      <diagonal/>
    </border>
    <border>
      <left style="thick">
        <color theme="9" tint="0.39991454817346722"/>
      </left>
      <right/>
      <top/>
      <bottom style="thick">
        <color theme="9" tint="0.39991454817346722"/>
      </bottom>
      <diagonal/>
    </border>
    <border>
      <left/>
      <right/>
      <top/>
      <bottom style="thick">
        <color theme="9" tint="0.39991454817346722"/>
      </bottom>
      <diagonal/>
    </border>
    <border>
      <left/>
      <right style="thick">
        <color theme="9" tint="0.39991454817346722"/>
      </right>
      <top/>
      <bottom style="thick">
        <color theme="9" tint="0.39991454817346722"/>
      </bottom>
      <diagonal/>
    </border>
    <border>
      <left/>
      <right/>
      <top style="thick">
        <color theme="7"/>
      </top>
      <bottom style="mediumDashed">
        <color theme="3" tint="0.39994506668294322"/>
      </bottom>
      <diagonal/>
    </border>
    <border>
      <left style="medium">
        <color theme="3" tint="0.39988402966399123"/>
      </left>
      <right/>
      <top style="medium">
        <color theme="3" tint="0.39988402966399123"/>
      </top>
      <bottom/>
      <diagonal/>
    </border>
    <border>
      <left/>
      <right/>
      <top style="medium">
        <color theme="3" tint="0.39988402966399123"/>
      </top>
      <bottom/>
      <diagonal/>
    </border>
    <border>
      <left/>
      <right style="medium">
        <color theme="3" tint="0.39988402966399123"/>
      </right>
      <top style="medium">
        <color theme="3" tint="0.39988402966399123"/>
      </top>
      <bottom/>
      <diagonal/>
    </border>
    <border>
      <left style="medium">
        <color theme="3" tint="0.39988402966399123"/>
      </left>
      <right/>
      <top/>
      <bottom/>
      <diagonal/>
    </border>
    <border>
      <left/>
      <right style="medium">
        <color theme="3" tint="0.39988402966399123"/>
      </right>
      <top/>
      <bottom/>
      <diagonal/>
    </border>
    <border>
      <left style="medium">
        <color theme="3" tint="0.39988402966399123"/>
      </left>
      <right/>
      <top/>
      <bottom style="medium">
        <color theme="3" tint="0.39988402966399123"/>
      </bottom>
      <diagonal/>
    </border>
    <border>
      <left/>
      <right/>
      <top/>
      <bottom style="medium">
        <color theme="3" tint="0.39988402966399123"/>
      </bottom>
      <diagonal/>
    </border>
    <border>
      <left/>
      <right style="medium">
        <color theme="3" tint="0.39988402966399123"/>
      </right>
      <top/>
      <bottom style="medium">
        <color theme="3" tint="0.39988402966399123"/>
      </bottom>
      <diagonal/>
    </border>
    <border>
      <left style="thin">
        <color theme="3" tint="0.39991454817346722"/>
      </left>
      <right/>
      <top style="medium">
        <color theme="3" tint="0.39988402966399123"/>
      </top>
      <bottom style="thin">
        <color theme="3" tint="0.39991454817346722"/>
      </bottom>
      <diagonal/>
    </border>
    <border>
      <left style="thin">
        <color theme="3" tint="0.39991454817346722"/>
      </left>
      <right/>
      <top style="thin">
        <color theme="3" tint="0.39991454817346722"/>
      </top>
      <bottom style="medium">
        <color theme="3" tint="0.39988402966399123"/>
      </bottom>
      <diagonal/>
    </border>
    <border>
      <left style="medium">
        <color theme="4"/>
      </left>
      <right/>
      <top style="medium">
        <color theme="4"/>
      </top>
      <bottom/>
      <diagonal/>
    </border>
    <border>
      <left/>
      <right/>
      <top style="medium">
        <color theme="4"/>
      </top>
      <bottom/>
      <diagonal/>
    </border>
    <border>
      <left/>
      <right style="medium">
        <color theme="4"/>
      </right>
      <top style="medium">
        <color theme="4"/>
      </top>
      <bottom/>
      <diagonal/>
    </border>
    <border>
      <left style="medium">
        <color theme="4"/>
      </left>
      <right/>
      <top/>
      <bottom/>
      <diagonal/>
    </border>
    <border>
      <left/>
      <right style="medium">
        <color theme="4"/>
      </right>
      <top/>
      <bottom/>
      <diagonal/>
    </border>
    <border>
      <left style="medium">
        <color theme="4"/>
      </left>
      <right/>
      <top/>
      <bottom style="medium">
        <color theme="4"/>
      </bottom>
      <diagonal/>
    </border>
    <border>
      <left/>
      <right/>
      <top/>
      <bottom style="medium">
        <color theme="4"/>
      </bottom>
      <diagonal/>
    </border>
    <border>
      <left/>
      <right style="medium">
        <color theme="4"/>
      </right>
      <top/>
      <bottom style="medium">
        <color theme="4"/>
      </bottom>
      <diagonal/>
    </border>
    <border>
      <left style="medium">
        <color theme="4"/>
      </left>
      <right style="medium">
        <color theme="4"/>
      </right>
      <top style="medium">
        <color theme="4"/>
      </top>
      <bottom style="thin">
        <color theme="3" tint="0.39991454817346722"/>
      </bottom>
      <diagonal/>
    </border>
    <border>
      <left style="medium">
        <color theme="4"/>
      </left>
      <right style="medium">
        <color theme="4"/>
      </right>
      <top/>
      <bottom/>
      <diagonal/>
    </border>
    <border>
      <left style="medium">
        <color theme="4"/>
      </left>
      <right style="medium">
        <color theme="4"/>
      </right>
      <top/>
      <bottom style="medium">
        <color theme="4"/>
      </bottom>
      <diagonal/>
    </border>
    <border>
      <left/>
      <right style="medium">
        <color theme="3" tint="0.39991454817346722"/>
      </right>
      <top style="medium">
        <color theme="3" tint="0.39991454817346722"/>
      </top>
      <bottom style="thin">
        <color theme="3" tint="0.39991454817346722"/>
      </bottom>
      <diagonal/>
    </border>
    <border>
      <left/>
      <right style="medium">
        <color theme="3" tint="0.39991454817346722"/>
      </right>
      <top style="thin">
        <color theme="3" tint="0.39991454817346722"/>
      </top>
      <bottom style="thin">
        <color theme="3" tint="0.39991454817346722"/>
      </bottom>
      <diagonal/>
    </border>
    <border>
      <left/>
      <right style="medium">
        <color theme="3" tint="0.39991454817346722"/>
      </right>
      <top style="thin">
        <color theme="3" tint="0.39991454817346722"/>
      </top>
      <bottom style="medium">
        <color theme="3" tint="0.39991454817346722"/>
      </bottom>
      <diagonal/>
    </border>
    <border>
      <left style="medium">
        <color theme="3" tint="0.39994506668294322"/>
      </left>
      <right style="thin">
        <color theme="3" tint="0.39994506668294322"/>
      </right>
      <top/>
      <bottom style="thin">
        <color theme="3" tint="0.39991454817346722"/>
      </bottom>
      <diagonal/>
    </border>
    <border>
      <left style="thin">
        <color theme="3" tint="0.39994506668294322"/>
      </left>
      <right style="medium">
        <color theme="3" tint="0.39991454817346722"/>
      </right>
      <top/>
      <bottom style="thin">
        <color theme="3" tint="0.39991454817346722"/>
      </bottom>
      <diagonal/>
    </border>
    <border>
      <left style="medium">
        <color theme="3" tint="0.39994506668294322"/>
      </left>
      <right style="thin">
        <color theme="3" tint="0.39991454817346722"/>
      </right>
      <top style="medium">
        <color theme="3" tint="0.39994506668294322"/>
      </top>
      <bottom style="medium">
        <color theme="3" tint="0.39994506668294322"/>
      </bottom>
      <diagonal/>
    </border>
    <border>
      <left style="thin">
        <color theme="3" tint="0.39991454817346722"/>
      </left>
      <right style="thin">
        <color theme="3" tint="0.39991454817346722"/>
      </right>
      <top style="medium">
        <color theme="3" tint="0.39994506668294322"/>
      </top>
      <bottom style="medium">
        <color theme="3" tint="0.39994506668294322"/>
      </bottom>
      <diagonal/>
    </border>
    <border>
      <left style="thin">
        <color theme="3" tint="0.39991454817346722"/>
      </left>
      <right style="medium">
        <color theme="3" tint="0.39994506668294322"/>
      </right>
      <top style="medium">
        <color theme="3" tint="0.39994506668294322"/>
      </top>
      <bottom style="medium">
        <color theme="3" tint="0.39994506668294322"/>
      </bottom>
      <diagonal/>
    </border>
    <border>
      <left style="medium">
        <color theme="3" tint="0.39994506668294322"/>
      </left>
      <right style="thin">
        <color theme="3" tint="0.39994506668294322"/>
      </right>
      <top style="medium">
        <color theme="3" tint="0.39994506668294322"/>
      </top>
      <bottom style="thin">
        <color theme="3" tint="0.39991454817346722"/>
      </bottom>
      <diagonal/>
    </border>
    <border>
      <left style="thin">
        <color theme="3" tint="0.39994506668294322"/>
      </left>
      <right style="thin">
        <color theme="3" tint="0.39994506668294322"/>
      </right>
      <top style="medium">
        <color theme="3" tint="0.39994506668294322"/>
      </top>
      <bottom style="thin">
        <color theme="3" tint="0.39991454817346722"/>
      </bottom>
      <diagonal/>
    </border>
    <border>
      <left style="thin">
        <color theme="3" tint="0.39994506668294322"/>
      </left>
      <right style="medium">
        <color theme="3" tint="0.39994506668294322"/>
      </right>
      <top style="medium">
        <color theme="3" tint="0.39994506668294322"/>
      </top>
      <bottom style="thin">
        <color theme="3" tint="0.39991454817346722"/>
      </bottom>
      <diagonal/>
    </border>
    <border>
      <left style="thin">
        <color theme="3" tint="0.39994506668294322"/>
      </left>
      <right style="medium">
        <color theme="3" tint="0.39994506668294322"/>
      </right>
      <top style="thin">
        <color theme="3" tint="0.39991454817346722"/>
      </top>
      <bottom style="thin">
        <color theme="3" tint="0.39991454817346722"/>
      </bottom>
      <diagonal/>
    </border>
    <border>
      <left style="medium">
        <color theme="3" tint="0.39994506668294322"/>
      </left>
      <right style="thin">
        <color theme="3" tint="0.39994506668294322"/>
      </right>
      <top style="thin">
        <color theme="3" tint="0.39991454817346722"/>
      </top>
      <bottom style="medium">
        <color theme="3" tint="0.39994506668294322"/>
      </bottom>
      <diagonal/>
    </border>
    <border>
      <left style="thin">
        <color theme="3" tint="0.39994506668294322"/>
      </left>
      <right style="thin">
        <color theme="3" tint="0.39994506668294322"/>
      </right>
      <top style="thin">
        <color theme="3" tint="0.39991454817346722"/>
      </top>
      <bottom style="medium">
        <color theme="3" tint="0.39994506668294322"/>
      </bottom>
      <diagonal/>
    </border>
    <border>
      <left style="thin">
        <color theme="3" tint="0.39994506668294322"/>
      </left>
      <right style="medium">
        <color theme="3" tint="0.39994506668294322"/>
      </right>
      <top style="thin">
        <color theme="3" tint="0.39991454817346722"/>
      </top>
      <bottom style="medium">
        <color theme="3" tint="0.39994506668294322"/>
      </bottom>
      <diagonal/>
    </border>
  </borders>
  <cellStyleXfs count="43">
    <xf numFmtId="0" fontId="0" fillId="0" borderId="0"/>
    <xf numFmtId="9" fontId="1" fillId="0" borderId="0" applyFont="0" applyFill="0" applyBorder="0" applyAlignment="0" applyProtection="0"/>
    <xf numFmtId="0" fontId="2" fillId="0" borderId="0" applyNumberFormat="0" applyFill="0" applyBorder="0" applyAlignment="0" applyProtection="0"/>
    <xf numFmtId="0" fontId="3" fillId="0" borderId="1" applyNumberFormat="0" applyFill="0" applyAlignment="0" applyProtection="0"/>
    <xf numFmtId="0" fontId="4" fillId="0" borderId="2" applyNumberFormat="0" applyFill="0" applyAlignment="0" applyProtection="0"/>
    <xf numFmtId="0" fontId="5" fillId="0" borderId="3" applyNumberFormat="0" applyFill="0" applyAlignment="0" applyProtection="0"/>
    <xf numFmtId="0" fontId="5" fillId="0" borderId="0" applyNumberFormat="0" applyFill="0" applyBorder="0" applyAlignment="0" applyProtection="0"/>
    <xf numFmtId="0" fontId="6" fillId="2" borderId="0" applyNumberFormat="0" applyBorder="0" applyAlignment="0" applyProtection="0"/>
    <xf numFmtId="0" fontId="7" fillId="3" borderId="0" applyNumberFormat="0" applyBorder="0" applyAlignment="0" applyProtection="0"/>
    <xf numFmtId="0" fontId="8" fillId="4" borderId="0" applyNumberFormat="0" applyBorder="0" applyAlignment="0" applyProtection="0"/>
    <xf numFmtId="0" fontId="9" fillId="5" borderId="4" applyNumberFormat="0" applyAlignment="0" applyProtection="0"/>
    <xf numFmtId="0" fontId="10" fillId="6" borderId="5" applyNumberFormat="0" applyAlignment="0" applyProtection="0"/>
    <xf numFmtId="0" fontId="11" fillId="6" borderId="4" applyNumberFormat="0" applyAlignment="0" applyProtection="0"/>
    <xf numFmtId="0" fontId="12" fillId="0" borderId="6" applyNumberFormat="0" applyFill="0" applyAlignment="0" applyProtection="0"/>
    <xf numFmtId="0" fontId="13" fillId="7" borderId="7" applyNumberFormat="0" applyAlignment="0" applyProtection="0"/>
    <xf numFmtId="0" fontId="14" fillId="0" borderId="0" applyNumberFormat="0" applyFill="0" applyBorder="0" applyAlignment="0" applyProtection="0"/>
    <xf numFmtId="0" fontId="1" fillId="8" borderId="8" applyNumberFormat="0" applyFont="0" applyAlignment="0" applyProtection="0"/>
    <xf numFmtId="0" fontId="15" fillId="0" borderId="0" applyNumberFormat="0" applyFill="0" applyBorder="0" applyAlignment="0" applyProtection="0"/>
    <xf numFmtId="0" fontId="16" fillId="0" borderId="9" applyNumberFormat="0" applyFill="0" applyAlignment="0" applyProtection="0"/>
    <xf numFmtId="0" fontId="17" fillId="9" borderId="0" applyNumberFormat="0" applyBorder="0" applyAlignment="0" applyProtection="0"/>
    <xf numFmtId="0" fontId="1" fillId="10" borderId="0" applyNumberFormat="0" applyBorder="0" applyAlignment="0" applyProtection="0"/>
    <xf numFmtId="0" fontId="1" fillId="11" borderId="0" applyNumberFormat="0" applyBorder="0" applyAlignment="0" applyProtection="0"/>
    <xf numFmtId="0" fontId="1" fillId="12" borderId="0" applyNumberFormat="0" applyBorder="0" applyAlignment="0" applyProtection="0"/>
    <xf numFmtId="0" fontId="17" fillId="13" borderId="0" applyNumberFormat="0" applyBorder="0" applyAlignment="0" applyProtection="0"/>
    <xf numFmtId="0" fontId="1" fillId="14" borderId="0" applyNumberFormat="0" applyBorder="0" applyAlignment="0" applyProtection="0"/>
    <xf numFmtId="0" fontId="1" fillId="15" borderId="0" applyNumberFormat="0" applyBorder="0" applyAlignment="0" applyProtection="0"/>
    <xf numFmtId="0" fontId="1" fillId="16" borderId="0" applyNumberFormat="0" applyBorder="0" applyAlignment="0" applyProtection="0"/>
    <xf numFmtId="0" fontId="17" fillId="17" borderId="0" applyNumberFormat="0" applyBorder="0" applyAlignment="0" applyProtection="0"/>
    <xf numFmtId="0" fontId="1" fillId="18" borderId="0" applyNumberFormat="0" applyBorder="0" applyAlignment="0" applyProtection="0"/>
    <xf numFmtId="0" fontId="1" fillId="19" borderId="0" applyNumberFormat="0" applyBorder="0" applyAlignment="0" applyProtection="0"/>
    <xf numFmtId="0" fontId="1" fillId="20" borderId="0" applyNumberFormat="0" applyBorder="0" applyAlignment="0" applyProtection="0"/>
    <xf numFmtId="0" fontId="17" fillId="21" borderId="0" applyNumberFormat="0" applyBorder="0" applyAlignment="0" applyProtection="0"/>
    <xf numFmtId="0" fontId="1" fillId="22" borderId="0" applyNumberFormat="0" applyBorder="0" applyAlignment="0" applyProtection="0"/>
    <xf numFmtId="0" fontId="1" fillId="23" borderId="0" applyNumberFormat="0" applyBorder="0" applyAlignment="0" applyProtection="0"/>
    <xf numFmtId="0" fontId="1" fillId="24" borderId="0" applyNumberFormat="0" applyBorder="0" applyAlignment="0" applyProtection="0"/>
    <xf numFmtId="0" fontId="17" fillId="25" borderId="0" applyNumberFormat="0" applyBorder="0" applyAlignment="0" applyProtection="0"/>
    <xf numFmtId="0" fontId="1" fillId="26" borderId="0" applyNumberFormat="0" applyBorder="0" applyAlignment="0" applyProtection="0"/>
    <xf numFmtId="0" fontId="1" fillId="27" borderId="0" applyNumberFormat="0" applyBorder="0" applyAlignment="0" applyProtection="0"/>
    <xf numFmtId="0" fontId="1" fillId="28" borderId="0" applyNumberFormat="0" applyBorder="0" applyAlignment="0" applyProtection="0"/>
    <xf numFmtId="0" fontId="17" fillId="29" borderId="0" applyNumberFormat="0" applyBorder="0" applyAlignment="0" applyProtection="0"/>
    <xf numFmtId="0" fontId="1" fillId="30" borderId="0" applyNumberFormat="0" applyBorder="0" applyAlignment="0" applyProtection="0"/>
    <xf numFmtId="0" fontId="1" fillId="31" borderId="0" applyNumberFormat="0" applyBorder="0" applyAlignment="0" applyProtection="0"/>
    <xf numFmtId="0" fontId="1" fillId="32" borderId="0" applyNumberFormat="0" applyBorder="0" applyAlignment="0" applyProtection="0"/>
  </cellStyleXfs>
  <cellXfs count="329">
    <xf numFmtId="0" fontId="0" fillId="0" borderId="0" xfId="0"/>
    <xf numFmtId="0" fontId="0" fillId="0" borderId="0" xfId="0" applyAlignment="1">
      <alignment horizontal="left"/>
    </xf>
    <xf numFmtId="0" fontId="19" fillId="0" borderId="0" xfId="0" applyFont="1"/>
    <xf numFmtId="2" fontId="19" fillId="0" borderId="0" xfId="0" applyNumberFormat="1" applyFont="1"/>
    <xf numFmtId="0" fontId="0" fillId="0" borderId="0" xfId="0" applyAlignment="1">
      <alignment wrapText="1"/>
    </xf>
    <xf numFmtId="0" fontId="19" fillId="0" borderId="0" xfId="0" applyFont="1" applyAlignment="1">
      <alignment horizontal="center" vertical="center"/>
    </xf>
    <xf numFmtId="16" fontId="19" fillId="0" borderId="0" xfId="0" applyNumberFormat="1" applyFont="1" applyAlignment="1">
      <alignment horizontal="center" vertical="center"/>
    </xf>
    <xf numFmtId="0" fontId="19" fillId="0" borderId="0" xfId="0" applyFont="1" applyAlignment="1">
      <alignment horizontal="center" vertical="center" wrapText="1"/>
    </xf>
    <xf numFmtId="14" fontId="19" fillId="0" borderId="0" xfId="0" applyNumberFormat="1" applyFont="1"/>
    <xf numFmtId="0" fontId="19" fillId="0" borderId="0" xfId="0" applyFont="1" applyAlignment="1">
      <alignment horizontal="center"/>
    </xf>
    <xf numFmtId="0" fontId="19" fillId="0" borderId="0" xfId="0" applyFont="1" applyAlignment="1">
      <alignment wrapText="1"/>
    </xf>
    <xf numFmtId="0" fontId="19" fillId="0" borderId="15" xfId="0" applyFont="1" applyBorder="1"/>
    <xf numFmtId="0" fontId="19" fillId="0" borderId="15" xfId="0" applyFont="1" applyBorder="1" applyAlignment="1">
      <alignment horizontal="center" vertical="center" wrapText="1"/>
    </xf>
    <xf numFmtId="0" fontId="19" fillId="0" borderId="15" xfId="0" applyFont="1" applyBorder="1" applyAlignment="1">
      <alignment wrapText="1"/>
    </xf>
    <xf numFmtId="0" fontId="19" fillId="0" borderId="16" xfId="0" applyFont="1" applyBorder="1"/>
    <xf numFmtId="0" fontId="19" fillId="0" borderId="20" xfId="0" applyFont="1" applyBorder="1"/>
    <xf numFmtId="0" fontId="19" fillId="0" borderId="21" xfId="0" applyFont="1" applyBorder="1"/>
    <xf numFmtId="0" fontId="19" fillId="0" borderId="22" xfId="0" applyFont="1" applyBorder="1"/>
    <xf numFmtId="0" fontId="19" fillId="0" borderId="23" xfId="0" applyFont="1" applyBorder="1"/>
    <xf numFmtId="0" fontId="19" fillId="0" borderId="24" xfId="0" applyFont="1" applyBorder="1"/>
    <xf numFmtId="0" fontId="19" fillId="0" borderId="20" xfId="0" applyFont="1" applyBorder="1" applyAlignment="1">
      <alignment horizontal="center" vertical="center" wrapText="1"/>
    </xf>
    <xf numFmtId="0" fontId="19" fillId="0" borderId="21" xfId="0" applyFont="1" applyBorder="1" applyAlignment="1">
      <alignment horizontal="center" vertical="center" wrapText="1"/>
    </xf>
    <xf numFmtId="0" fontId="19" fillId="0" borderId="20" xfId="0" applyFont="1" applyBorder="1" applyAlignment="1">
      <alignment wrapText="1"/>
    </xf>
    <xf numFmtId="0" fontId="19" fillId="0" borderId="21" xfId="0" applyFont="1" applyBorder="1" applyAlignment="1">
      <alignment wrapText="1"/>
    </xf>
    <xf numFmtId="0" fontId="19" fillId="0" borderId="22" xfId="0" applyFont="1" applyBorder="1" applyAlignment="1">
      <alignment wrapText="1"/>
    </xf>
    <xf numFmtId="0" fontId="19" fillId="0" borderId="23" xfId="0" applyFont="1" applyBorder="1" applyAlignment="1">
      <alignment wrapText="1"/>
    </xf>
    <xf numFmtId="0" fontId="19" fillId="0" borderId="24" xfId="0" applyFont="1" applyBorder="1" applyAlignment="1">
      <alignment wrapText="1"/>
    </xf>
    <xf numFmtId="0" fontId="19" fillId="0" borderId="26" xfId="0" applyFont="1" applyBorder="1"/>
    <xf numFmtId="0" fontId="19" fillId="0" borderId="27" xfId="0" applyFont="1" applyBorder="1"/>
    <xf numFmtId="0" fontId="19" fillId="0" borderId="29" xfId="0" applyFont="1" applyBorder="1"/>
    <xf numFmtId="0" fontId="19" fillId="0" borderId="30" xfId="0" applyFont="1" applyBorder="1"/>
    <xf numFmtId="14" fontId="19" fillId="0" borderId="30" xfId="0" applyNumberFormat="1" applyFont="1" applyBorder="1"/>
    <xf numFmtId="1" fontId="19" fillId="0" borderId="30" xfId="0" applyNumberFormat="1" applyFont="1" applyBorder="1"/>
    <xf numFmtId="0" fontId="19" fillId="0" borderId="30" xfId="0" applyFont="1" applyBorder="1" applyAlignment="1">
      <alignment horizontal="center"/>
    </xf>
    <xf numFmtId="0" fontId="19" fillId="0" borderId="30" xfId="0" applyFont="1" applyBorder="1" applyAlignment="1">
      <alignment horizontal="right"/>
    </xf>
    <xf numFmtId="0" fontId="19" fillId="0" borderId="32" xfId="0" applyFont="1" applyBorder="1"/>
    <xf numFmtId="0" fontId="19" fillId="0" borderId="11" xfId="0" applyFont="1" applyBorder="1"/>
    <xf numFmtId="14" fontId="19" fillId="0" borderId="11" xfId="0" applyNumberFormat="1" applyFont="1" applyBorder="1"/>
    <xf numFmtId="1" fontId="19" fillId="0" borderId="11" xfId="0" applyNumberFormat="1" applyFont="1" applyBorder="1"/>
    <xf numFmtId="0" fontId="19" fillId="0" borderId="11" xfId="0" applyFont="1" applyBorder="1" applyAlignment="1">
      <alignment horizontal="center"/>
    </xf>
    <xf numFmtId="0" fontId="19" fillId="0" borderId="11" xfId="0" applyFont="1" applyBorder="1" applyAlignment="1">
      <alignment horizontal="right"/>
    </xf>
    <xf numFmtId="0" fontId="19" fillId="0" borderId="34" xfId="0" applyFont="1" applyBorder="1" applyAlignment="1">
      <alignment horizontal="left"/>
    </xf>
    <xf numFmtId="0" fontId="19" fillId="0" borderId="35" xfId="0" applyFont="1" applyBorder="1" applyAlignment="1">
      <alignment horizontal="left"/>
    </xf>
    <xf numFmtId="0" fontId="19" fillId="0" borderId="36" xfId="0" applyFont="1" applyBorder="1"/>
    <xf numFmtId="0" fontId="19" fillId="0" borderId="13" xfId="0" applyFont="1" applyBorder="1"/>
    <xf numFmtId="14" fontId="19" fillId="0" borderId="13" xfId="0" applyNumberFormat="1" applyFont="1" applyBorder="1"/>
    <xf numFmtId="1" fontId="19" fillId="0" borderId="13" xfId="0" applyNumberFormat="1" applyFont="1" applyBorder="1"/>
    <xf numFmtId="0" fontId="19" fillId="0" borderId="13" xfId="0" applyFont="1" applyBorder="1" applyAlignment="1">
      <alignment horizontal="center"/>
    </xf>
    <xf numFmtId="0" fontId="19" fillId="0" borderId="13" xfId="0" applyFont="1" applyBorder="1" applyAlignment="1">
      <alignment horizontal="right"/>
    </xf>
    <xf numFmtId="0" fontId="19" fillId="0" borderId="12" xfId="0" applyFont="1" applyBorder="1" applyAlignment="1">
      <alignment horizontal="left"/>
    </xf>
    <xf numFmtId="0" fontId="19" fillId="0" borderId="14" xfId="0" applyFont="1" applyBorder="1" applyAlignment="1">
      <alignment horizontal="center"/>
    </xf>
    <xf numFmtId="0" fontId="19" fillId="0" borderId="40" xfId="0" applyFont="1" applyBorder="1"/>
    <xf numFmtId="0" fontId="19" fillId="0" borderId="41" xfId="0" applyFont="1" applyBorder="1"/>
    <xf numFmtId="14" fontId="19" fillId="0" borderId="41" xfId="0" applyNumberFormat="1" applyFont="1" applyBorder="1"/>
    <xf numFmtId="1" fontId="19" fillId="0" borderId="41" xfId="0" applyNumberFormat="1" applyFont="1" applyBorder="1"/>
    <xf numFmtId="0" fontId="19" fillId="0" borderId="41" xfId="0" applyFont="1" applyBorder="1" applyAlignment="1">
      <alignment horizontal="center"/>
    </xf>
    <xf numFmtId="0" fontId="19" fillId="0" borderId="41" xfId="0" applyFont="1" applyBorder="1" applyAlignment="1">
      <alignment horizontal="right"/>
    </xf>
    <xf numFmtId="0" fontId="19" fillId="0" borderId="42" xfId="0" applyFont="1" applyBorder="1" applyAlignment="1">
      <alignment horizontal="left"/>
    </xf>
    <xf numFmtId="0" fontId="19" fillId="0" borderId="45" xfId="0" applyFont="1" applyBorder="1"/>
    <xf numFmtId="0" fontId="19" fillId="0" borderId="46" xfId="0" applyFont="1" applyBorder="1"/>
    <xf numFmtId="14" fontId="19" fillId="0" borderId="46" xfId="0" applyNumberFormat="1" applyFont="1" applyBorder="1"/>
    <xf numFmtId="1" fontId="19" fillId="0" borderId="46" xfId="0" applyNumberFormat="1" applyFont="1" applyBorder="1"/>
    <xf numFmtId="0" fontId="19" fillId="0" borderId="46" xfId="0" applyFont="1" applyBorder="1" applyAlignment="1">
      <alignment horizontal="center"/>
    </xf>
    <xf numFmtId="0" fontId="19" fillId="0" borderId="46" xfId="0" applyFont="1" applyBorder="1" applyAlignment="1">
      <alignment horizontal="right"/>
    </xf>
    <xf numFmtId="0" fontId="19" fillId="0" borderId="47" xfId="0" applyFont="1" applyBorder="1" applyAlignment="1">
      <alignment horizontal="left"/>
    </xf>
    <xf numFmtId="0" fontId="19" fillId="0" borderId="50" xfId="0" applyFont="1" applyBorder="1"/>
    <xf numFmtId="0" fontId="19" fillId="0" borderId="51" xfId="0" applyFont="1" applyBorder="1"/>
    <xf numFmtId="14" fontId="19" fillId="0" borderId="51" xfId="0" applyNumberFormat="1" applyFont="1" applyBorder="1"/>
    <xf numFmtId="1" fontId="19" fillId="0" borderId="51" xfId="0" applyNumberFormat="1" applyFont="1" applyBorder="1"/>
    <xf numFmtId="0" fontId="19" fillId="0" borderId="51" xfId="0" applyFont="1" applyBorder="1" applyAlignment="1">
      <alignment horizontal="center"/>
    </xf>
    <xf numFmtId="0" fontId="19" fillId="0" borderId="51" xfId="0" applyFont="1" applyBorder="1" applyAlignment="1">
      <alignment horizontal="right"/>
    </xf>
    <xf numFmtId="0" fontId="19" fillId="0" borderId="52" xfId="0" applyFont="1" applyBorder="1" applyAlignment="1">
      <alignment horizontal="left"/>
    </xf>
    <xf numFmtId="0" fontId="19" fillId="0" borderId="55" xfId="0" applyFont="1" applyBorder="1" applyAlignment="1">
      <alignment horizontal="center" vertical="center"/>
    </xf>
    <xf numFmtId="0" fontId="19" fillId="0" borderId="56" xfId="0" applyFont="1" applyBorder="1" applyAlignment="1">
      <alignment horizontal="center" vertical="center"/>
    </xf>
    <xf numFmtId="16" fontId="19" fillId="0" borderId="56" xfId="0" applyNumberFormat="1" applyFont="1" applyBorder="1" applyAlignment="1">
      <alignment horizontal="center" vertical="center"/>
    </xf>
    <xf numFmtId="0" fontId="19" fillId="0" borderId="57" xfId="0" applyFont="1" applyBorder="1"/>
    <xf numFmtId="0" fontId="19" fillId="0" borderId="58" xfId="0" applyFont="1" applyBorder="1"/>
    <xf numFmtId="0" fontId="19" fillId="0" borderId="59" xfId="0" applyFont="1" applyBorder="1"/>
    <xf numFmtId="14" fontId="19" fillId="0" borderId="59" xfId="0" applyNumberFormat="1" applyFont="1" applyBorder="1"/>
    <xf numFmtId="0" fontId="19" fillId="0" borderId="61" xfId="0" applyFont="1" applyBorder="1"/>
    <xf numFmtId="0" fontId="19" fillId="0" borderId="62" xfId="0" applyFont="1" applyBorder="1"/>
    <xf numFmtId="14" fontId="19" fillId="0" borderId="62" xfId="0" applyNumberFormat="1" applyFont="1" applyBorder="1"/>
    <xf numFmtId="1" fontId="19" fillId="0" borderId="62" xfId="0" applyNumberFormat="1" applyFont="1" applyBorder="1"/>
    <xf numFmtId="0" fontId="19" fillId="0" borderId="62" xfId="0" applyFont="1" applyBorder="1" applyAlignment="1">
      <alignment horizontal="center"/>
    </xf>
    <xf numFmtId="0" fontId="19" fillId="0" borderId="62" xfId="0" applyFont="1" applyBorder="1" applyAlignment="1">
      <alignment horizontal="right"/>
    </xf>
    <xf numFmtId="0" fontId="19" fillId="0" borderId="63" xfId="0" applyFont="1" applyBorder="1" applyAlignment="1">
      <alignment horizontal="left"/>
    </xf>
    <xf numFmtId="14" fontId="19" fillId="0" borderId="30" xfId="0" applyNumberFormat="1" applyFont="1" applyBorder="1" applyAlignment="1">
      <alignment horizontal="center"/>
    </xf>
    <xf numFmtId="14" fontId="19" fillId="0" borderId="11" xfId="0" applyNumberFormat="1" applyFont="1" applyBorder="1" applyAlignment="1">
      <alignment horizontal="center"/>
    </xf>
    <xf numFmtId="14" fontId="19" fillId="0" borderId="13" xfId="0" applyNumberFormat="1" applyFont="1" applyBorder="1" applyAlignment="1">
      <alignment horizontal="center"/>
    </xf>
    <xf numFmtId="14" fontId="19" fillId="0" borderId="41" xfId="0" applyNumberFormat="1" applyFont="1" applyBorder="1" applyAlignment="1">
      <alignment horizontal="center"/>
    </xf>
    <xf numFmtId="14" fontId="19" fillId="0" borderId="46" xfId="0" applyNumberFormat="1" applyFont="1" applyBorder="1" applyAlignment="1">
      <alignment horizontal="center"/>
    </xf>
    <xf numFmtId="14" fontId="19" fillId="0" borderId="51" xfId="0" applyNumberFormat="1" applyFont="1" applyBorder="1" applyAlignment="1">
      <alignment horizontal="center"/>
    </xf>
    <xf numFmtId="14" fontId="19" fillId="0" borderId="62" xfId="0" applyNumberFormat="1" applyFont="1" applyBorder="1" applyAlignment="1">
      <alignment horizontal="center"/>
    </xf>
    <xf numFmtId="0" fontId="0" fillId="39" borderId="0" xfId="0" applyFill="1" applyAlignment="1">
      <alignment horizontal="centerContinuous" vertical="center"/>
    </xf>
    <xf numFmtId="0" fontId="17" fillId="0" borderId="0" xfId="0" applyFont="1" applyAlignment="1">
      <alignment horizontal="left"/>
    </xf>
    <xf numFmtId="0" fontId="0" fillId="0" borderId="67" xfId="0" applyBorder="1"/>
    <xf numFmtId="0" fontId="0" fillId="0" borderId="68" xfId="0" applyBorder="1"/>
    <xf numFmtId="0" fontId="0" fillId="0" borderId="69" xfId="0" applyBorder="1"/>
    <xf numFmtId="0" fontId="0" fillId="0" borderId="70" xfId="0" applyBorder="1"/>
    <xf numFmtId="0" fontId="13" fillId="39" borderId="0" xfId="0" applyFont="1" applyFill="1" applyAlignment="1">
      <alignment horizontal="centerContinuous" vertical="center"/>
    </xf>
    <xf numFmtId="0" fontId="0" fillId="0" borderId="71" xfId="0" applyBorder="1"/>
    <xf numFmtId="0" fontId="0" fillId="0" borderId="72" xfId="0" applyBorder="1"/>
    <xf numFmtId="0" fontId="0" fillId="0" borderId="73" xfId="0" applyBorder="1"/>
    <xf numFmtId="0" fontId="0" fillId="0" borderId="74" xfId="0" applyBorder="1"/>
    <xf numFmtId="0" fontId="0" fillId="39" borderId="0" xfId="0" applyFill="1" applyAlignment="1">
      <alignment horizontal="centerContinuous"/>
    </xf>
    <xf numFmtId="0" fontId="0" fillId="39" borderId="0" xfId="0" applyFill="1"/>
    <xf numFmtId="0" fontId="19" fillId="0" borderId="32" xfId="0" applyFont="1" applyBorder="1" applyAlignment="1">
      <alignment horizontal="center"/>
    </xf>
    <xf numFmtId="0" fontId="19" fillId="0" borderId="33" xfId="0" applyFont="1" applyBorder="1" applyAlignment="1">
      <alignment horizontal="center"/>
    </xf>
    <xf numFmtId="0" fontId="19" fillId="0" borderId="36" xfId="0" applyFont="1" applyBorder="1" applyAlignment="1">
      <alignment horizontal="center"/>
    </xf>
    <xf numFmtId="0" fontId="19" fillId="0" borderId="37" xfId="0" applyFont="1" applyBorder="1" applyAlignment="1">
      <alignment horizontal="center"/>
    </xf>
    <xf numFmtId="0" fontId="19" fillId="0" borderId="43" xfId="0" applyFont="1" applyBorder="1" applyAlignment="1">
      <alignment horizontal="center"/>
    </xf>
    <xf numFmtId="0" fontId="19" fillId="0" borderId="44" xfId="0" applyFont="1" applyBorder="1" applyAlignment="1">
      <alignment horizontal="center"/>
    </xf>
    <xf numFmtId="0" fontId="19" fillId="0" borderId="48" xfId="0" applyFont="1" applyBorder="1" applyAlignment="1">
      <alignment horizontal="center"/>
    </xf>
    <xf numFmtId="0" fontId="19" fillId="0" borderId="49" xfId="0" applyFont="1" applyBorder="1" applyAlignment="1">
      <alignment horizontal="center"/>
    </xf>
    <xf numFmtId="0" fontId="19" fillId="0" borderId="53" xfId="0" applyFont="1" applyBorder="1" applyAlignment="1">
      <alignment horizontal="center"/>
    </xf>
    <xf numFmtId="0" fontId="19" fillId="0" borderId="54" xfId="0" applyFont="1" applyBorder="1" applyAlignment="1">
      <alignment horizontal="center"/>
    </xf>
    <xf numFmtId="0" fontId="19" fillId="0" borderId="64" xfId="0" applyFont="1" applyBorder="1" applyAlignment="1">
      <alignment horizontal="center"/>
    </xf>
    <xf numFmtId="0" fontId="19" fillId="0" borderId="65" xfId="0" applyFont="1" applyBorder="1" applyAlignment="1">
      <alignment horizontal="center"/>
    </xf>
    <xf numFmtId="0" fontId="21" fillId="45" borderId="28" xfId="0" applyFont="1" applyFill="1" applyBorder="1" applyAlignment="1">
      <alignment horizontal="center" vertical="center" wrapText="1"/>
    </xf>
    <xf numFmtId="9" fontId="19" fillId="0" borderId="31" xfId="1" applyFont="1" applyBorder="1" applyAlignment="1">
      <alignment horizontal="center"/>
    </xf>
    <xf numFmtId="9" fontId="19" fillId="0" borderId="33" xfId="1" applyFont="1" applyBorder="1" applyAlignment="1">
      <alignment horizontal="center"/>
    </xf>
    <xf numFmtId="9" fontId="19" fillId="0" borderId="37" xfId="1" applyFont="1" applyBorder="1" applyAlignment="1">
      <alignment horizontal="center"/>
    </xf>
    <xf numFmtId="0" fontId="0" fillId="46" borderId="0" xfId="0" applyFill="1"/>
    <xf numFmtId="0" fontId="0" fillId="47" borderId="0" xfId="0" applyFill="1"/>
    <xf numFmtId="0" fontId="0" fillId="48" borderId="0" xfId="0" applyFill="1"/>
    <xf numFmtId="0" fontId="0" fillId="38" borderId="0" xfId="0" applyFill="1"/>
    <xf numFmtId="0" fontId="0" fillId="49" borderId="0" xfId="0" applyFill="1"/>
    <xf numFmtId="0" fontId="0" fillId="0" borderId="78" xfId="0" applyBorder="1"/>
    <xf numFmtId="0" fontId="0" fillId="0" borderId="79" xfId="0" applyBorder="1"/>
    <xf numFmtId="0" fontId="0" fillId="0" borderId="80" xfId="0" applyBorder="1"/>
    <xf numFmtId="0" fontId="17" fillId="47" borderId="0" xfId="0" applyFont="1" applyFill="1"/>
    <xf numFmtId="0" fontId="0" fillId="35" borderId="0" xfId="0" applyFill="1"/>
    <xf numFmtId="0" fontId="0" fillId="50" borderId="0" xfId="0" applyFill="1"/>
    <xf numFmtId="0" fontId="16" fillId="48" borderId="0" xfId="0" applyFont="1" applyFill="1"/>
    <xf numFmtId="0" fontId="0" fillId="52" borderId="0" xfId="0" applyFill="1"/>
    <xf numFmtId="0" fontId="0" fillId="37" borderId="0" xfId="0" applyFill="1"/>
    <xf numFmtId="0" fontId="0" fillId="53" borderId="0" xfId="0" applyFill="1"/>
    <xf numFmtId="0" fontId="0" fillId="54" borderId="0" xfId="0" applyFill="1"/>
    <xf numFmtId="0" fontId="17" fillId="53" borderId="0" xfId="0" applyFont="1" applyFill="1"/>
    <xf numFmtId="0" fontId="13" fillId="54" borderId="0" xfId="0" applyFont="1" applyFill="1"/>
    <xf numFmtId="0" fontId="17" fillId="36" borderId="0" xfId="0" applyFont="1" applyFill="1"/>
    <xf numFmtId="0" fontId="13" fillId="36" borderId="0" xfId="0" applyFont="1" applyFill="1"/>
    <xf numFmtId="0" fontId="16" fillId="52" borderId="0" xfId="0" applyFont="1" applyFill="1"/>
    <xf numFmtId="0" fontId="13" fillId="47" borderId="0" xfId="0" applyFont="1" applyFill="1"/>
    <xf numFmtId="0" fontId="17" fillId="38" borderId="0" xfId="0" applyFont="1" applyFill="1"/>
    <xf numFmtId="0" fontId="13" fillId="38" borderId="0" xfId="0" applyFont="1" applyFill="1"/>
    <xf numFmtId="0" fontId="13" fillId="48" borderId="82" xfId="0" applyFont="1" applyFill="1" applyBorder="1" applyAlignment="1">
      <alignment horizontal="centerContinuous"/>
    </xf>
    <xf numFmtId="0" fontId="16" fillId="48" borderId="82" xfId="0" applyFont="1" applyFill="1" applyBorder="1"/>
    <xf numFmtId="0" fontId="16" fillId="48" borderId="83" xfId="0" applyFont="1" applyFill="1" applyBorder="1"/>
    <xf numFmtId="0" fontId="0" fillId="0" borderId="84" xfId="0" applyBorder="1"/>
    <xf numFmtId="0" fontId="0" fillId="0" borderId="85" xfId="0" applyBorder="1"/>
    <xf numFmtId="0" fontId="0" fillId="0" borderId="86" xfId="0" applyBorder="1"/>
    <xf numFmtId="0" fontId="13" fillId="47" borderId="75" xfId="0" applyFont="1" applyFill="1" applyBorder="1" applyAlignment="1">
      <alignment horizontal="left"/>
    </xf>
    <xf numFmtId="0" fontId="13" fillId="47" borderId="76" xfId="0" applyFont="1" applyFill="1" applyBorder="1" applyAlignment="1">
      <alignment horizontal="left"/>
    </xf>
    <xf numFmtId="0" fontId="16" fillId="47" borderId="76" xfId="0" applyFont="1" applyFill="1" applyBorder="1" applyAlignment="1">
      <alignment horizontal="left"/>
    </xf>
    <xf numFmtId="0" fontId="16" fillId="47" borderId="77" xfId="0" applyFont="1" applyFill="1" applyBorder="1" applyAlignment="1">
      <alignment horizontal="left"/>
    </xf>
    <xf numFmtId="0" fontId="13" fillId="48" borderId="81" xfId="0" applyFont="1" applyFill="1" applyBorder="1" applyAlignment="1">
      <alignment horizontal="left"/>
    </xf>
    <xf numFmtId="9" fontId="17" fillId="47" borderId="0" xfId="1" applyFont="1" applyFill="1"/>
    <xf numFmtId="0" fontId="0" fillId="0" borderId="76" xfId="0" applyBorder="1"/>
    <xf numFmtId="9" fontId="0" fillId="35" borderId="0" xfId="1" applyFont="1" applyFill="1"/>
    <xf numFmtId="9" fontId="0" fillId="50" borderId="0" xfId="1" applyFont="1" applyFill="1"/>
    <xf numFmtId="9" fontId="0" fillId="48" borderId="0" xfId="1" applyFont="1" applyFill="1"/>
    <xf numFmtId="9" fontId="0" fillId="52" borderId="0" xfId="1" applyFont="1" applyFill="1"/>
    <xf numFmtId="9" fontId="0" fillId="37" borderId="0" xfId="1" applyFont="1" applyFill="1"/>
    <xf numFmtId="9" fontId="0" fillId="53" borderId="0" xfId="1" applyFont="1" applyFill="1"/>
    <xf numFmtId="9" fontId="17" fillId="36" borderId="0" xfId="1" applyFont="1" applyFill="1"/>
    <xf numFmtId="9" fontId="17" fillId="38" borderId="0" xfId="1" applyFont="1" applyFill="1"/>
    <xf numFmtId="0" fontId="13" fillId="51" borderId="87" xfId="0" applyFont="1" applyFill="1" applyBorder="1" applyAlignment="1">
      <alignment horizontal="left"/>
    </xf>
    <xf numFmtId="0" fontId="13" fillId="51" borderId="88" xfId="0" applyFont="1" applyFill="1" applyBorder="1" applyAlignment="1">
      <alignment horizontal="centerContinuous"/>
    </xf>
    <xf numFmtId="0" fontId="16" fillId="51" borderId="88" xfId="0" applyFont="1" applyFill="1" applyBorder="1"/>
    <xf numFmtId="0" fontId="16" fillId="51" borderId="89" xfId="0" applyFont="1" applyFill="1" applyBorder="1"/>
    <xf numFmtId="0" fontId="0" fillId="0" borderId="90" xfId="0" applyBorder="1"/>
    <xf numFmtId="0" fontId="0" fillId="0" borderId="91" xfId="0" applyBorder="1"/>
    <xf numFmtId="0" fontId="0" fillId="0" borderId="92" xfId="0" applyBorder="1"/>
    <xf numFmtId="0" fontId="13" fillId="55" borderId="93" xfId="0" applyFont="1" applyFill="1" applyBorder="1" applyAlignment="1">
      <alignment horizontal="left"/>
    </xf>
    <xf numFmtId="0" fontId="13" fillId="55" borderId="94" xfId="0" applyFont="1" applyFill="1" applyBorder="1" applyAlignment="1">
      <alignment horizontal="centerContinuous"/>
    </xf>
    <xf numFmtId="0" fontId="16" fillId="55" borderId="94" xfId="0" applyFont="1" applyFill="1" applyBorder="1"/>
    <xf numFmtId="0" fontId="16" fillId="55" borderId="95" xfId="0" applyFont="1" applyFill="1" applyBorder="1"/>
    <xf numFmtId="0" fontId="0" fillId="0" borderId="96" xfId="0" applyBorder="1"/>
    <xf numFmtId="0" fontId="0" fillId="0" borderId="97" xfId="0" applyBorder="1"/>
    <xf numFmtId="0" fontId="0" fillId="0" borderId="98" xfId="0" applyBorder="1"/>
    <xf numFmtId="0" fontId="13" fillId="37" borderId="99" xfId="0" applyFont="1" applyFill="1" applyBorder="1" applyAlignment="1">
      <alignment horizontal="left"/>
    </xf>
    <xf numFmtId="0" fontId="13" fillId="37" borderId="100" xfId="0" applyFont="1" applyFill="1" applyBorder="1" applyAlignment="1">
      <alignment horizontal="centerContinuous"/>
    </xf>
    <xf numFmtId="0" fontId="16" fillId="37" borderId="100" xfId="0" applyFont="1" applyFill="1" applyBorder="1"/>
    <xf numFmtId="0" fontId="16" fillId="37" borderId="101" xfId="0" applyFont="1" applyFill="1" applyBorder="1"/>
    <xf numFmtId="0" fontId="0" fillId="0" borderId="102" xfId="0" applyBorder="1"/>
    <xf numFmtId="0" fontId="0" fillId="0" borderId="103" xfId="0" applyBorder="1"/>
    <xf numFmtId="0" fontId="0" fillId="0" borderId="104" xfId="0" applyBorder="1"/>
    <xf numFmtId="0" fontId="13" fillId="36" borderId="105" xfId="0" applyFont="1" applyFill="1" applyBorder="1" applyAlignment="1">
      <alignment horizontal="left"/>
    </xf>
    <xf numFmtId="0" fontId="13" fillId="36" borderId="106" xfId="0" applyFont="1" applyFill="1" applyBorder="1" applyAlignment="1">
      <alignment horizontal="centerContinuous"/>
    </xf>
    <xf numFmtId="0" fontId="16" fillId="36" borderId="106" xfId="0" applyFont="1" applyFill="1" applyBorder="1"/>
    <xf numFmtId="0" fontId="16" fillId="36" borderId="107" xfId="0" applyFont="1" applyFill="1" applyBorder="1"/>
    <xf numFmtId="0" fontId="0" fillId="0" borderId="108" xfId="0" applyBorder="1"/>
    <xf numFmtId="0" fontId="0" fillId="0" borderId="109" xfId="0" applyBorder="1"/>
    <xf numFmtId="0" fontId="0" fillId="0" borderId="110" xfId="0" applyBorder="1"/>
    <xf numFmtId="0" fontId="13" fillId="38" borderId="111" xfId="0" applyFont="1" applyFill="1" applyBorder="1" applyAlignment="1">
      <alignment horizontal="left"/>
    </xf>
    <xf numFmtId="0" fontId="13" fillId="38" borderId="112" xfId="0" applyFont="1" applyFill="1" applyBorder="1" applyAlignment="1">
      <alignment horizontal="centerContinuous"/>
    </xf>
    <xf numFmtId="0" fontId="16" fillId="38" borderId="112" xfId="0" applyFont="1" applyFill="1" applyBorder="1"/>
    <xf numFmtId="0" fontId="16" fillId="38" borderId="113" xfId="0" applyFont="1" applyFill="1" applyBorder="1"/>
    <xf numFmtId="0" fontId="0" fillId="0" borderId="114" xfId="0" applyBorder="1"/>
    <xf numFmtId="0" fontId="0" fillId="0" borderId="115" xfId="0" applyBorder="1"/>
    <xf numFmtId="0" fontId="0" fillId="0" borderId="116" xfId="0" applyBorder="1"/>
    <xf numFmtId="0" fontId="0" fillId="47" borderId="76" xfId="0" applyFill="1" applyBorder="1"/>
    <xf numFmtId="0" fontId="13" fillId="50" borderId="117" xfId="0" applyFont="1" applyFill="1" applyBorder="1" applyAlignment="1">
      <alignment horizontal="left"/>
    </xf>
    <xf numFmtId="0" fontId="13" fillId="50" borderId="118" xfId="0" applyFont="1" applyFill="1" applyBorder="1" applyAlignment="1">
      <alignment horizontal="centerContinuous"/>
    </xf>
    <xf numFmtId="0" fontId="16" fillId="50" borderId="118" xfId="0" applyFont="1" applyFill="1" applyBorder="1"/>
    <xf numFmtId="0" fontId="16" fillId="50" borderId="119" xfId="0" applyFont="1" applyFill="1" applyBorder="1"/>
    <xf numFmtId="0" fontId="0" fillId="0" borderId="120" xfId="0" applyBorder="1"/>
    <xf numFmtId="0" fontId="0" fillId="0" borderId="121" xfId="0" applyBorder="1"/>
    <xf numFmtId="0" fontId="0" fillId="0" borderId="122" xfId="0" applyBorder="1"/>
    <xf numFmtId="0" fontId="0" fillId="38" borderId="112" xfId="0" applyFill="1" applyBorder="1"/>
    <xf numFmtId="0" fontId="0" fillId="36" borderId="106" xfId="0" applyFill="1" applyBorder="1"/>
    <xf numFmtId="0" fontId="13" fillId="53" borderId="123" xfId="0" applyFont="1" applyFill="1" applyBorder="1" applyAlignment="1">
      <alignment horizontal="left"/>
    </xf>
    <xf numFmtId="0" fontId="0" fillId="53" borderId="124" xfId="0" applyFill="1" applyBorder="1"/>
    <xf numFmtId="0" fontId="13" fillId="53" borderId="124" xfId="0" applyFont="1" applyFill="1" applyBorder="1" applyAlignment="1">
      <alignment horizontal="centerContinuous"/>
    </xf>
    <xf numFmtId="0" fontId="16" fillId="53" borderId="124" xfId="0" applyFont="1" applyFill="1" applyBorder="1"/>
    <xf numFmtId="0" fontId="16" fillId="53" borderId="125" xfId="0" applyFont="1" applyFill="1" applyBorder="1"/>
    <xf numFmtId="0" fontId="0" fillId="0" borderId="126" xfId="0" applyBorder="1"/>
    <xf numFmtId="0" fontId="0" fillId="0" borderId="127" xfId="0" applyBorder="1"/>
    <xf numFmtId="0" fontId="0" fillId="0" borderId="128" xfId="0" applyBorder="1"/>
    <xf numFmtId="0" fontId="0" fillId="37" borderId="100" xfId="0" applyFill="1" applyBorder="1"/>
    <xf numFmtId="0" fontId="0" fillId="52" borderId="94" xfId="0" applyFill="1" applyBorder="1"/>
    <xf numFmtId="0" fontId="0" fillId="51" borderId="88" xfId="0" applyFill="1" applyBorder="1"/>
    <xf numFmtId="0" fontId="0" fillId="48" borderId="82" xfId="0" applyFill="1" applyBorder="1"/>
    <xf numFmtId="0" fontId="0" fillId="50" borderId="118" xfId="0" applyFill="1" applyBorder="1"/>
    <xf numFmtId="0" fontId="17" fillId="39" borderId="0" xfId="0" applyFont="1" applyFill="1"/>
    <xf numFmtId="0" fontId="13" fillId="39" borderId="0" xfId="0" applyFont="1" applyFill="1"/>
    <xf numFmtId="0" fontId="13" fillId="39" borderId="0" xfId="0" applyFont="1" applyFill="1" applyAlignment="1">
      <alignment horizontal="centerContinuous" wrapText="1"/>
    </xf>
    <xf numFmtId="0" fontId="23" fillId="39" borderId="0" xfId="0" applyFont="1" applyFill="1" applyAlignment="1">
      <alignment horizontal="centerContinuous" wrapText="1"/>
    </xf>
    <xf numFmtId="0" fontId="17" fillId="39" borderId="0" xfId="0" applyFont="1" applyFill="1" applyAlignment="1">
      <alignment horizontal="centerContinuous"/>
    </xf>
    <xf numFmtId="0" fontId="25" fillId="39" borderId="0" xfId="0" applyFont="1" applyFill="1" applyAlignment="1">
      <alignment horizontal="left"/>
    </xf>
    <xf numFmtId="0" fontId="0" fillId="0" borderId="129" xfId="0" applyBorder="1"/>
    <xf numFmtId="0" fontId="0" fillId="0" borderId="0" xfId="0" applyAlignment="1">
      <alignment horizontal="center" vertical="center"/>
    </xf>
    <xf numFmtId="0" fontId="27" fillId="0" borderId="0" xfId="0" applyFont="1"/>
    <xf numFmtId="0" fontId="24" fillId="56" borderId="0" xfId="0" applyFont="1" applyFill="1" applyAlignment="1">
      <alignment horizontal="center" vertical="center"/>
    </xf>
    <xf numFmtId="0" fontId="28" fillId="56" borderId="0" xfId="0" applyFont="1" applyFill="1" applyAlignment="1">
      <alignment horizontal="center"/>
    </xf>
    <xf numFmtId="0" fontId="27" fillId="56" borderId="0" xfId="0" applyFont="1" applyFill="1" applyAlignment="1">
      <alignment horizontal="center" vertical="center"/>
    </xf>
    <xf numFmtId="0" fontId="24" fillId="56" borderId="0" xfId="0" applyFont="1" applyFill="1" applyAlignment="1">
      <alignment horizontal="centerContinuous" vertical="center"/>
    </xf>
    <xf numFmtId="0" fontId="0" fillId="56" borderId="0" xfId="0" applyFill="1" applyAlignment="1">
      <alignment horizontal="centerContinuous" vertical="center"/>
    </xf>
    <xf numFmtId="0" fontId="0" fillId="56" borderId="0" xfId="0" applyFill="1"/>
    <xf numFmtId="0" fontId="17" fillId="57" borderId="0" xfId="0" applyFont="1" applyFill="1"/>
    <xf numFmtId="0" fontId="22" fillId="57" borderId="0" xfId="0" applyFont="1" applyFill="1" applyAlignment="1">
      <alignment horizontal="centerContinuous" vertical="center"/>
    </xf>
    <xf numFmtId="0" fontId="17" fillId="57" borderId="0" xfId="0" applyFont="1" applyFill="1" applyAlignment="1">
      <alignment horizontal="centerContinuous" vertical="center"/>
    </xf>
    <xf numFmtId="0" fontId="17" fillId="58" borderId="0" xfId="0" applyFont="1" applyFill="1" applyAlignment="1">
      <alignment horizontal="centerContinuous"/>
    </xf>
    <xf numFmtId="2" fontId="20" fillId="0" borderId="0" xfId="0" applyNumberFormat="1" applyFont="1"/>
    <xf numFmtId="0" fontId="30" fillId="39" borderId="0" xfId="0" applyFont="1" applyFill="1" applyAlignment="1">
      <alignment horizontal="centerContinuous" vertical="center"/>
    </xf>
    <xf numFmtId="0" fontId="13" fillId="39" borderId="0" xfId="0" applyFont="1" applyFill="1" applyAlignment="1">
      <alignment vertical="center"/>
    </xf>
    <xf numFmtId="0" fontId="22" fillId="39" borderId="0" xfId="0" applyFont="1" applyFill="1" applyAlignment="1">
      <alignment horizontal="left" vertical="center" indent="2"/>
    </xf>
    <xf numFmtId="0" fontId="29" fillId="39" borderId="0" xfId="0" applyFont="1" applyFill="1" applyAlignment="1">
      <alignment horizontal="centerContinuous" vertical="center"/>
    </xf>
    <xf numFmtId="164" fontId="28" fillId="56" borderId="0" xfId="0" applyNumberFormat="1" applyFont="1" applyFill="1" applyAlignment="1">
      <alignment horizontal="center"/>
    </xf>
    <xf numFmtId="0" fontId="13" fillId="39" borderId="0" xfId="0" applyFont="1" applyFill="1" applyAlignment="1">
      <alignment horizontal="right"/>
    </xf>
    <xf numFmtId="0" fontId="31" fillId="0" borderId="0" xfId="0" applyFont="1" applyAlignment="1">
      <alignment horizontal="right" vertical="center"/>
    </xf>
    <xf numFmtId="0" fontId="19" fillId="0" borderId="0" xfId="0" applyFont="1" applyAlignment="1">
      <alignment horizontal="left" indent="1"/>
    </xf>
    <xf numFmtId="0" fontId="32" fillId="39" borderId="0" xfId="0" applyFont="1" applyFill="1" applyAlignment="1">
      <alignment horizontal="center" vertical="center"/>
    </xf>
    <xf numFmtId="0" fontId="33" fillId="57" borderId="0" xfId="0" applyFont="1" applyFill="1" applyAlignment="1">
      <alignment horizontal="centerContinuous" vertical="center"/>
    </xf>
    <xf numFmtId="0" fontId="34" fillId="57" borderId="0" xfId="0" applyFont="1" applyFill="1" applyAlignment="1">
      <alignment horizontal="centerContinuous" vertical="center"/>
    </xf>
    <xf numFmtId="0" fontId="23" fillId="34" borderId="56" xfId="0" applyFont="1" applyFill="1" applyBorder="1" applyAlignment="1">
      <alignment horizontal="center" vertical="center"/>
    </xf>
    <xf numFmtId="0" fontId="19" fillId="33" borderId="10" xfId="0" applyFont="1" applyFill="1" applyBorder="1"/>
    <xf numFmtId="0" fontId="19" fillId="0" borderId="10" xfId="0" applyFont="1" applyBorder="1"/>
    <xf numFmtId="0" fontId="19" fillId="0" borderId="60" xfId="0" applyFont="1" applyBorder="1"/>
    <xf numFmtId="0" fontId="19" fillId="47" borderId="17" xfId="0" applyFont="1" applyFill="1" applyBorder="1" applyAlignment="1">
      <alignment horizontal="center" vertical="center" textRotation="90"/>
    </xf>
    <xf numFmtId="0" fontId="19" fillId="47" borderId="18" xfId="0" applyFont="1" applyFill="1" applyBorder="1" applyAlignment="1">
      <alignment horizontal="center" vertical="center" textRotation="90"/>
    </xf>
    <xf numFmtId="0" fontId="19" fillId="47" borderId="19" xfId="0" applyFont="1" applyFill="1" applyBorder="1" applyAlignment="1">
      <alignment horizontal="center" vertical="center" textRotation="90"/>
    </xf>
    <xf numFmtId="0" fontId="21" fillId="50" borderId="17" xfId="0" applyFont="1" applyFill="1" applyBorder="1" applyAlignment="1">
      <alignment horizontal="center" vertical="center" textRotation="90"/>
    </xf>
    <xf numFmtId="0" fontId="21" fillId="50" borderId="18" xfId="0" applyFont="1" applyFill="1" applyBorder="1" applyAlignment="1">
      <alignment horizontal="center" vertical="center" textRotation="90"/>
    </xf>
    <xf numFmtId="0" fontId="21" fillId="48" borderId="18" xfId="0" applyFont="1" applyFill="1" applyBorder="1" applyAlignment="1">
      <alignment horizontal="center" vertical="center" textRotation="90"/>
    </xf>
    <xf numFmtId="0" fontId="19" fillId="51" borderId="19" xfId="0" applyFont="1" applyFill="1" applyBorder="1" applyAlignment="1">
      <alignment horizontal="center" vertical="center" textRotation="90"/>
    </xf>
    <xf numFmtId="0" fontId="19" fillId="46" borderId="17" xfId="0" applyFont="1" applyFill="1" applyBorder="1" applyAlignment="1">
      <alignment horizontal="center" vertical="center" textRotation="90" wrapText="1"/>
    </xf>
    <xf numFmtId="0" fontId="19" fillId="46" borderId="18" xfId="0" applyFont="1" applyFill="1" applyBorder="1" applyAlignment="1">
      <alignment horizontal="center" vertical="center" textRotation="90" wrapText="1"/>
    </xf>
    <xf numFmtId="0" fontId="19" fillId="46" borderId="19" xfId="0" applyFont="1" applyFill="1" applyBorder="1" applyAlignment="1">
      <alignment horizontal="center" vertical="center" textRotation="90" wrapText="1"/>
    </xf>
    <xf numFmtId="0" fontId="19" fillId="42" borderId="17" xfId="0" applyFont="1" applyFill="1" applyBorder="1" applyAlignment="1">
      <alignment horizontal="center" vertical="center" textRotation="90"/>
    </xf>
    <xf numFmtId="0" fontId="19" fillId="42" borderId="18" xfId="0" applyFont="1" applyFill="1" applyBorder="1" applyAlignment="1">
      <alignment horizontal="center" vertical="center" textRotation="90"/>
    </xf>
    <xf numFmtId="0" fontId="19" fillId="41" borderId="18" xfId="0" applyFont="1" applyFill="1" applyBorder="1" applyAlignment="1">
      <alignment horizontal="center" vertical="center" textRotation="90"/>
    </xf>
    <xf numFmtId="0" fontId="19" fillId="41" borderId="19" xfId="0" applyFont="1" applyFill="1" applyBorder="1" applyAlignment="1">
      <alignment horizontal="center" vertical="center" textRotation="90" wrapText="1"/>
    </xf>
    <xf numFmtId="0" fontId="19" fillId="44" borderId="25" xfId="0" applyFont="1" applyFill="1" applyBorder="1" applyAlignment="1">
      <alignment horizontal="center" vertical="center" textRotation="90"/>
    </xf>
    <xf numFmtId="0" fontId="19" fillId="43" borderId="17" xfId="0" applyFont="1" applyFill="1" applyBorder="1" applyAlignment="1">
      <alignment horizontal="center" vertical="center" textRotation="90"/>
    </xf>
    <xf numFmtId="0" fontId="19" fillId="0" borderId="59" xfId="0" applyFont="1" applyBorder="1" applyAlignment="1">
      <alignment horizontal="center"/>
    </xf>
    <xf numFmtId="0" fontId="26" fillId="0" borderId="130" xfId="0" applyFont="1" applyBorder="1" applyAlignment="1">
      <alignment horizontal="center" vertical="center" textRotation="90" wrapText="1"/>
    </xf>
    <xf numFmtId="0" fontId="26" fillId="0" borderId="131" xfId="0" applyFont="1" applyBorder="1" applyAlignment="1">
      <alignment horizontal="center" vertical="center" textRotation="90" wrapText="1"/>
    </xf>
    <xf numFmtId="0" fontId="26" fillId="0" borderId="132" xfId="0" applyFont="1" applyBorder="1" applyAlignment="1">
      <alignment horizontal="center" vertical="center" textRotation="90" wrapText="1"/>
    </xf>
    <xf numFmtId="164" fontId="19" fillId="0" borderId="133" xfId="0" applyNumberFormat="1" applyFont="1" applyBorder="1"/>
    <xf numFmtId="164" fontId="19" fillId="0" borderId="0" xfId="0" applyNumberFormat="1" applyFont="1"/>
    <xf numFmtId="164" fontId="19" fillId="0" borderId="134" xfId="0" applyNumberFormat="1" applyFont="1" applyBorder="1"/>
    <xf numFmtId="164" fontId="19" fillId="0" borderId="135" xfId="0" applyNumberFormat="1" applyFont="1" applyBorder="1"/>
    <xf numFmtId="164" fontId="19" fillId="0" borderId="136" xfId="0" applyNumberFormat="1" applyFont="1" applyBorder="1"/>
    <xf numFmtId="164" fontId="19" fillId="0" borderId="137" xfId="0" applyNumberFormat="1" applyFont="1" applyBorder="1"/>
    <xf numFmtId="0" fontId="19" fillId="43" borderId="138" xfId="0" applyFont="1" applyFill="1" applyBorder="1" applyAlignment="1">
      <alignment horizontal="center" vertical="center" textRotation="90"/>
    </xf>
    <xf numFmtId="0" fontId="19" fillId="0" borderId="139" xfId="0" applyFont="1" applyBorder="1"/>
    <xf numFmtId="0" fontId="26" fillId="0" borderId="140" xfId="0" applyFont="1" applyBorder="1" applyAlignment="1">
      <alignment horizontal="center" vertical="center" textRotation="90" wrapText="1"/>
    </xf>
    <xf numFmtId="0" fontId="26" fillId="0" borderId="141" xfId="0" applyFont="1" applyBorder="1" applyAlignment="1">
      <alignment horizontal="center" vertical="center" textRotation="90" wrapText="1"/>
    </xf>
    <xf numFmtId="0" fontId="26" fillId="0" borderId="142" xfId="0" applyFont="1" applyBorder="1" applyAlignment="1">
      <alignment horizontal="center" vertical="center" textRotation="90" wrapText="1"/>
    </xf>
    <xf numFmtId="164" fontId="19" fillId="0" borderId="143" xfId="0" applyNumberFormat="1" applyFont="1" applyBorder="1"/>
    <xf numFmtId="164" fontId="19" fillId="0" borderId="144" xfId="0" applyNumberFormat="1" applyFont="1" applyBorder="1"/>
    <xf numFmtId="164" fontId="19" fillId="0" borderId="145" xfId="0" applyNumberFormat="1" applyFont="1" applyBorder="1"/>
    <xf numFmtId="164" fontId="19" fillId="0" borderId="146" xfId="0" applyNumberFormat="1" applyFont="1" applyBorder="1"/>
    <xf numFmtId="164" fontId="19" fillId="0" borderId="147" xfId="0" applyNumberFormat="1" applyFont="1" applyBorder="1"/>
    <xf numFmtId="0" fontId="19" fillId="43" borderId="148" xfId="0" applyFont="1" applyFill="1" applyBorder="1" applyAlignment="1">
      <alignment horizontal="center" vertical="center"/>
    </xf>
    <xf numFmtId="164" fontId="19" fillId="0" borderId="149" xfId="0" applyNumberFormat="1" applyFont="1" applyBorder="1"/>
    <xf numFmtId="164" fontId="19" fillId="0" borderId="150" xfId="0" applyNumberFormat="1" applyFont="1" applyBorder="1"/>
    <xf numFmtId="0" fontId="21" fillId="45" borderId="132" xfId="0" applyFont="1" applyFill="1" applyBorder="1" applyAlignment="1">
      <alignment horizontal="center" vertical="center" wrapText="1"/>
    </xf>
    <xf numFmtId="0" fontId="19" fillId="0" borderId="151" xfId="0" applyFont="1" applyBorder="1" applyAlignment="1">
      <alignment horizontal="center"/>
    </xf>
    <xf numFmtId="0" fontId="19" fillId="0" borderId="152" xfId="0" applyFont="1" applyBorder="1" applyAlignment="1">
      <alignment horizontal="center"/>
    </xf>
    <xf numFmtId="0" fontId="19" fillId="0" borderId="153" xfId="0" applyFont="1" applyBorder="1" applyAlignment="1">
      <alignment horizontal="center"/>
    </xf>
    <xf numFmtId="0" fontId="19" fillId="0" borderId="38" xfId="0" applyFont="1" applyBorder="1" applyAlignment="1">
      <alignment horizontal="center"/>
    </xf>
    <xf numFmtId="0" fontId="19" fillId="0" borderId="39" xfId="0" applyFont="1" applyBorder="1" applyAlignment="1">
      <alignment horizontal="center"/>
    </xf>
    <xf numFmtId="0" fontId="19" fillId="0" borderId="154" xfId="0" applyFont="1" applyBorder="1" applyAlignment="1">
      <alignment horizontal="center"/>
    </xf>
    <xf numFmtId="0" fontId="19" fillId="0" borderId="66" xfId="0" applyFont="1" applyBorder="1" applyAlignment="1">
      <alignment horizontal="center"/>
    </xf>
    <xf numFmtId="0" fontId="19" fillId="0" borderId="155" xfId="0" applyFont="1" applyBorder="1" applyAlignment="1">
      <alignment horizontal="center"/>
    </xf>
    <xf numFmtId="0" fontId="21" fillId="40" borderId="156" xfId="0" applyFont="1" applyFill="1" applyBorder="1" applyAlignment="1">
      <alignment horizontal="center" vertical="center" wrapText="1"/>
    </xf>
    <xf numFmtId="0" fontId="21" fillId="40" borderId="157" xfId="0" applyFont="1" applyFill="1" applyBorder="1" applyAlignment="1">
      <alignment horizontal="center" vertical="center" wrapText="1"/>
    </xf>
    <xf numFmtId="0" fontId="21" fillId="40" borderId="158" xfId="0" applyFont="1" applyFill="1" applyBorder="1" applyAlignment="1">
      <alignment horizontal="center" vertical="center" wrapText="1"/>
    </xf>
    <xf numFmtId="0" fontId="19" fillId="0" borderId="159" xfId="0" applyFont="1" applyBorder="1" applyAlignment="1">
      <alignment horizontal="center"/>
    </xf>
    <xf numFmtId="0" fontId="19" fillId="0" borderId="160" xfId="0" applyFont="1" applyBorder="1" applyAlignment="1">
      <alignment horizontal="center"/>
    </xf>
    <xf numFmtId="0" fontId="19" fillId="0" borderId="161" xfId="0" applyFont="1" applyBorder="1" applyAlignment="1">
      <alignment horizontal="center"/>
    </xf>
    <xf numFmtId="0" fontId="19" fillId="0" borderId="162" xfId="0" applyFont="1" applyBorder="1" applyAlignment="1">
      <alignment horizontal="center"/>
    </xf>
    <xf numFmtId="0" fontId="19" fillId="0" borderId="163" xfId="0" applyFont="1" applyBorder="1" applyAlignment="1">
      <alignment horizontal="center"/>
    </xf>
    <xf numFmtId="0" fontId="19" fillId="0" borderId="164" xfId="0" applyFont="1" applyBorder="1" applyAlignment="1">
      <alignment horizontal="center"/>
    </xf>
    <xf numFmtId="0" fontId="19" fillId="0" borderId="165" xfId="0" applyFont="1" applyBorder="1" applyAlignment="1">
      <alignment horizontal="center"/>
    </xf>
    <xf numFmtId="0" fontId="19" fillId="0" borderId="0" xfId="0" applyFont="1" applyAlignment="1">
      <alignment horizontal="right"/>
    </xf>
    <xf numFmtId="0" fontId="17" fillId="47" borderId="0" xfId="0" applyFont="1" applyFill="1" applyAlignment="1">
      <alignment horizontal="center"/>
    </xf>
    <xf numFmtId="0" fontId="0" fillId="35" borderId="0" xfId="0" applyFill="1" applyAlignment="1">
      <alignment horizontal="center"/>
    </xf>
    <xf numFmtId="0" fontId="17" fillId="47" borderId="0" xfId="0" applyFont="1" applyFill="1" applyAlignment="1">
      <alignment horizontal="left" indent="2"/>
    </xf>
    <xf numFmtId="0" fontId="0" fillId="35" borderId="0" xfId="0" applyFill="1" applyAlignment="1">
      <alignment horizontal="left" indent="2"/>
    </xf>
    <xf numFmtId="0" fontId="19" fillId="0" borderId="0" xfId="0" applyFont="1" applyAlignment="1">
      <alignment horizontal="right" wrapText="1"/>
    </xf>
    <xf numFmtId="0" fontId="0" fillId="0" borderId="0" xfId="0" quotePrefix="1"/>
    <xf numFmtId="0" fontId="13" fillId="47" borderId="0" xfId="0" applyFont="1" applyFill="1" applyAlignment="1">
      <alignment horizontal="center"/>
    </xf>
    <xf numFmtId="0" fontId="0" fillId="48" borderId="0" xfId="0" applyFill="1" applyAlignment="1">
      <alignment horizontal="center"/>
    </xf>
    <xf numFmtId="0" fontId="0" fillId="0" borderId="0" xfId="0" applyAlignment="1">
      <alignment horizontal="center"/>
    </xf>
    <xf numFmtId="0" fontId="0" fillId="0" borderId="0" xfId="0" applyAlignment="1">
      <alignment horizontal="left" vertical="top" wrapText="1"/>
    </xf>
  </cellXfs>
  <cellStyles count="43">
    <cellStyle name="20 % - Accent1" xfId="20" builtinId="30" customBuiltin="1"/>
    <cellStyle name="20 % - Accent2" xfId="24" builtinId="34" customBuiltin="1"/>
    <cellStyle name="20 % - Accent3" xfId="28" builtinId="38" customBuiltin="1"/>
    <cellStyle name="20 % - Accent4" xfId="32" builtinId="42" customBuiltin="1"/>
    <cellStyle name="20 % - Accent5" xfId="36" builtinId="46" customBuiltin="1"/>
    <cellStyle name="20 % - Accent6" xfId="40" builtinId="50" customBuiltin="1"/>
    <cellStyle name="40 % - Accent1" xfId="21" builtinId="31" customBuiltin="1"/>
    <cellStyle name="40 % - Accent2" xfId="25" builtinId="35" customBuiltin="1"/>
    <cellStyle name="40 % - Accent3" xfId="29" builtinId="39" customBuiltin="1"/>
    <cellStyle name="40 % - Accent4" xfId="33" builtinId="43" customBuiltin="1"/>
    <cellStyle name="40 % - Accent5" xfId="37" builtinId="47" customBuiltin="1"/>
    <cellStyle name="40 % - Accent6" xfId="41" builtinId="51" customBuiltin="1"/>
    <cellStyle name="60 % - Accent1" xfId="22" builtinId="32" customBuiltin="1"/>
    <cellStyle name="60 % - Accent2" xfId="26" builtinId="36" customBuiltin="1"/>
    <cellStyle name="60 % - Accent3" xfId="30" builtinId="40" customBuiltin="1"/>
    <cellStyle name="60 % - Accent4" xfId="34" builtinId="44" customBuiltin="1"/>
    <cellStyle name="60 % - Accent5" xfId="38" builtinId="48" customBuiltin="1"/>
    <cellStyle name="60 % - Accent6" xfId="42" builtinId="52" customBuiltin="1"/>
    <cellStyle name="Accent1" xfId="19" builtinId="29" customBuiltin="1"/>
    <cellStyle name="Accent2" xfId="23" builtinId="33" customBuiltin="1"/>
    <cellStyle name="Accent3" xfId="27" builtinId="37" customBuiltin="1"/>
    <cellStyle name="Accent4" xfId="31" builtinId="41" customBuiltin="1"/>
    <cellStyle name="Accent5" xfId="35" builtinId="45" customBuiltin="1"/>
    <cellStyle name="Accent6" xfId="39" builtinId="49" customBuiltin="1"/>
    <cellStyle name="Avertissement" xfId="15" builtinId="11" customBuiltin="1"/>
    <cellStyle name="Calcul" xfId="12" builtinId="22" customBuiltin="1"/>
    <cellStyle name="Cellule liée" xfId="13" builtinId="24" customBuiltin="1"/>
    <cellStyle name="Entrée" xfId="10" builtinId="20" customBuiltin="1"/>
    <cellStyle name="Insatisfaisant" xfId="8" builtinId="27" customBuiltin="1"/>
    <cellStyle name="Neutre" xfId="9" builtinId="28" customBuiltin="1"/>
    <cellStyle name="Normal" xfId="0" builtinId="0"/>
    <cellStyle name="Note" xfId="16" builtinId="10" customBuiltin="1"/>
    <cellStyle name="Pourcentage" xfId="1" builtinId="5"/>
    <cellStyle name="Satisfaisant" xfId="7" builtinId="26" customBuiltin="1"/>
    <cellStyle name="Sortie" xfId="11" builtinId="21" customBuiltin="1"/>
    <cellStyle name="Texte explicatif" xfId="17" builtinId="53" customBuiltin="1"/>
    <cellStyle name="Titre" xfId="2" builtinId="15" customBuiltin="1"/>
    <cellStyle name="Titre 1" xfId="3" builtinId="16" customBuiltin="1"/>
    <cellStyle name="Titre 2" xfId="4" builtinId="17" customBuiltin="1"/>
    <cellStyle name="Titre 3" xfId="5" builtinId="18" customBuiltin="1"/>
    <cellStyle name="Titre 4" xfId="6" builtinId="19" customBuiltin="1"/>
    <cellStyle name="Total" xfId="18" builtinId="25" customBuiltin="1"/>
    <cellStyle name="Vérification" xfId="14" builtinId="23" customBuiltin="1"/>
  </cellStyles>
  <dxfs count="73">
    <dxf>
      <font>
        <color rgb="FF9C0006"/>
      </font>
      <fill>
        <patternFill>
          <bgColor rgb="FFFFC7CE"/>
        </patternFill>
      </fill>
    </dxf>
    <dxf>
      <font>
        <color rgb="FF006100"/>
      </font>
      <fill>
        <patternFill>
          <bgColor rgb="FFC6EFCE"/>
        </patternFill>
      </fill>
    </dxf>
    <dxf>
      <font>
        <color rgb="FF006100"/>
      </font>
      <fill>
        <patternFill>
          <bgColor rgb="FFC6EFCE"/>
        </patternFill>
      </fill>
    </dxf>
    <dxf>
      <font>
        <b val="0"/>
        <i val="0"/>
        <strike val="0"/>
        <condense val="0"/>
        <extend val="0"/>
        <outline val="0"/>
        <shadow val="0"/>
        <u val="none"/>
        <vertAlign val="baseline"/>
        <sz val="8"/>
        <color theme="1"/>
        <name val="Calibri"/>
        <family val="2"/>
        <scheme val="minor"/>
      </font>
      <numFmt numFmtId="0" formatCode="General"/>
      <fill>
        <patternFill patternType="none">
          <fgColor indexed="64"/>
          <bgColor auto="1"/>
        </patternFill>
      </fill>
      <border diagonalUp="0" diagonalDown="0">
        <left/>
        <right/>
        <top style="thin">
          <color theme="4" tint="0.39997558519241921"/>
        </top>
        <bottom style="thin">
          <color theme="4" tint="0.39997558519241921"/>
        </bottom>
      </border>
    </dxf>
    <dxf>
      <font>
        <b val="0"/>
        <i val="0"/>
        <strike val="0"/>
        <condense val="0"/>
        <extend val="0"/>
        <outline val="0"/>
        <shadow val="0"/>
        <u val="none"/>
        <vertAlign val="baseline"/>
        <sz val="8"/>
        <color theme="1"/>
        <name val="Calibri"/>
        <family val="2"/>
        <scheme val="minor"/>
      </font>
      <border diagonalUp="0" diagonalDown="0" outline="0">
        <left/>
        <right/>
        <top style="thin">
          <color theme="4" tint="0.39997558519241921"/>
        </top>
        <bottom style="thin">
          <color theme="4" tint="0.39997558519241921"/>
        </bottom>
      </border>
    </dxf>
    <dxf>
      <border outline="0">
        <left style="medium">
          <color theme="3" tint="0.39991454817346722"/>
        </left>
      </border>
    </dxf>
    <dxf>
      <font>
        <b/>
        <strike val="0"/>
        <outline val="0"/>
        <shadow val="0"/>
        <u val="none"/>
        <vertAlign val="baseline"/>
        <sz val="8"/>
        <color theme="1"/>
        <name val="Calibri"/>
        <family val="2"/>
        <scheme val="minor"/>
      </font>
      <numFmt numFmtId="2" formatCode="0.00"/>
    </dxf>
    <dxf>
      <font>
        <strike val="0"/>
        <outline val="0"/>
        <shadow val="0"/>
        <u val="none"/>
        <vertAlign val="baseline"/>
        <sz val="8"/>
        <color theme="1"/>
        <name val="Calibri"/>
        <family val="2"/>
        <scheme val="minor"/>
      </font>
      <numFmt numFmtId="2" formatCode="0.00"/>
    </dxf>
    <dxf>
      <font>
        <strike val="0"/>
        <outline val="0"/>
        <shadow val="0"/>
        <u val="none"/>
        <vertAlign val="baseline"/>
        <sz val="8"/>
        <color theme="1"/>
        <name val="Calibri"/>
        <family val="2"/>
        <scheme val="minor"/>
      </font>
      <numFmt numFmtId="2" formatCode="0.00"/>
    </dxf>
    <dxf>
      <font>
        <sz val="8"/>
      </font>
      <numFmt numFmtId="13" formatCode="0%"/>
      <alignment horizontal="center" vertical="bottom" textRotation="0" wrapText="0" indent="0" justifyLastLine="0" shrinkToFit="0" readingOrder="0"/>
      <border diagonalUp="0" diagonalDown="0" outline="0">
        <left style="thin">
          <color theme="3" tint="0.39994506668294322"/>
        </left>
        <right/>
        <top style="thin">
          <color theme="3" tint="0.39991454817346722"/>
        </top>
        <bottom style="thin">
          <color theme="3" tint="0.39991454817346722"/>
        </bottom>
      </border>
    </dxf>
    <dxf>
      <font>
        <sz val="8"/>
      </font>
      <numFmt numFmtId="0" formatCode="General"/>
      <alignment horizontal="center" vertical="bottom" textRotation="0" wrapText="0" indent="0" justifyLastLine="0" shrinkToFit="0" readingOrder="0"/>
      <border diagonalUp="0" diagonalDown="0">
        <left style="thin">
          <color theme="3" tint="0.39994506668294322"/>
        </left>
        <right style="medium">
          <color theme="3" tint="0.39991454817346722"/>
        </right>
        <top style="thin">
          <color theme="3" tint="0.39991454817346722"/>
        </top>
        <bottom style="thin">
          <color theme="3" tint="0.39991454817346722"/>
        </bottom>
        <vertical/>
        <horizontal/>
      </border>
    </dxf>
    <dxf>
      <font>
        <b val="0"/>
        <i val="0"/>
        <strike val="0"/>
        <condense val="0"/>
        <extend val="0"/>
        <outline val="0"/>
        <shadow val="0"/>
        <u val="none"/>
        <vertAlign val="baseline"/>
        <sz val="8"/>
        <color theme="1"/>
        <name val="Calibri"/>
        <family val="2"/>
        <scheme val="minor"/>
      </font>
      <alignment horizontal="center" vertical="bottom" textRotation="0" wrapText="0" indent="0" justifyLastLine="0" shrinkToFit="0" readingOrder="0"/>
      <border diagonalUp="0" diagonalDown="0" outline="0">
        <left style="thin">
          <color theme="3" tint="0.39994506668294322"/>
        </left>
        <right style="medium">
          <color theme="3" tint="0.39991454817346722"/>
        </right>
        <top style="thin">
          <color theme="3" tint="0.39991454817346722"/>
        </top>
        <bottom style="thin">
          <color theme="3" tint="0.39991454817346722"/>
        </bottom>
      </border>
    </dxf>
    <dxf>
      <font>
        <b val="0"/>
        <i val="0"/>
        <strike val="0"/>
        <condense val="0"/>
        <extend val="0"/>
        <outline val="0"/>
        <shadow val="0"/>
        <u val="none"/>
        <vertAlign val="baseline"/>
        <sz val="8"/>
        <color theme="1"/>
        <name val="Calibri"/>
        <family val="2"/>
        <scheme val="minor"/>
      </font>
      <alignment horizontal="center" vertical="bottom" textRotation="0" wrapText="0" indent="0" justifyLastLine="0" shrinkToFit="0" readingOrder="0"/>
      <border diagonalUp="0" diagonalDown="0" outline="0">
        <left style="thin">
          <color theme="3" tint="0.39994506668294322"/>
        </left>
        <right style="thin">
          <color theme="3" tint="0.39994506668294322"/>
        </right>
        <top style="thin">
          <color theme="3" tint="0.39991454817346722"/>
        </top>
        <bottom style="thin">
          <color theme="3" tint="0.39991454817346722"/>
        </bottom>
      </border>
    </dxf>
    <dxf>
      <font>
        <b val="0"/>
        <i val="0"/>
        <strike val="0"/>
        <condense val="0"/>
        <extend val="0"/>
        <outline val="0"/>
        <shadow val="0"/>
        <u val="none"/>
        <vertAlign val="baseline"/>
        <sz val="8"/>
        <color theme="1"/>
        <name val="Calibri"/>
        <family val="2"/>
        <scheme val="minor"/>
      </font>
      <alignment horizontal="center" vertical="bottom" textRotation="0" wrapText="0" indent="0" justifyLastLine="0" shrinkToFit="0" readingOrder="0"/>
      <border diagonalUp="0" diagonalDown="0" outline="0">
        <left style="medium">
          <color theme="3" tint="0.39994506668294322"/>
        </left>
        <right style="thin">
          <color theme="3" tint="0.39994506668294322"/>
        </right>
        <top style="thin">
          <color theme="3" tint="0.39991454817346722"/>
        </top>
        <bottom style="thin">
          <color theme="3" tint="0.39991454817346722"/>
        </bottom>
      </border>
    </dxf>
    <dxf>
      <font>
        <b val="0"/>
        <i val="0"/>
        <strike val="0"/>
        <condense val="0"/>
        <extend val="0"/>
        <outline val="0"/>
        <shadow val="0"/>
        <u val="none"/>
        <vertAlign val="baseline"/>
        <sz val="8"/>
        <color theme="1"/>
        <name val="Calibri"/>
        <family val="2"/>
        <scheme val="minor"/>
      </font>
      <alignment horizontal="left" vertical="bottom" textRotation="0" wrapText="0" indent="0" justifyLastLine="0" shrinkToFit="0" readingOrder="0"/>
      <border diagonalUp="0" diagonalDown="0">
        <left style="thin">
          <color theme="3" tint="0.39994506668294322"/>
        </left>
        <right/>
        <top style="thin">
          <color theme="3" tint="0.39991454817346722"/>
        </top>
        <bottom style="thin">
          <color theme="3" tint="0.39991454817346722"/>
        </bottom>
        <vertical/>
        <horizontal/>
      </border>
    </dxf>
    <dxf>
      <font>
        <b val="0"/>
        <i val="0"/>
        <strike val="0"/>
        <condense val="0"/>
        <extend val="0"/>
        <outline val="0"/>
        <shadow val="0"/>
        <u val="none"/>
        <vertAlign val="baseline"/>
        <sz val="8"/>
        <color theme="1"/>
        <name val="Calibri"/>
        <family val="2"/>
        <scheme val="minor"/>
      </font>
      <alignment horizontal="right" vertical="bottom" textRotation="0" wrapText="0" indent="0" justifyLastLine="0" shrinkToFit="0" readingOrder="0"/>
      <border diagonalUp="0" diagonalDown="0">
        <left style="thin">
          <color theme="3" tint="0.39994506668294322"/>
        </left>
        <right style="thin">
          <color theme="3" tint="0.39994506668294322"/>
        </right>
        <top style="thin">
          <color theme="3" tint="0.39991454817346722"/>
        </top>
        <bottom style="thin">
          <color theme="3" tint="0.39991454817346722"/>
        </bottom>
        <vertical/>
        <horizontal/>
      </border>
    </dxf>
    <dxf>
      <font>
        <b val="0"/>
        <i val="0"/>
        <strike val="0"/>
        <condense val="0"/>
        <extend val="0"/>
        <outline val="0"/>
        <shadow val="0"/>
        <u val="none"/>
        <vertAlign val="baseline"/>
        <sz val="8"/>
        <color theme="1"/>
        <name val="Calibri"/>
        <family val="2"/>
        <scheme val="minor"/>
      </font>
      <border diagonalUp="0" diagonalDown="0">
        <left style="thin">
          <color theme="3" tint="0.39994506668294322"/>
        </left>
        <right style="thin">
          <color theme="3" tint="0.39994506668294322"/>
        </right>
        <top style="thin">
          <color theme="3" tint="0.39991454817346722"/>
        </top>
        <bottom style="thin">
          <color theme="3" tint="0.39991454817346722"/>
        </bottom>
        <vertical/>
        <horizontal/>
      </border>
    </dxf>
    <dxf>
      <font>
        <b val="0"/>
        <i val="0"/>
        <strike val="0"/>
        <condense val="0"/>
        <extend val="0"/>
        <outline val="0"/>
        <shadow val="0"/>
        <u val="none"/>
        <vertAlign val="baseline"/>
        <sz val="8"/>
        <color theme="1"/>
        <name val="Calibri"/>
        <family val="2"/>
        <scheme val="minor"/>
      </font>
      <alignment horizontal="center" vertical="bottom" textRotation="0" wrapText="0" indent="0" justifyLastLine="0" shrinkToFit="0" readingOrder="0"/>
      <border diagonalUp="0" diagonalDown="0">
        <left style="thin">
          <color theme="3" tint="0.39994506668294322"/>
        </left>
        <right style="thin">
          <color theme="3" tint="0.39994506668294322"/>
        </right>
        <top style="thin">
          <color theme="3" tint="0.39991454817346722"/>
        </top>
        <bottom style="thin">
          <color theme="3" tint="0.39991454817346722"/>
        </bottom>
        <vertical/>
        <horizontal/>
      </border>
    </dxf>
    <dxf>
      <font>
        <b val="0"/>
        <i val="0"/>
        <strike val="0"/>
        <condense val="0"/>
        <extend val="0"/>
        <outline val="0"/>
        <shadow val="0"/>
        <u val="none"/>
        <vertAlign val="baseline"/>
        <sz val="8"/>
        <color theme="1"/>
        <name val="Calibri"/>
        <family val="2"/>
        <scheme val="minor"/>
      </font>
      <numFmt numFmtId="1" formatCode="0"/>
      <border diagonalUp="0" diagonalDown="0" outline="0">
        <left style="thin">
          <color theme="3" tint="0.39994506668294322"/>
        </left>
        <right style="thin">
          <color theme="3" tint="0.39994506668294322"/>
        </right>
        <top style="thin">
          <color theme="3" tint="0.39991454817346722"/>
        </top>
        <bottom style="thin">
          <color theme="3" tint="0.39991454817346722"/>
        </bottom>
      </border>
    </dxf>
    <dxf>
      <font>
        <b val="0"/>
        <i val="0"/>
        <strike val="0"/>
        <condense val="0"/>
        <extend val="0"/>
        <outline val="0"/>
        <shadow val="0"/>
        <u val="none"/>
        <vertAlign val="baseline"/>
        <sz val="8"/>
        <color theme="1"/>
        <name val="Calibri"/>
        <family val="2"/>
        <scheme val="minor"/>
      </font>
      <numFmt numFmtId="19" formatCode="dd/mm/yyyy"/>
      <border diagonalUp="0" diagonalDown="0" outline="0">
        <left style="thin">
          <color theme="3" tint="0.39994506668294322"/>
        </left>
        <right style="thin">
          <color theme="3" tint="0.39994506668294322"/>
        </right>
        <top style="thin">
          <color theme="3" tint="0.39991454817346722"/>
        </top>
        <bottom style="thin">
          <color theme="3" tint="0.39991454817346722"/>
        </bottom>
      </border>
    </dxf>
    <dxf>
      <font>
        <b val="0"/>
        <i val="0"/>
        <strike val="0"/>
        <condense val="0"/>
        <extend val="0"/>
        <outline val="0"/>
        <shadow val="0"/>
        <u val="none"/>
        <vertAlign val="baseline"/>
        <sz val="8"/>
        <color theme="1"/>
        <name val="Calibri"/>
        <family val="2"/>
        <scheme val="minor"/>
      </font>
      <numFmt numFmtId="19" formatCode="dd/mm/yyyy"/>
      <border diagonalUp="0" diagonalDown="0">
        <left style="thin">
          <color theme="3" tint="0.39994506668294322"/>
        </left>
        <right style="thin">
          <color theme="3" tint="0.39994506668294322"/>
        </right>
        <top style="thin">
          <color theme="3" tint="0.39991454817346722"/>
        </top>
        <bottom style="thin">
          <color theme="3" tint="0.39991454817346722"/>
        </bottom>
        <vertical/>
        <horizontal/>
      </border>
    </dxf>
    <dxf>
      <font>
        <b val="0"/>
        <i val="0"/>
        <strike val="0"/>
        <condense val="0"/>
        <extend val="0"/>
        <outline val="0"/>
        <shadow val="0"/>
        <u val="none"/>
        <vertAlign val="baseline"/>
        <sz val="8"/>
        <color theme="1"/>
        <name val="Calibri"/>
        <family val="2"/>
        <scheme val="minor"/>
      </font>
      <border diagonalUp="0" diagonalDown="0">
        <left style="thin">
          <color theme="3" tint="0.39994506668294322"/>
        </left>
        <right style="thin">
          <color theme="3" tint="0.39994506668294322"/>
        </right>
        <top style="thin">
          <color theme="3" tint="0.39991454817346722"/>
        </top>
        <bottom style="thin">
          <color theme="3" tint="0.39991454817346722"/>
        </bottom>
        <vertical/>
        <horizontal/>
      </border>
    </dxf>
    <dxf>
      <font>
        <b val="0"/>
        <i val="0"/>
        <strike val="0"/>
        <condense val="0"/>
        <extend val="0"/>
        <outline val="0"/>
        <shadow val="0"/>
        <u val="none"/>
        <vertAlign val="baseline"/>
        <sz val="8"/>
        <color theme="1"/>
        <name val="Calibri"/>
        <family val="2"/>
        <scheme val="minor"/>
      </font>
      <border diagonalUp="0" diagonalDown="0">
        <left style="thin">
          <color theme="3" tint="0.39994506668294322"/>
        </left>
        <right style="thin">
          <color theme="3" tint="0.39994506668294322"/>
        </right>
        <top style="thin">
          <color theme="3" tint="0.39991454817346722"/>
        </top>
        <bottom style="thin">
          <color theme="3" tint="0.39991454817346722"/>
        </bottom>
        <vertical/>
        <horizontal/>
      </border>
    </dxf>
    <dxf>
      <font>
        <b val="0"/>
        <i val="0"/>
        <strike val="0"/>
        <condense val="0"/>
        <extend val="0"/>
        <outline val="0"/>
        <shadow val="0"/>
        <u val="none"/>
        <vertAlign val="baseline"/>
        <sz val="8"/>
        <color theme="1"/>
        <name val="Calibri"/>
        <family val="2"/>
        <scheme val="minor"/>
      </font>
      <border diagonalUp="0" diagonalDown="0">
        <left style="thin">
          <color theme="3" tint="0.39994506668294322"/>
        </left>
        <right style="thin">
          <color theme="3" tint="0.39994506668294322"/>
        </right>
        <top style="thin">
          <color theme="3" tint="0.39991454817346722"/>
        </top>
        <bottom style="thin">
          <color theme="3" tint="0.39991454817346722"/>
        </bottom>
        <vertical/>
        <horizontal/>
      </border>
    </dxf>
    <dxf>
      <font>
        <b val="0"/>
        <i val="0"/>
        <strike val="0"/>
        <condense val="0"/>
        <extend val="0"/>
        <outline val="0"/>
        <shadow val="0"/>
        <u val="none"/>
        <vertAlign val="baseline"/>
        <sz val="8"/>
        <color theme="1"/>
        <name val="Calibri"/>
        <family val="2"/>
        <scheme val="minor"/>
      </font>
      <border diagonalUp="0" diagonalDown="0">
        <left style="thin">
          <color theme="3" tint="0.39994506668294322"/>
        </left>
        <right style="thin">
          <color theme="3" tint="0.39994506668294322"/>
        </right>
        <top style="thin">
          <color theme="3" tint="0.39991454817346722"/>
        </top>
        <bottom style="thin">
          <color theme="3" tint="0.39991454817346722"/>
        </bottom>
        <vertical/>
        <horizontal/>
      </border>
    </dxf>
    <dxf>
      <font>
        <b val="0"/>
        <i val="0"/>
        <strike val="0"/>
        <condense val="0"/>
        <extend val="0"/>
        <outline val="0"/>
        <shadow val="0"/>
        <u val="none"/>
        <vertAlign val="baseline"/>
        <sz val="8"/>
        <color theme="1"/>
        <name val="Calibri"/>
        <family val="2"/>
        <scheme val="minor"/>
      </font>
      <border diagonalUp="0" diagonalDown="0">
        <left style="thin">
          <color theme="3" tint="0.39994506668294322"/>
        </left>
        <right style="thin">
          <color theme="3" tint="0.39994506668294322"/>
        </right>
        <top style="thin">
          <color theme="3" tint="0.39991454817346722"/>
        </top>
        <bottom style="thin">
          <color theme="3" tint="0.39991454817346722"/>
        </bottom>
        <vertical/>
        <horizontal/>
      </border>
    </dxf>
    <dxf>
      <font>
        <b val="0"/>
        <i val="0"/>
        <strike val="0"/>
        <condense val="0"/>
        <extend val="0"/>
        <outline val="0"/>
        <shadow val="0"/>
        <u val="none"/>
        <vertAlign val="baseline"/>
        <sz val="8"/>
        <color theme="1"/>
        <name val="Calibri"/>
        <family val="2"/>
        <scheme val="minor"/>
      </font>
      <border diagonalUp="0" diagonalDown="0">
        <left style="medium">
          <color theme="3" tint="0.39991454817346722"/>
        </left>
        <right style="thin">
          <color theme="3" tint="0.39994506668294322"/>
        </right>
        <top style="thin">
          <color theme="3" tint="0.39991454817346722"/>
        </top>
        <bottom style="thin">
          <color theme="3" tint="0.39991454817346722"/>
        </bottom>
        <vertical/>
        <horizontal/>
      </border>
    </dxf>
    <dxf>
      <font>
        <b val="0"/>
        <i val="0"/>
        <strike val="0"/>
        <condense val="0"/>
        <extend val="0"/>
        <outline val="0"/>
        <shadow val="0"/>
        <u val="none"/>
        <vertAlign val="baseline"/>
        <sz val="8"/>
        <color theme="1"/>
        <name val="Calibri"/>
        <family val="2"/>
        <scheme val="minor"/>
      </font>
      <numFmt numFmtId="19" formatCode="dd/mm/yyyy"/>
      <alignment horizontal="center" vertical="bottom" textRotation="0" wrapText="0" indent="0" justifyLastLine="0" shrinkToFit="0" readingOrder="0"/>
      <border diagonalUp="0" diagonalDown="0">
        <left style="thin">
          <color theme="3" tint="0.39994506668294322"/>
        </left>
        <right style="thin">
          <color theme="3" tint="0.39994506668294322"/>
        </right>
        <top style="thin">
          <color theme="3" tint="0.39991454817346722"/>
        </top>
        <bottom style="thin">
          <color theme="3" tint="0.39991454817346722"/>
        </bottom>
        <vertical/>
        <horizontal/>
      </border>
    </dxf>
    <dxf>
      <border outline="0">
        <bottom style="medium">
          <color theme="3" tint="0.39991454817346722"/>
        </bottom>
      </border>
    </dxf>
    <dxf>
      <font>
        <strike val="0"/>
        <outline val="0"/>
        <shadow val="0"/>
        <u val="none"/>
        <vertAlign val="baseline"/>
        <sz val="8"/>
        <name val="Calibri"/>
        <family val="2"/>
        <scheme val="minor"/>
      </font>
      <numFmt numFmtId="164" formatCode="0.0"/>
      <border diagonalUp="0" diagonalDown="0">
        <left style="medium">
          <color theme="4"/>
        </left>
        <right style="medium">
          <color theme="4"/>
        </right>
        <vertical/>
      </border>
    </dxf>
    <dxf>
      <font>
        <strike val="0"/>
        <outline val="0"/>
        <shadow val="0"/>
        <u val="none"/>
        <vertAlign val="baseline"/>
        <sz val="8"/>
        <name val="Calibri"/>
        <family val="2"/>
        <scheme val="minor"/>
      </font>
      <numFmt numFmtId="164" formatCode="0.0"/>
      <border diagonalUp="0" diagonalDown="0">
        <left/>
        <right style="medium">
          <color theme="4"/>
        </right>
        <vertical/>
      </border>
    </dxf>
    <dxf>
      <font>
        <strike val="0"/>
        <outline val="0"/>
        <shadow val="0"/>
        <u val="none"/>
        <vertAlign val="baseline"/>
        <sz val="8"/>
        <name val="Calibri"/>
        <family val="2"/>
        <scheme val="minor"/>
      </font>
      <numFmt numFmtId="164" formatCode="0.0"/>
    </dxf>
    <dxf>
      <font>
        <strike val="0"/>
        <outline val="0"/>
        <shadow val="0"/>
        <u val="none"/>
        <vertAlign val="baseline"/>
        <sz val="8"/>
        <name val="Calibri"/>
        <family val="2"/>
        <scheme val="minor"/>
      </font>
      <numFmt numFmtId="164" formatCode="0.0"/>
    </dxf>
    <dxf>
      <font>
        <strike val="0"/>
        <outline val="0"/>
        <shadow val="0"/>
        <u val="none"/>
        <vertAlign val="baseline"/>
        <sz val="8"/>
        <name val="Calibri"/>
        <family val="2"/>
        <scheme val="minor"/>
      </font>
      <numFmt numFmtId="164" formatCode="0.0"/>
    </dxf>
    <dxf>
      <font>
        <strike val="0"/>
        <outline val="0"/>
        <shadow val="0"/>
        <u val="none"/>
        <vertAlign val="baseline"/>
        <sz val="8"/>
        <name val="Calibri"/>
        <family val="2"/>
        <scheme val="minor"/>
      </font>
      <numFmt numFmtId="164" formatCode="0.0"/>
      <border diagonalUp="0" diagonalDown="0">
        <left style="medium">
          <color theme="4"/>
        </left>
        <right/>
        <vertical/>
      </border>
    </dxf>
    <dxf>
      <font>
        <strike val="0"/>
        <outline val="0"/>
        <shadow val="0"/>
        <u val="none"/>
        <vertAlign val="baseline"/>
        <sz val="8"/>
        <name val="Calibri"/>
        <family val="2"/>
        <scheme val="minor"/>
      </font>
      <border diagonalUp="0" diagonalDown="0" outline="0">
        <left style="thin">
          <color theme="3" tint="0.39991454817346722"/>
        </left>
        <right/>
        <top style="thin">
          <color theme="3" tint="0.39991454817346722"/>
        </top>
        <bottom style="thin">
          <color theme="3" tint="0.39991454817346722"/>
        </bottom>
      </border>
    </dxf>
    <dxf>
      <font>
        <strike val="0"/>
        <outline val="0"/>
        <shadow val="0"/>
        <u val="none"/>
        <vertAlign val="baseline"/>
        <sz val="8"/>
        <name val="Calibri"/>
        <family val="2"/>
        <scheme val="minor"/>
      </font>
      <border diagonalUp="0" diagonalDown="0">
        <left style="medium">
          <color theme="3" tint="0.39988402966399123"/>
        </left>
        <right style="thin">
          <color theme="3" tint="0.39991454817346722"/>
        </right>
        <top style="thin">
          <color theme="3" tint="0.39991454817346722"/>
        </top>
        <bottom style="thin">
          <color theme="3" tint="0.39991454817346722"/>
        </bottom>
        <vertical style="thin">
          <color theme="3" tint="0.39991454817346722"/>
        </vertical>
        <horizontal style="thin">
          <color theme="3" tint="0.39991454817346722"/>
        </horizontal>
      </border>
    </dxf>
    <dxf>
      <font>
        <strike val="0"/>
        <outline val="0"/>
        <shadow val="0"/>
        <u val="none"/>
        <vertAlign val="baseline"/>
        <sz val="8"/>
        <name val="Calibri"/>
        <family val="2"/>
        <scheme val="minor"/>
      </font>
      <border diagonalUp="0" diagonalDown="0">
        <left style="medium">
          <color theme="3" tint="0.39988402966399123"/>
        </left>
        <right style="medium">
          <color theme="3" tint="0.39988402966399123"/>
        </right>
        <top style="thin">
          <color theme="3" tint="0.39991454817346722"/>
        </top>
        <bottom style="thin">
          <color theme="3" tint="0.39991454817346722"/>
        </bottom>
        <vertical style="thin">
          <color theme="3" tint="0.39991454817346722"/>
        </vertical>
        <horizontal style="thin">
          <color theme="3" tint="0.39991454817346722"/>
        </horizontal>
      </border>
    </dxf>
    <dxf>
      <font>
        <strike val="0"/>
        <outline val="0"/>
        <shadow val="0"/>
        <u val="none"/>
        <vertAlign val="baseline"/>
        <sz val="8"/>
        <name val="Calibri"/>
        <family val="2"/>
        <scheme val="minor"/>
      </font>
      <border diagonalUp="0" diagonalDown="0">
        <left style="thin">
          <color theme="3" tint="0.39991454817346722"/>
        </left>
        <right style="medium">
          <color theme="3" tint="0.39988402966399123"/>
        </right>
        <top style="thin">
          <color theme="3" tint="0.39991454817346722"/>
        </top>
        <bottom style="thin">
          <color theme="3" tint="0.39991454817346722"/>
        </bottom>
        <vertical style="thin">
          <color theme="3" tint="0.39991454817346722"/>
        </vertical>
        <horizontal style="thin">
          <color theme="3" tint="0.39991454817346722"/>
        </horizontal>
      </border>
    </dxf>
    <dxf>
      <font>
        <strike val="0"/>
        <outline val="0"/>
        <shadow val="0"/>
        <u val="none"/>
        <vertAlign val="baseline"/>
        <sz val="8"/>
        <name val="Calibri"/>
        <family val="2"/>
        <scheme val="minor"/>
      </font>
      <border diagonalUp="0" diagonalDown="0">
        <left style="thin">
          <color theme="3" tint="0.39991454817346722"/>
        </left>
        <right style="thin">
          <color theme="3" tint="0.39991454817346722"/>
        </right>
        <top style="thin">
          <color theme="3" tint="0.39991454817346722"/>
        </top>
        <bottom style="thin">
          <color theme="3" tint="0.39991454817346722"/>
        </bottom>
        <vertical style="thin">
          <color theme="3" tint="0.39991454817346722"/>
        </vertical>
        <horizontal style="thin">
          <color theme="3" tint="0.39991454817346722"/>
        </horizontal>
      </border>
    </dxf>
    <dxf>
      <font>
        <strike val="0"/>
        <outline val="0"/>
        <shadow val="0"/>
        <u val="none"/>
        <vertAlign val="baseline"/>
        <sz val="8"/>
        <name val="Calibri"/>
        <family val="2"/>
        <scheme val="minor"/>
      </font>
      <border diagonalUp="0" diagonalDown="0">
        <left style="thin">
          <color theme="3" tint="0.39991454817346722"/>
        </left>
        <right style="thin">
          <color theme="3" tint="0.39991454817346722"/>
        </right>
        <top style="thin">
          <color theme="3" tint="0.39991454817346722"/>
        </top>
        <bottom style="thin">
          <color theme="3" tint="0.39991454817346722"/>
        </bottom>
        <vertical style="thin">
          <color theme="3" tint="0.39991454817346722"/>
        </vertical>
        <horizontal style="thin">
          <color theme="3" tint="0.39991454817346722"/>
        </horizontal>
      </border>
    </dxf>
    <dxf>
      <font>
        <strike val="0"/>
        <outline val="0"/>
        <shadow val="0"/>
        <u val="none"/>
        <vertAlign val="baseline"/>
        <sz val="8"/>
        <name val="Calibri"/>
        <family val="2"/>
        <scheme val="minor"/>
      </font>
      <border diagonalUp="0" diagonalDown="0">
        <left style="thin">
          <color theme="3" tint="0.39991454817346722"/>
        </left>
        <right style="thin">
          <color theme="3" tint="0.39991454817346722"/>
        </right>
        <top style="thin">
          <color theme="3" tint="0.39991454817346722"/>
        </top>
        <bottom style="thin">
          <color theme="3" tint="0.39991454817346722"/>
        </bottom>
        <vertical style="thin">
          <color theme="3" tint="0.39991454817346722"/>
        </vertical>
        <horizontal style="thin">
          <color theme="3" tint="0.39991454817346722"/>
        </horizontal>
      </border>
    </dxf>
    <dxf>
      <font>
        <strike val="0"/>
        <outline val="0"/>
        <shadow val="0"/>
        <u val="none"/>
        <vertAlign val="baseline"/>
        <sz val="8"/>
        <name val="Calibri"/>
        <family val="2"/>
        <scheme val="minor"/>
      </font>
      <border diagonalUp="0" diagonalDown="0">
        <left style="thin">
          <color theme="3" tint="0.39991454817346722"/>
        </left>
        <right style="thin">
          <color theme="3" tint="0.39991454817346722"/>
        </right>
        <top style="thin">
          <color theme="3" tint="0.39991454817346722"/>
        </top>
        <bottom style="thin">
          <color theme="3" tint="0.39991454817346722"/>
        </bottom>
        <vertical style="thin">
          <color theme="3" tint="0.39991454817346722"/>
        </vertical>
        <horizontal style="thin">
          <color theme="3" tint="0.39991454817346722"/>
        </horizontal>
      </border>
    </dxf>
    <dxf>
      <font>
        <strike val="0"/>
        <outline val="0"/>
        <shadow val="0"/>
        <u val="none"/>
        <vertAlign val="baseline"/>
        <sz val="8"/>
        <name val="Calibri"/>
        <family val="2"/>
        <scheme val="minor"/>
      </font>
      <border diagonalUp="0" diagonalDown="0">
        <left style="thin">
          <color theme="3" tint="0.39991454817346722"/>
        </left>
        <right style="thin">
          <color theme="3" tint="0.39991454817346722"/>
        </right>
        <top style="thin">
          <color theme="3" tint="0.39991454817346722"/>
        </top>
        <bottom style="thin">
          <color theme="3" tint="0.39991454817346722"/>
        </bottom>
        <vertical style="thin">
          <color theme="3" tint="0.39991454817346722"/>
        </vertical>
        <horizontal style="thin">
          <color theme="3" tint="0.39991454817346722"/>
        </horizontal>
      </border>
    </dxf>
    <dxf>
      <font>
        <strike val="0"/>
        <outline val="0"/>
        <shadow val="0"/>
        <u val="none"/>
        <vertAlign val="baseline"/>
        <sz val="8"/>
        <name val="Calibri"/>
        <family val="2"/>
        <scheme val="minor"/>
      </font>
      <border diagonalUp="0" diagonalDown="0">
        <left style="thin">
          <color theme="3" tint="0.39991454817346722"/>
        </left>
        <right style="thin">
          <color theme="3" tint="0.39991454817346722"/>
        </right>
        <top style="thin">
          <color theme="3" tint="0.39991454817346722"/>
        </top>
        <bottom style="thin">
          <color theme="3" tint="0.39991454817346722"/>
        </bottom>
        <vertical style="thin">
          <color theme="3" tint="0.39991454817346722"/>
        </vertical>
        <horizontal style="thin">
          <color theme="3" tint="0.39991454817346722"/>
        </horizontal>
      </border>
    </dxf>
    <dxf>
      <font>
        <strike val="0"/>
        <outline val="0"/>
        <shadow val="0"/>
        <u val="none"/>
        <vertAlign val="baseline"/>
        <sz val="8"/>
        <name val="Calibri"/>
        <family val="2"/>
        <scheme val="minor"/>
      </font>
      <border diagonalUp="0" diagonalDown="0">
        <left style="medium">
          <color theme="3" tint="0.39988402966399123"/>
        </left>
        <right style="thin">
          <color theme="3" tint="0.39991454817346722"/>
        </right>
        <top style="thin">
          <color theme="3" tint="0.39991454817346722"/>
        </top>
        <bottom style="thin">
          <color theme="3" tint="0.39991454817346722"/>
        </bottom>
        <vertical style="thin">
          <color theme="3" tint="0.39991454817346722"/>
        </vertical>
        <horizontal style="thin">
          <color theme="3" tint="0.39991454817346722"/>
        </horizontal>
      </border>
    </dxf>
    <dxf>
      <font>
        <strike val="0"/>
        <outline val="0"/>
        <shadow val="0"/>
        <u val="none"/>
        <vertAlign val="baseline"/>
        <sz val="8"/>
        <name val="Calibri"/>
        <family val="2"/>
        <scheme val="minor"/>
      </font>
      <alignment textRotation="0" wrapText="1" indent="0" justifyLastLine="0" shrinkToFit="0" readingOrder="0"/>
      <border diagonalUp="0" diagonalDown="0">
        <left style="thin">
          <color theme="3" tint="0.39991454817346722"/>
        </left>
        <right style="medium">
          <color theme="3" tint="0.39988402966399123"/>
        </right>
        <top style="thin">
          <color theme="3" tint="0.39991454817346722"/>
        </top>
        <bottom style="thin">
          <color theme="3" tint="0.39991454817346722"/>
        </bottom>
        <vertical style="thin">
          <color theme="3" tint="0.39991454817346722"/>
        </vertical>
        <horizontal style="thin">
          <color theme="3" tint="0.39991454817346722"/>
        </horizontal>
      </border>
    </dxf>
    <dxf>
      <font>
        <strike val="0"/>
        <outline val="0"/>
        <shadow val="0"/>
        <u val="none"/>
        <vertAlign val="baseline"/>
        <sz val="8"/>
        <name val="Calibri"/>
        <family val="2"/>
        <scheme val="minor"/>
      </font>
      <alignment textRotation="0" wrapText="1" indent="0" justifyLastLine="0" shrinkToFit="0" readingOrder="0"/>
      <border diagonalUp="0" diagonalDown="0">
        <left style="thin">
          <color theme="3" tint="0.39991454817346722"/>
        </left>
        <right style="thin">
          <color theme="3" tint="0.39991454817346722"/>
        </right>
        <top style="thin">
          <color theme="3" tint="0.39991454817346722"/>
        </top>
        <bottom style="thin">
          <color theme="3" tint="0.39991454817346722"/>
        </bottom>
        <vertical style="thin">
          <color theme="3" tint="0.39991454817346722"/>
        </vertical>
        <horizontal style="thin">
          <color theme="3" tint="0.39991454817346722"/>
        </horizontal>
      </border>
    </dxf>
    <dxf>
      <font>
        <strike val="0"/>
        <outline val="0"/>
        <shadow val="0"/>
        <u val="none"/>
        <vertAlign val="baseline"/>
        <sz val="8"/>
        <name val="Calibri"/>
        <family val="2"/>
        <scheme val="minor"/>
      </font>
      <alignment textRotation="0" wrapText="1" indent="0" justifyLastLine="0" shrinkToFit="0" readingOrder="0"/>
      <border diagonalUp="0" diagonalDown="0">
        <left style="thin">
          <color theme="3" tint="0.39991454817346722"/>
        </left>
        <right style="thin">
          <color theme="3" tint="0.39991454817346722"/>
        </right>
        <top style="thin">
          <color theme="3" tint="0.39991454817346722"/>
        </top>
        <bottom style="thin">
          <color theme="3" tint="0.39991454817346722"/>
        </bottom>
        <vertical style="thin">
          <color theme="3" tint="0.39991454817346722"/>
        </vertical>
        <horizontal style="thin">
          <color theme="3" tint="0.39991454817346722"/>
        </horizontal>
      </border>
    </dxf>
    <dxf>
      <font>
        <strike val="0"/>
        <outline val="0"/>
        <shadow val="0"/>
        <u val="none"/>
        <vertAlign val="baseline"/>
        <sz val="8"/>
        <name val="Calibri"/>
        <family val="2"/>
        <scheme val="minor"/>
      </font>
      <alignment textRotation="0" wrapText="1" indent="0" justifyLastLine="0" shrinkToFit="0" readingOrder="0"/>
      <border diagonalUp="0" diagonalDown="0">
        <left style="medium">
          <color theme="3" tint="0.39988402966399123"/>
        </left>
        <right style="thin">
          <color theme="3" tint="0.39991454817346722"/>
        </right>
        <top style="thin">
          <color theme="3" tint="0.39991454817346722"/>
        </top>
        <bottom style="thin">
          <color theme="3" tint="0.39991454817346722"/>
        </bottom>
        <vertical style="thin">
          <color theme="3" tint="0.39991454817346722"/>
        </vertical>
        <horizontal style="thin">
          <color theme="3" tint="0.39991454817346722"/>
        </horizontal>
      </border>
    </dxf>
    <dxf>
      <font>
        <strike val="0"/>
        <outline val="0"/>
        <shadow val="0"/>
        <u val="none"/>
        <vertAlign val="baseline"/>
        <sz val="8"/>
        <name val="Calibri"/>
        <family val="2"/>
        <scheme val="minor"/>
      </font>
      <border diagonalUp="0" diagonalDown="0">
        <left style="thin">
          <color theme="3" tint="0.39991454817346722"/>
        </left>
        <right style="medium">
          <color theme="3" tint="0.39988402966399123"/>
        </right>
        <top style="thin">
          <color theme="3" tint="0.39991454817346722"/>
        </top>
        <bottom style="thin">
          <color theme="3" tint="0.39991454817346722"/>
        </bottom>
        <vertical style="thin">
          <color theme="3" tint="0.39991454817346722"/>
        </vertical>
        <horizontal style="thin">
          <color theme="3" tint="0.39991454817346722"/>
        </horizontal>
      </border>
    </dxf>
    <dxf>
      <font>
        <strike val="0"/>
        <outline val="0"/>
        <shadow val="0"/>
        <u val="none"/>
        <vertAlign val="baseline"/>
        <sz val="8"/>
        <name val="Calibri"/>
        <family val="2"/>
        <scheme val="minor"/>
      </font>
      <border diagonalUp="0" diagonalDown="0">
        <left style="thin">
          <color theme="3" tint="0.39991454817346722"/>
        </left>
        <right style="thin">
          <color theme="3" tint="0.39991454817346722"/>
        </right>
        <top style="thin">
          <color theme="3" tint="0.39991454817346722"/>
        </top>
        <bottom style="thin">
          <color theme="3" tint="0.39991454817346722"/>
        </bottom>
        <vertical style="thin">
          <color theme="3" tint="0.39991454817346722"/>
        </vertical>
        <horizontal style="thin">
          <color theme="3" tint="0.39991454817346722"/>
        </horizontal>
      </border>
    </dxf>
    <dxf>
      <font>
        <strike val="0"/>
        <outline val="0"/>
        <shadow val="0"/>
        <u val="none"/>
        <vertAlign val="baseline"/>
        <sz val="8"/>
        <name val="Calibri"/>
        <family val="2"/>
        <scheme val="minor"/>
      </font>
      <border diagonalUp="0" diagonalDown="0">
        <left style="thin">
          <color theme="3" tint="0.39991454817346722"/>
        </left>
        <right style="thin">
          <color theme="3" tint="0.39991454817346722"/>
        </right>
        <top style="thin">
          <color theme="3" tint="0.39991454817346722"/>
        </top>
        <bottom style="thin">
          <color theme="3" tint="0.39991454817346722"/>
        </bottom>
        <vertical style="thin">
          <color theme="3" tint="0.39991454817346722"/>
        </vertical>
        <horizontal style="thin">
          <color theme="3" tint="0.39991454817346722"/>
        </horizontal>
      </border>
    </dxf>
    <dxf>
      <font>
        <strike val="0"/>
        <outline val="0"/>
        <shadow val="0"/>
        <u val="none"/>
        <vertAlign val="baseline"/>
        <sz val="8"/>
        <name val="Calibri"/>
        <family val="2"/>
        <scheme val="minor"/>
      </font>
      <border diagonalUp="0" diagonalDown="0">
        <left style="thin">
          <color theme="3" tint="0.39991454817346722"/>
        </left>
        <right style="thin">
          <color theme="3" tint="0.39991454817346722"/>
        </right>
        <top style="thin">
          <color theme="3" tint="0.39991454817346722"/>
        </top>
        <bottom style="thin">
          <color theme="3" tint="0.39991454817346722"/>
        </bottom>
        <vertical style="thin">
          <color theme="3" tint="0.39991454817346722"/>
        </vertical>
        <horizontal style="thin">
          <color theme="3" tint="0.39991454817346722"/>
        </horizontal>
      </border>
    </dxf>
    <dxf>
      <font>
        <strike val="0"/>
        <outline val="0"/>
        <shadow val="0"/>
        <u val="none"/>
        <vertAlign val="baseline"/>
        <sz val="8"/>
        <name val="Calibri"/>
        <family val="2"/>
        <scheme val="minor"/>
      </font>
      <border diagonalUp="0" diagonalDown="0">
        <left style="thin">
          <color theme="3" tint="0.39991454817346722"/>
        </left>
        <right style="thin">
          <color theme="3" tint="0.39991454817346722"/>
        </right>
        <top style="thin">
          <color theme="3" tint="0.39991454817346722"/>
        </top>
        <bottom style="thin">
          <color theme="3" tint="0.39991454817346722"/>
        </bottom>
        <vertical style="thin">
          <color theme="3" tint="0.39991454817346722"/>
        </vertical>
        <horizontal style="thin">
          <color theme="3" tint="0.39991454817346722"/>
        </horizontal>
      </border>
    </dxf>
    <dxf>
      <font>
        <strike val="0"/>
        <outline val="0"/>
        <shadow val="0"/>
        <u val="none"/>
        <vertAlign val="baseline"/>
        <sz val="8"/>
        <name val="Calibri"/>
        <family val="2"/>
        <scheme val="minor"/>
      </font>
      <border diagonalUp="0" diagonalDown="0">
        <left style="thin">
          <color theme="3" tint="0.39991454817346722"/>
        </left>
        <right style="thin">
          <color theme="3" tint="0.39991454817346722"/>
        </right>
        <top style="thin">
          <color theme="3" tint="0.39991454817346722"/>
        </top>
        <bottom style="thin">
          <color theme="3" tint="0.39991454817346722"/>
        </bottom>
        <vertical style="thin">
          <color theme="3" tint="0.39991454817346722"/>
        </vertical>
        <horizontal style="thin">
          <color theme="3" tint="0.39991454817346722"/>
        </horizontal>
      </border>
    </dxf>
    <dxf>
      <font>
        <strike val="0"/>
        <outline val="0"/>
        <shadow val="0"/>
        <u val="none"/>
        <vertAlign val="baseline"/>
        <sz val="8"/>
        <name val="Calibri"/>
        <family val="2"/>
        <scheme val="minor"/>
      </font>
      <border diagonalUp="0" diagonalDown="0">
        <left style="thin">
          <color theme="3" tint="0.39991454817346722"/>
        </left>
        <right style="thin">
          <color theme="3" tint="0.39991454817346722"/>
        </right>
        <top style="thin">
          <color theme="3" tint="0.39991454817346722"/>
        </top>
        <bottom style="thin">
          <color theme="3" tint="0.39991454817346722"/>
        </bottom>
        <vertical style="thin">
          <color theme="3" tint="0.39991454817346722"/>
        </vertical>
        <horizontal style="thin">
          <color theme="3" tint="0.39991454817346722"/>
        </horizontal>
      </border>
    </dxf>
    <dxf>
      <font>
        <strike val="0"/>
        <outline val="0"/>
        <shadow val="0"/>
        <u val="none"/>
        <vertAlign val="baseline"/>
        <sz val="8"/>
        <name val="Calibri"/>
        <family val="2"/>
        <scheme val="minor"/>
      </font>
      <border diagonalUp="0" diagonalDown="0">
        <left style="thin">
          <color theme="3" tint="0.39991454817346722"/>
        </left>
        <right style="thin">
          <color theme="3" tint="0.39991454817346722"/>
        </right>
        <top style="thin">
          <color theme="3" tint="0.39991454817346722"/>
        </top>
        <bottom style="thin">
          <color theme="3" tint="0.39991454817346722"/>
        </bottom>
        <vertical style="thin">
          <color theme="3" tint="0.39991454817346722"/>
        </vertical>
        <horizontal style="thin">
          <color theme="3" tint="0.39991454817346722"/>
        </horizontal>
      </border>
    </dxf>
    <dxf>
      <font>
        <strike val="0"/>
        <outline val="0"/>
        <shadow val="0"/>
        <u val="none"/>
        <vertAlign val="baseline"/>
        <sz val="8"/>
        <name val="Calibri"/>
        <family val="2"/>
        <scheme val="minor"/>
      </font>
      <border diagonalUp="0" diagonalDown="0">
        <left style="medium">
          <color theme="3" tint="0.39988402966399123"/>
        </left>
        <right style="thin">
          <color theme="3" tint="0.39991454817346722"/>
        </right>
        <top style="thin">
          <color theme="3" tint="0.39991454817346722"/>
        </top>
        <bottom style="thin">
          <color theme="3" tint="0.39991454817346722"/>
        </bottom>
        <vertical style="thin">
          <color theme="3" tint="0.39991454817346722"/>
        </vertical>
        <horizontal style="thin">
          <color theme="3" tint="0.39991454817346722"/>
        </horizontal>
      </border>
    </dxf>
    <dxf>
      <font>
        <strike val="0"/>
        <outline val="0"/>
        <shadow val="0"/>
        <u val="none"/>
        <vertAlign val="baseline"/>
        <sz val="8"/>
        <name val="Calibri"/>
        <family val="2"/>
        <scheme val="minor"/>
      </font>
      <border diagonalUp="0" diagonalDown="0">
        <left style="thin">
          <color theme="3" tint="0.39991454817346722"/>
        </left>
        <right style="medium">
          <color theme="3" tint="0.39988402966399123"/>
        </right>
        <top style="thin">
          <color theme="3" tint="0.39991454817346722"/>
        </top>
        <bottom style="thin">
          <color theme="3" tint="0.39991454817346722"/>
        </bottom>
        <vertical style="thin">
          <color theme="3" tint="0.39991454817346722"/>
        </vertical>
        <horizontal style="thin">
          <color theme="3" tint="0.39991454817346722"/>
        </horizontal>
      </border>
    </dxf>
    <dxf>
      <font>
        <strike val="0"/>
        <outline val="0"/>
        <shadow val="0"/>
        <u val="none"/>
        <vertAlign val="baseline"/>
        <sz val="8"/>
        <name val="Calibri"/>
        <family val="2"/>
        <scheme val="minor"/>
      </font>
      <border diagonalUp="0" diagonalDown="0">
        <left style="thin">
          <color theme="3" tint="0.39991454817346722"/>
        </left>
        <right style="thin">
          <color theme="3" tint="0.39991454817346722"/>
        </right>
        <top style="thin">
          <color theme="3" tint="0.39991454817346722"/>
        </top>
        <bottom style="thin">
          <color theme="3" tint="0.39991454817346722"/>
        </bottom>
        <vertical style="thin">
          <color theme="3" tint="0.39991454817346722"/>
        </vertical>
        <horizontal style="thin">
          <color theme="3" tint="0.39991454817346722"/>
        </horizontal>
      </border>
    </dxf>
    <dxf>
      <font>
        <strike val="0"/>
        <outline val="0"/>
        <shadow val="0"/>
        <u val="none"/>
        <vertAlign val="baseline"/>
        <sz val="8"/>
        <name val="Calibri"/>
        <family val="2"/>
        <scheme val="minor"/>
      </font>
      <border diagonalUp="0" diagonalDown="0">
        <left style="medium">
          <color theme="3" tint="0.39988402966399123"/>
        </left>
        <right style="thin">
          <color theme="3" tint="0.39991454817346722"/>
        </right>
        <top style="thin">
          <color theme="3" tint="0.39991454817346722"/>
        </top>
        <bottom style="thin">
          <color theme="3" tint="0.39991454817346722"/>
        </bottom>
        <vertical style="thin">
          <color theme="3" tint="0.39991454817346722"/>
        </vertical>
        <horizontal style="thin">
          <color theme="3" tint="0.39991454817346722"/>
        </horizontal>
      </border>
    </dxf>
    <dxf>
      <font>
        <strike val="0"/>
        <outline val="0"/>
        <shadow val="0"/>
        <u val="none"/>
        <vertAlign val="baseline"/>
        <sz val="8"/>
        <name val="Calibri"/>
        <family val="2"/>
        <scheme val="minor"/>
      </font>
      <numFmt numFmtId="164" formatCode="0.0"/>
      <alignment horizontal="center" vertical="bottom" textRotation="0" wrapText="0" indent="0" justifyLastLine="0" shrinkToFit="0" readingOrder="0"/>
      <border diagonalUp="0" diagonalDown="0">
        <left/>
        <right style="medium">
          <color theme="3" tint="0.39988402966399123"/>
        </right>
        <top/>
        <bottom/>
        <vertical/>
        <horizontal/>
      </border>
    </dxf>
    <dxf>
      <font>
        <strike val="0"/>
        <outline val="0"/>
        <shadow val="0"/>
        <u val="none"/>
        <vertAlign val="baseline"/>
        <sz val="8"/>
        <name val="Calibri"/>
        <family val="2"/>
        <scheme val="minor"/>
      </font>
      <numFmt numFmtId="164" formatCode="0.0"/>
      <alignment horizontal="center" vertical="bottom" textRotation="0" wrapText="0" indent="0" justifyLastLine="0" shrinkToFit="0" readingOrder="0"/>
    </dxf>
    <dxf>
      <font>
        <strike val="0"/>
        <outline val="0"/>
        <shadow val="0"/>
        <u val="none"/>
        <vertAlign val="baseline"/>
        <sz val="8"/>
        <name val="Calibri"/>
        <family val="2"/>
        <scheme val="minor"/>
      </font>
      <numFmt numFmtId="164" formatCode="0.0"/>
      <alignment horizontal="center" vertical="bottom" textRotation="0" wrapText="0" indent="0" justifyLastLine="0" shrinkToFit="0" readingOrder="0"/>
      <border diagonalUp="0" diagonalDown="0">
        <left style="medium">
          <color theme="3" tint="0.39988402966399123"/>
        </left>
        <right/>
        <top/>
        <bottom/>
        <vertical/>
        <horizontal/>
      </border>
    </dxf>
    <dxf>
      <font>
        <strike val="0"/>
        <outline val="0"/>
        <shadow val="0"/>
        <u val="none"/>
        <vertAlign val="baseline"/>
        <sz val="8"/>
        <name val="Calibri"/>
        <family val="2"/>
        <scheme val="minor"/>
      </font>
      <alignment horizontal="center" vertical="bottom" textRotation="0" wrapText="0" indent="0" justifyLastLine="0" shrinkToFit="0" readingOrder="0"/>
      <border diagonalUp="0" diagonalDown="0">
        <left/>
        <right style="medium">
          <color theme="3" tint="0.39991454817346722"/>
        </right>
        <vertical/>
      </border>
    </dxf>
    <dxf>
      <font>
        <strike val="0"/>
        <outline val="0"/>
        <shadow val="0"/>
        <u val="none"/>
        <vertAlign val="baseline"/>
        <sz val="8"/>
        <name val="Calibri"/>
        <family val="2"/>
        <scheme val="minor"/>
      </font>
      <numFmt numFmtId="19" formatCode="dd/mm/yyyy"/>
    </dxf>
    <dxf>
      <font>
        <strike val="0"/>
        <outline val="0"/>
        <shadow val="0"/>
        <u val="none"/>
        <vertAlign val="baseline"/>
        <sz val="8"/>
        <name val="Calibri"/>
        <family val="2"/>
        <scheme val="minor"/>
      </font>
    </dxf>
    <dxf>
      <font>
        <strike val="0"/>
        <outline val="0"/>
        <shadow val="0"/>
        <u val="none"/>
        <vertAlign val="baseline"/>
        <sz val="8"/>
        <name val="Calibri"/>
        <family val="2"/>
        <scheme val="minor"/>
      </font>
    </dxf>
    <dxf>
      <font>
        <strike val="0"/>
        <outline val="0"/>
        <shadow val="0"/>
        <u val="none"/>
        <vertAlign val="baseline"/>
        <sz val="8"/>
        <name val="Calibri"/>
        <family val="2"/>
        <scheme val="minor"/>
      </font>
      <numFmt numFmtId="0" formatCode="General"/>
    </dxf>
    <dxf>
      <font>
        <strike val="0"/>
        <outline val="0"/>
        <shadow val="0"/>
        <u val="none"/>
        <vertAlign val="baseline"/>
        <sz val="8"/>
        <name val="Calibri"/>
        <family val="2"/>
        <scheme val="minor"/>
      </font>
      <border diagonalUp="0" diagonalDown="0">
        <left style="medium">
          <color theme="3" tint="0.39991454817346722"/>
        </left>
        <right/>
        <vertical/>
      </border>
    </dxf>
    <dxf>
      <font>
        <strike val="0"/>
        <outline val="0"/>
        <shadow val="0"/>
        <u val="none"/>
        <vertAlign val="baseline"/>
        <sz val="8"/>
        <name val="Calibri"/>
        <family val="2"/>
        <scheme val="minor"/>
      </font>
    </dxf>
    <dxf>
      <alignment horizontal="center" vertical="center" indent="0" justifyLastLine="0" shrinkToFit="0" readingOrder="0"/>
    </dxf>
  </dxfs>
  <tableStyles count="0" defaultTableStyle="TableStyleMedium2" defaultPivotStyle="PivotStyleLight16"/>
  <colors>
    <mruColors>
      <color rgb="FF78B5CB"/>
      <color rgb="FFED7D31"/>
      <color rgb="FFA162D0"/>
      <color rgb="FFFFFFFF"/>
      <color rgb="FFF19A65"/>
      <color rgb="FF7E36B4"/>
      <color rgb="FF9E0000"/>
      <color rgb="FFB888D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7/relationships/slicerCache" Target="slicerCaches/slicerCache3.xml"/><Relationship Id="rId13" Type="http://schemas.openxmlformats.org/officeDocument/2006/relationships/calcChain" Target="calcChain.xml"/><Relationship Id="rId3" Type="http://schemas.openxmlformats.org/officeDocument/2006/relationships/worksheet" Target="worksheets/sheet3.xml"/><Relationship Id="rId7" Type="http://schemas.microsoft.com/office/2007/relationships/slicerCache" Target="slicerCaches/slicerCache2.xml"/><Relationship Id="rId12" Type="http://schemas.openxmlformats.org/officeDocument/2006/relationships/sheetMetadata" Target="metadata.xml"/><Relationship Id="rId2" Type="http://schemas.openxmlformats.org/officeDocument/2006/relationships/worksheet" Target="worksheets/sheet2.xml"/><Relationship Id="rId16" Type="http://schemas.openxmlformats.org/officeDocument/2006/relationships/customXml" Target="../customXml/item3.xml"/><Relationship Id="rId1" Type="http://schemas.openxmlformats.org/officeDocument/2006/relationships/worksheet" Target="worksheets/sheet1.xml"/><Relationship Id="rId6" Type="http://schemas.microsoft.com/office/2007/relationships/slicerCache" Target="slicerCaches/slicerCache1.xml"/><Relationship Id="rId11" Type="http://schemas.openxmlformats.org/officeDocument/2006/relationships/sharedStrings" Target="sharedStrings.xml"/><Relationship Id="rId5" Type="http://schemas.openxmlformats.org/officeDocument/2006/relationships/worksheet" Target="worksheets/sheet5.xml"/><Relationship Id="rId15" Type="http://schemas.openxmlformats.org/officeDocument/2006/relationships/customXml" Target="../customXml/item2.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 Id="rId14" Type="http://schemas.openxmlformats.org/officeDocument/2006/relationships/customXml" Target="../customXml/item1.xml"/></Relationships>
</file>

<file path=xl/charts/_rels/chart1.xml.rels><?xml version="1.0" encoding="UTF-8" standalone="yes"?>
<Relationships xmlns="http://schemas.openxmlformats.org/package/2006/relationships"><Relationship Id="rId2" Type="http://schemas.microsoft.com/office/2011/relationships/chartColorStyle" Target="colors1.xml"/><Relationship Id="rId1" Type="http://schemas.microsoft.com/office/2011/relationships/chartStyle" Target="style1.xml"/></Relationships>
</file>

<file path=xl/charts/_rels/chart2.xml.rels><?xml version="1.0" encoding="UTF-8" standalone="yes"?>
<Relationships xmlns="http://schemas.openxmlformats.org/package/2006/relationships"><Relationship Id="rId2" Type="http://schemas.microsoft.com/office/2011/relationships/chartColorStyle" Target="colors2.xml"/><Relationship Id="rId1" Type="http://schemas.microsoft.com/office/2011/relationships/chartStyle" Target="style2.xml"/></Relationships>
</file>

<file path=xl/charts/_rels/chart3.xml.rels><?xml version="1.0" encoding="UTF-8" standalone="yes"?>
<Relationships xmlns="http://schemas.openxmlformats.org/package/2006/relationships"><Relationship Id="rId2" Type="http://schemas.microsoft.com/office/2011/relationships/chartColorStyle" Target="colors3.xml"/><Relationship Id="rId1" Type="http://schemas.microsoft.com/office/2011/relationships/chartStyle" Target="style3.xml"/></Relationships>
</file>

<file path=xl/charts/_rels/chart4.xml.rels><?xml version="1.0" encoding="UTF-8" standalone="yes"?>
<Relationships xmlns="http://schemas.openxmlformats.org/package/2006/relationships"><Relationship Id="rId2" Type="http://schemas.microsoft.com/office/2011/relationships/chartColorStyle" Target="colors4.xml"/><Relationship Id="rId1" Type="http://schemas.microsoft.com/office/2011/relationships/chartStyle" Target="style4.xml"/></Relationships>
</file>

<file path=xl/charts/_rels/chart5.xml.rels><?xml version="1.0" encoding="UTF-8" standalone="yes"?>
<Relationships xmlns="http://schemas.openxmlformats.org/package/2006/relationships"><Relationship Id="rId2" Type="http://schemas.microsoft.com/office/2011/relationships/chartColorStyle" Target="colors5.xml"/><Relationship Id="rId1" Type="http://schemas.microsoft.com/office/2011/relationships/chartStyle" Target="style5.xml"/></Relationships>
</file>

<file path=xl/charts/_rels/chart6.xml.rels><?xml version="1.0" encoding="UTF-8" standalone="yes"?>
<Relationships xmlns="http://schemas.openxmlformats.org/package/2006/relationships"><Relationship Id="rId2" Type="http://schemas.microsoft.com/office/2011/relationships/chartColorStyle" Target="colors6.xml"/><Relationship Id="rId1" Type="http://schemas.microsoft.com/office/2011/relationships/chartStyle" Target="style6.xml"/></Relationships>
</file>

<file path=xl/charts/_rels/chart7.xml.rels><?xml version="1.0" encoding="UTF-8" standalone="yes"?>
<Relationships xmlns="http://schemas.openxmlformats.org/package/2006/relationships"><Relationship Id="rId2" Type="http://schemas.microsoft.com/office/2011/relationships/chartColorStyle" Target="colors7.xml"/><Relationship Id="rId1" Type="http://schemas.microsoft.com/office/2011/relationships/chartStyle" Target="style7.xml"/></Relationships>
</file>

<file path=xl/charts/_rels/chart8.xml.rels><?xml version="1.0" encoding="UTF-8" standalone="yes"?>
<Relationships xmlns="http://schemas.openxmlformats.org/package/2006/relationships"><Relationship Id="rId2" Type="http://schemas.microsoft.com/office/2011/relationships/chartColorStyle" Target="colors8.xml"/><Relationship Id="rId1" Type="http://schemas.microsoft.com/office/2011/relationships/chartStyle" Target="style8.xml"/></Relationships>
</file>

<file path=xl/charts/_rels/chart9.xml.rels><?xml version="1.0" encoding="UTF-8" standalone="yes"?>
<Relationships xmlns="http://schemas.openxmlformats.org/package/2006/relationships"><Relationship Id="rId2" Type="http://schemas.microsoft.com/office/2011/relationships/chartColorStyle" Target="colors9.xml"/><Relationship Id="rId1" Type="http://schemas.microsoft.com/office/2011/relationships/chartStyle" Target="style9.xml"/></Relationships>
</file>

<file path=xl/charts/_rels/chart10.xml.rels><?xml version="1.0" encoding="UTF-8" standalone="yes"?>
<Relationships xmlns="http://schemas.openxmlformats.org/package/2006/relationships"><Relationship Id="rId2" Type="http://schemas.microsoft.com/office/2011/relationships/chartColorStyle" Target="colors10.xml"/><Relationship Id="rId1" Type="http://schemas.microsoft.com/office/2011/relationships/chartStyle" Target="style10.xml"/></Relationships>
</file>

<file path=xl/charts/_rels/chart11.xml.rels><?xml version="1.0" encoding="UTF-8" standalone="yes"?>
<Relationships xmlns="http://schemas.openxmlformats.org/package/2006/relationships"><Relationship Id="rId2" Type="http://schemas.microsoft.com/office/2011/relationships/chartColorStyle" Target="colors11.xml"/><Relationship Id="rId1" Type="http://schemas.microsoft.com/office/2011/relationships/chartStyle" Target="style11.xml"/></Relationships>
</file>

<file path=xl/charts/_rels/chart12.xml.rels><?xml version="1.0" encoding="UTF-8" standalone="yes"?>
<Relationships xmlns="http://schemas.openxmlformats.org/package/2006/relationships"><Relationship Id="rId2" Type="http://schemas.microsoft.com/office/2011/relationships/chartColorStyle" Target="colors12.xml"/><Relationship Id="rId1" Type="http://schemas.microsoft.com/office/2011/relationships/chartStyle" Target="style12.xml"/></Relationships>
</file>

<file path=xl/charts/chart1.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1"/>
    <c:plotArea>
      <c:layout>
        <c:manualLayout>
          <c:layoutTarget val="inner"/>
          <c:xMode val="edge"/>
          <c:yMode val="edge"/>
          <c:x val="0.31827129561307871"/>
          <c:y val="8.2307931847502118E-3"/>
          <c:w val="0.56350232488820617"/>
          <c:h val="0.99176954732510292"/>
        </c:manualLayout>
      </c:layout>
      <c:barChart>
        <c:barDir val="bar"/>
        <c:grouping val="percentStacked"/>
        <c:varyColors val="0"/>
        <c:ser>
          <c:idx val="0"/>
          <c:order val="0"/>
          <c:spPr>
            <a:solidFill>
              <a:schemeClr val="bg1">
                <a:lumMod val="75000"/>
                <a:alpha val="0"/>
              </a:schemeClr>
            </a:solidFill>
            <a:ln w="19050">
              <a:noFill/>
            </a:ln>
            <a:effectLst/>
            <a:scene3d>
              <a:camera prst="orthographicFront"/>
              <a:lightRig rig="threePt" dir="t"/>
            </a:scene3d>
            <a:sp3d/>
          </c:spPr>
          <c:invertIfNegative val="0"/>
          <c:dPt>
            <c:idx val="0"/>
            <c:invertIfNegative val="0"/>
            <c:bubble3D val="0"/>
            <c:spPr>
              <a:solidFill>
                <a:schemeClr val="bg1">
                  <a:lumMod val="75000"/>
                  <a:alpha val="0"/>
                </a:schemeClr>
              </a:solidFill>
              <a:ln w="19050">
                <a:noFill/>
              </a:ln>
              <a:effectLst/>
              <a:scene3d>
                <a:camera prst="orthographicFront"/>
                <a:lightRig rig="threePt" dir="t"/>
              </a:scene3d>
              <a:sp3d/>
            </c:spPr>
            <c:extLst>
              <c:ext xmlns:c16="http://schemas.microsoft.com/office/drawing/2014/chart" uri="{C3380CC4-5D6E-409C-BE32-E72D297353CC}">
                <c16:uniqueId val="{00000001-2577-4BED-9FC1-1CF7C7EF3FE2}"/>
              </c:ext>
            </c:extLst>
          </c:dPt>
          <c:dPt>
            <c:idx val="1"/>
            <c:invertIfNegative val="0"/>
            <c:bubble3D val="0"/>
            <c:spPr>
              <a:solidFill>
                <a:schemeClr val="bg1">
                  <a:lumMod val="75000"/>
                  <a:alpha val="0"/>
                </a:schemeClr>
              </a:solidFill>
              <a:ln w="19050">
                <a:noFill/>
              </a:ln>
              <a:effectLst/>
              <a:scene3d>
                <a:camera prst="orthographicFront"/>
                <a:lightRig rig="threePt" dir="t"/>
              </a:scene3d>
              <a:sp3d/>
            </c:spPr>
            <c:extLst>
              <c:ext xmlns:c16="http://schemas.microsoft.com/office/drawing/2014/chart" uri="{C3380CC4-5D6E-409C-BE32-E72D297353CC}">
                <c16:uniqueId val="{00000003-2577-4BED-9FC1-1CF7C7EF3FE2}"/>
              </c:ext>
            </c:extLst>
          </c:dPt>
          <c:dPt>
            <c:idx val="2"/>
            <c:invertIfNegative val="0"/>
            <c:bubble3D val="0"/>
            <c:spPr>
              <a:solidFill>
                <a:schemeClr val="bg1">
                  <a:lumMod val="75000"/>
                  <a:alpha val="0"/>
                </a:schemeClr>
              </a:solidFill>
              <a:ln w="19050">
                <a:noFill/>
              </a:ln>
              <a:effectLst/>
              <a:scene3d>
                <a:camera prst="orthographicFront"/>
                <a:lightRig rig="threePt" dir="t"/>
              </a:scene3d>
              <a:sp3d/>
            </c:spPr>
            <c:extLst>
              <c:ext xmlns:c16="http://schemas.microsoft.com/office/drawing/2014/chart" uri="{C3380CC4-5D6E-409C-BE32-E72D297353CC}">
                <c16:uniqueId val="{00000005-2577-4BED-9FC1-1CF7C7EF3FE2}"/>
              </c:ext>
            </c:extLst>
          </c:dPt>
          <c:dPt>
            <c:idx val="3"/>
            <c:invertIfNegative val="0"/>
            <c:bubble3D val="0"/>
            <c:spPr>
              <a:solidFill>
                <a:schemeClr val="bg1">
                  <a:lumMod val="75000"/>
                  <a:alpha val="0"/>
                </a:schemeClr>
              </a:solidFill>
              <a:ln w="19050">
                <a:noFill/>
              </a:ln>
              <a:effectLst/>
              <a:scene3d>
                <a:camera prst="orthographicFront"/>
                <a:lightRig rig="threePt" dir="t"/>
              </a:scene3d>
              <a:sp3d/>
            </c:spPr>
            <c:extLst>
              <c:ext xmlns:c16="http://schemas.microsoft.com/office/drawing/2014/chart" uri="{C3380CC4-5D6E-409C-BE32-E72D297353CC}">
                <c16:uniqueId val="{00000007-2577-4BED-9FC1-1CF7C7EF3FE2}"/>
              </c:ext>
            </c:extLst>
          </c:dPt>
          <c:dPt>
            <c:idx val="4"/>
            <c:invertIfNegative val="0"/>
            <c:bubble3D val="0"/>
            <c:spPr>
              <a:solidFill>
                <a:schemeClr val="bg1">
                  <a:lumMod val="75000"/>
                  <a:alpha val="0"/>
                </a:schemeClr>
              </a:solidFill>
              <a:ln w="19050">
                <a:noFill/>
              </a:ln>
              <a:effectLst/>
              <a:scene3d>
                <a:camera prst="orthographicFront"/>
                <a:lightRig rig="threePt" dir="t"/>
              </a:scene3d>
              <a:sp3d/>
            </c:spPr>
            <c:extLst>
              <c:ext xmlns:c16="http://schemas.microsoft.com/office/drawing/2014/chart" uri="{C3380CC4-5D6E-409C-BE32-E72D297353CC}">
                <c16:uniqueId val="{00000009-2577-4BED-9FC1-1CF7C7EF3FE2}"/>
              </c:ext>
            </c:extLst>
          </c:dPt>
          <c:dLbls>
            <c:dLbl>
              <c:idx val="0"/>
              <c:tx>
                <c:rich>
                  <a:bodyPr/>
                  <a:lstStyle/>
                  <a:p>
                    <a:fld id="{78A72A5B-650F-480F-ADEB-EA142A53F622}" type="CELLRANGE">
                      <a:rPr lang="en-US"/>
                      <a:pPr/>
                      <a:t>[PLAGECELL]</a:t>
                    </a:fld>
                    <a:endParaRPr lang="fr-FR"/>
                  </a:p>
                </c:rich>
              </c:tx>
              <c:dLblPos val="inBase"/>
              <c:showLegendKey val="0"/>
              <c:showVal val="0"/>
              <c:showCatName val="0"/>
              <c:showSerName val="0"/>
              <c:showPercent val="0"/>
              <c:showBubbleSize val="0"/>
              <c:extLst>
                <c:ext xmlns:c15="http://schemas.microsoft.com/office/drawing/2012/chart" uri="{CE6537A1-D6FC-4f65-9D91-7224C49458BB}">
                  <c15:dlblFieldTable/>
                  <c15:showDataLabelsRange val="1"/>
                </c:ext>
                <c:ext xmlns:c16="http://schemas.microsoft.com/office/drawing/2014/chart" uri="{C3380CC4-5D6E-409C-BE32-E72D297353CC}">
                  <c16:uniqueId val="{00000001-2577-4BED-9FC1-1CF7C7EF3FE2}"/>
                </c:ext>
              </c:extLst>
            </c:dLbl>
            <c:dLbl>
              <c:idx val="1"/>
              <c:tx>
                <c:rich>
                  <a:bodyPr/>
                  <a:lstStyle/>
                  <a:p>
                    <a:fld id="{96B8C94F-AA7F-4FD9-AD14-2A4D3D921FBA}" type="CELLRANGE">
                      <a:rPr lang="fr-FR"/>
                      <a:pPr/>
                      <a:t>[PLAGECELL]</a:t>
                    </a:fld>
                    <a:endParaRPr lang="fr-FR"/>
                  </a:p>
                </c:rich>
              </c:tx>
              <c:dLblPos val="inBase"/>
              <c:showLegendKey val="0"/>
              <c:showVal val="0"/>
              <c:showCatName val="0"/>
              <c:showSerName val="0"/>
              <c:showPercent val="0"/>
              <c:showBubbleSize val="0"/>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03-2577-4BED-9FC1-1CF7C7EF3FE2}"/>
                </c:ext>
              </c:extLst>
            </c:dLbl>
            <c:dLbl>
              <c:idx val="2"/>
              <c:tx>
                <c:rich>
                  <a:bodyPr/>
                  <a:lstStyle/>
                  <a:p>
                    <a:fld id="{E7537D85-BDDB-40F8-A536-2D07994655E9}" type="CELLRANGE">
                      <a:rPr lang="fr-FR"/>
                      <a:pPr/>
                      <a:t>[PLAGECELL]</a:t>
                    </a:fld>
                    <a:endParaRPr lang="fr-FR"/>
                  </a:p>
                </c:rich>
              </c:tx>
              <c:dLblPos val="inBase"/>
              <c:showLegendKey val="0"/>
              <c:showVal val="0"/>
              <c:showCatName val="0"/>
              <c:showSerName val="0"/>
              <c:showPercent val="0"/>
              <c:showBubbleSize val="0"/>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05-2577-4BED-9FC1-1CF7C7EF3FE2}"/>
                </c:ext>
              </c:extLst>
            </c:dLbl>
            <c:dLbl>
              <c:idx val="3"/>
              <c:tx>
                <c:rich>
                  <a:bodyPr/>
                  <a:lstStyle/>
                  <a:p>
                    <a:fld id="{0084BCCA-5839-49F0-91DF-005CB9CE8B3B}" type="CELLRANGE">
                      <a:rPr lang="fr-FR"/>
                      <a:pPr/>
                      <a:t>[PLAGECELL]</a:t>
                    </a:fld>
                    <a:endParaRPr lang="fr-FR"/>
                  </a:p>
                </c:rich>
              </c:tx>
              <c:dLblPos val="inBase"/>
              <c:showLegendKey val="0"/>
              <c:showVal val="0"/>
              <c:showCatName val="0"/>
              <c:showSerName val="0"/>
              <c:showPercent val="0"/>
              <c:showBubbleSize val="0"/>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07-2577-4BED-9FC1-1CF7C7EF3FE2}"/>
                </c:ext>
              </c:extLst>
            </c:dLbl>
            <c:dLbl>
              <c:idx val="4"/>
              <c:tx>
                <c:rich>
                  <a:bodyPr/>
                  <a:lstStyle/>
                  <a:p>
                    <a:fld id="{F4C4A982-1A20-4945-8ECE-B2BD0527E540}" type="CELLRANGE">
                      <a:rPr lang="fr-FR"/>
                      <a:pPr/>
                      <a:t>[PLAGECELL]</a:t>
                    </a:fld>
                    <a:endParaRPr lang="fr-FR"/>
                  </a:p>
                </c:rich>
              </c:tx>
              <c:dLblPos val="inBase"/>
              <c:showLegendKey val="0"/>
              <c:showVal val="0"/>
              <c:showCatName val="0"/>
              <c:showSerName val="0"/>
              <c:showPercent val="0"/>
              <c:showBubbleSize val="0"/>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09-2577-4BED-9FC1-1CF7C7EF3FE2}"/>
                </c:ext>
              </c:extLst>
            </c:dLbl>
            <c:dLbl>
              <c:idx val="5"/>
              <c:tx>
                <c:rich>
                  <a:bodyPr/>
                  <a:lstStyle/>
                  <a:p>
                    <a:fld id="{D32BF139-ADDB-4CAD-8537-17DD951C5F17}" type="CELLRANGE">
                      <a:rPr lang="fr-FR"/>
                      <a:pPr/>
                      <a:t>[PLAGECELL]</a:t>
                    </a:fld>
                    <a:endParaRPr lang="fr-FR"/>
                  </a:p>
                </c:rich>
              </c:tx>
              <c:dLblPos val="inBase"/>
              <c:showLegendKey val="0"/>
              <c:showVal val="0"/>
              <c:showCatName val="0"/>
              <c:showSerName val="0"/>
              <c:showPercent val="0"/>
              <c:showBubbleSize val="0"/>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0C-2577-4BED-9FC1-1CF7C7EF3FE2}"/>
                </c:ext>
              </c:extLst>
            </c:dLbl>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bg1"/>
                    </a:solidFill>
                    <a:latin typeface="+mn-lt"/>
                    <a:ea typeface="+mn-ea"/>
                    <a:cs typeface="+mn-cs"/>
                  </a:defRPr>
                </a:pPr>
                <a:endParaRPr lang="fr-FR"/>
              </a:p>
            </c:txPr>
            <c:dLblPos val="inBase"/>
            <c:showLegendKey val="0"/>
            <c:showVal val="0"/>
            <c:showCatName val="0"/>
            <c:showSerName val="0"/>
            <c:showPercent val="0"/>
            <c:showBubbleSize val="0"/>
            <c:showLeaderLines val="0"/>
            <c:extLst>
              <c:ext xmlns:c15="http://schemas.microsoft.com/office/drawing/2012/chart" uri="{CE6537A1-D6FC-4f65-9D91-7224C49458BB}">
                <c15:showDataLabelsRange val="1"/>
                <c15:showLeaderLines val="0"/>
              </c:ext>
            </c:extLst>
          </c:dLbls>
          <c:cat>
            <c:strRef>
              <c:f>'FEUILLE RECAP'!$AD$32:$AD$37</c:f>
              <c:strCache>
                <c:ptCount val="6"/>
                <c:pt idx="0">
                  <c:v>Logo</c:v>
                </c:pt>
                <c:pt idx="1">
                  <c:v>Charte</c:v>
                </c:pt>
                <c:pt idx="2">
                  <c:v>Site</c:v>
                </c:pt>
                <c:pt idx="3">
                  <c:v>RS</c:v>
                </c:pt>
                <c:pt idx="4">
                  <c:v>PLV</c:v>
                </c:pt>
                <c:pt idx="5">
                  <c:v>Plan média</c:v>
                </c:pt>
              </c:strCache>
            </c:strRef>
          </c:cat>
          <c:val>
            <c:numRef>
              <c:f>'FEUILLE RECAP'!$AE$32:$AE$37</c:f>
              <c:numCache>
                <c:formatCode>General</c:formatCode>
                <c:ptCount val="6"/>
                <c:pt idx="0">
                  <c:v>0</c:v>
                </c:pt>
                <c:pt idx="1">
                  <c:v>0</c:v>
                </c:pt>
                <c:pt idx="2">
                  <c:v>0</c:v>
                </c:pt>
                <c:pt idx="3">
                  <c:v>0</c:v>
                </c:pt>
                <c:pt idx="4">
                  <c:v>0</c:v>
                </c:pt>
                <c:pt idx="5">
                  <c:v>0</c:v>
                </c:pt>
              </c:numCache>
            </c:numRef>
          </c:val>
          <c:extLst>
            <c:ext xmlns:c15="http://schemas.microsoft.com/office/drawing/2012/chart" uri="{02D57815-91ED-43cb-92C2-25804820EDAC}">
              <c15:datalabelsRange>
                <c15:f>'FEUILLE RECAP'!$AI$32:$AI$37</c15:f>
                <c15:dlblRangeCache>
                  <c:ptCount val="6"/>
                  <c:pt idx="0">
                    <c:v>0%</c:v>
                  </c:pt>
                  <c:pt idx="1">
                    <c:v>0%</c:v>
                  </c:pt>
                  <c:pt idx="2">
                    <c:v>0%</c:v>
                  </c:pt>
                  <c:pt idx="3">
                    <c:v>0%</c:v>
                  </c:pt>
                  <c:pt idx="4">
                    <c:v>0%</c:v>
                  </c:pt>
                  <c:pt idx="5">
                    <c:v>0%</c:v>
                  </c:pt>
                </c15:dlblRangeCache>
              </c15:datalabelsRange>
            </c:ext>
            <c:ext xmlns:c16="http://schemas.microsoft.com/office/drawing/2014/chart" uri="{C3380CC4-5D6E-409C-BE32-E72D297353CC}">
              <c16:uniqueId val="{0000000A-2577-4BED-9FC1-1CF7C7EF3FE2}"/>
            </c:ext>
          </c:extLst>
        </c:ser>
        <c:ser>
          <c:idx val="1"/>
          <c:order val="1"/>
          <c:spPr>
            <a:solidFill>
              <a:schemeClr val="bg1"/>
            </a:solidFill>
            <a:ln w="19050">
              <a:solidFill>
                <a:schemeClr val="lt1"/>
              </a:solidFill>
            </a:ln>
            <a:effectLst/>
          </c:spPr>
          <c:invertIfNegative val="0"/>
          <c:cat>
            <c:strRef>
              <c:f>'FEUILLE RECAP'!$AD$32:$AD$37</c:f>
              <c:strCache>
                <c:ptCount val="6"/>
                <c:pt idx="0">
                  <c:v>Logo</c:v>
                </c:pt>
                <c:pt idx="1">
                  <c:v>Charte</c:v>
                </c:pt>
                <c:pt idx="2">
                  <c:v>Site</c:v>
                </c:pt>
                <c:pt idx="3">
                  <c:v>RS</c:v>
                </c:pt>
                <c:pt idx="4">
                  <c:v>PLV</c:v>
                </c:pt>
                <c:pt idx="5">
                  <c:v>Plan média</c:v>
                </c:pt>
              </c:strCache>
            </c:strRef>
          </c:cat>
          <c:val>
            <c:numRef>
              <c:f>'FEUILLE RECAP'!$AF$32:$AF$37</c:f>
              <c:numCache>
                <c:formatCode>General</c:formatCode>
                <c:ptCount val="6"/>
                <c:pt idx="0">
                  <c:v>10</c:v>
                </c:pt>
                <c:pt idx="1">
                  <c:v>10</c:v>
                </c:pt>
                <c:pt idx="2">
                  <c:v>10</c:v>
                </c:pt>
                <c:pt idx="3">
                  <c:v>10</c:v>
                </c:pt>
                <c:pt idx="4">
                  <c:v>10</c:v>
                </c:pt>
                <c:pt idx="5">
                  <c:v>10</c:v>
                </c:pt>
              </c:numCache>
            </c:numRef>
          </c:val>
          <c:extLst>
            <c:ext xmlns:c16="http://schemas.microsoft.com/office/drawing/2014/chart" uri="{C3380CC4-5D6E-409C-BE32-E72D297353CC}">
              <c16:uniqueId val="{0000000B-2577-4BED-9FC1-1CF7C7EF3FE2}"/>
            </c:ext>
          </c:extLst>
        </c:ser>
        <c:dLbls>
          <c:showLegendKey val="0"/>
          <c:showVal val="0"/>
          <c:showCatName val="0"/>
          <c:showSerName val="0"/>
          <c:showPercent val="0"/>
          <c:showBubbleSize val="0"/>
        </c:dLbls>
        <c:gapWidth val="59"/>
        <c:overlap val="100"/>
        <c:axId val="883534111"/>
        <c:axId val="597852767"/>
      </c:barChart>
      <c:valAx>
        <c:axId val="597852767"/>
        <c:scaling>
          <c:orientation val="minMax"/>
        </c:scaling>
        <c:delete val="1"/>
        <c:axPos val="t"/>
        <c:majorGridlines>
          <c:spPr>
            <a:ln w="12700" cap="flat" cmpd="sng" algn="ctr">
              <a:solidFill>
                <a:schemeClr val="accent1">
                  <a:lumMod val="20000"/>
                  <a:lumOff val="80000"/>
                </a:schemeClr>
              </a:solidFill>
              <a:round/>
            </a:ln>
            <a:effectLst/>
          </c:spPr>
        </c:majorGridlines>
        <c:numFmt formatCode="0%" sourceLinked="1"/>
        <c:majorTickMark val="out"/>
        <c:minorTickMark val="none"/>
        <c:tickLblPos val="nextTo"/>
        <c:crossAx val="883534111"/>
        <c:crosses val="autoZero"/>
        <c:crossBetween val="between"/>
      </c:valAx>
      <c:catAx>
        <c:axId val="883534111"/>
        <c:scaling>
          <c:orientation val="maxMin"/>
        </c:scaling>
        <c:delete val="0"/>
        <c:axPos val="l"/>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1100" b="1" i="0" u="none" strike="noStrike" kern="1200" baseline="0">
                <a:ln>
                  <a:noFill/>
                </a:ln>
                <a:solidFill>
                  <a:schemeClr val="accent6">
                    <a:lumMod val="60000"/>
                    <a:lumOff val="40000"/>
                  </a:schemeClr>
                </a:solidFill>
                <a:effectLst/>
                <a:latin typeface="+mn-lt"/>
                <a:ea typeface="+mn-ea"/>
                <a:cs typeface="+mn-cs"/>
              </a:defRPr>
            </a:pPr>
            <a:endParaRPr lang="fr-FR"/>
          </a:p>
        </c:txPr>
        <c:crossAx val="597852767"/>
        <c:crosses val="autoZero"/>
        <c:auto val="1"/>
        <c:lblAlgn val="ctr"/>
        <c:lblOffset val="30"/>
        <c:noMultiLvlLbl val="0"/>
      </c:catAx>
      <c:spPr>
        <a:noFill/>
        <a:ln>
          <a:noFill/>
        </a:ln>
        <a:effectLst/>
      </c:spPr>
    </c:plotArea>
    <c:plotVisOnly val="1"/>
    <c:dispBlanksAs val="gap"/>
    <c:extLst>
      <c:ext xmlns:c16r3="http://schemas.microsoft.com/office/drawing/2017/03/chart" uri="{56B9EC1D-385E-4148-901F-78D8002777C0}">
        <c16r3:dataDisplayOptions16>
          <c16r3:dispNaAsBlank val="1"/>
        </c16r3:dataDisplayOptions16>
      </c:ext>
    </c:extLst>
    <c:showDLblsOverMax val="0"/>
  </c:chart>
  <c:spPr>
    <a:noFill/>
    <a:ln w="9525" cap="flat" cmpd="sng" algn="ctr">
      <a:noFill/>
      <a:round/>
    </a:ln>
    <a:effectLst/>
  </c:spPr>
  <c:txPr>
    <a:bodyPr/>
    <a:lstStyle/>
    <a:p>
      <a:pPr>
        <a:defRPr/>
      </a:pPr>
      <a:endParaRPr lang="fr-FR"/>
    </a:p>
  </c:txPr>
  <c:printSettings>
    <c:headerFooter/>
    <c:pageMargins b="0.75" l="0.7" r="0.7" t="0.75" header="0.3" footer="0.3"/>
    <c:pageSetup/>
  </c:printSettings>
</c:chartSpace>
</file>

<file path=xl/charts/chart2.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1"/>
    <c:plotArea>
      <c:layout>
        <c:manualLayout>
          <c:layoutTarget val="inner"/>
          <c:xMode val="edge"/>
          <c:yMode val="edge"/>
          <c:x val="0.31827129561307871"/>
          <c:y val="8.2307931847502118E-3"/>
          <c:w val="0.56350232488820617"/>
          <c:h val="0.99176954732510292"/>
        </c:manualLayout>
      </c:layout>
      <c:barChart>
        <c:barDir val="bar"/>
        <c:grouping val="percentStacked"/>
        <c:varyColors val="0"/>
        <c:ser>
          <c:idx val="0"/>
          <c:order val="0"/>
          <c:spPr>
            <a:solidFill>
              <a:schemeClr val="bg1">
                <a:alpha val="0"/>
              </a:schemeClr>
            </a:solidFill>
            <a:ln w="19050">
              <a:noFill/>
            </a:ln>
            <a:effectLst/>
            <a:scene3d>
              <a:camera prst="orthographicFront"/>
              <a:lightRig rig="threePt" dir="t"/>
            </a:scene3d>
            <a:sp3d>
              <a:bevelT/>
            </a:sp3d>
          </c:spPr>
          <c:invertIfNegative val="0"/>
          <c:dPt>
            <c:idx val="0"/>
            <c:invertIfNegative val="0"/>
            <c:bubble3D val="0"/>
            <c:spPr>
              <a:solidFill>
                <a:schemeClr val="bg1">
                  <a:alpha val="0"/>
                </a:schemeClr>
              </a:solidFill>
              <a:ln w="19050">
                <a:noFill/>
              </a:ln>
              <a:effectLst/>
              <a:scene3d>
                <a:camera prst="orthographicFront"/>
                <a:lightRig rig="threePt" dir="t"/>
              </a:scene3d>
              <a:sp3d>
                <a:bevelT/>
              </a:sp3d>
            </c:spPr>
            <c:extLst>
              <c:ext xmlns:c16="http://schemas.microsoft.com/office/drawing/2014/chart" uri="{C3380CC4-5D6E-409C-BE32-E72D297353CC}">
                <c16:uniqueId val="{00000001-D40B-4B73-99CE-066C1E7F7BD0}"/>
              </c:ext>
            </c:extLst>
          </c:dPt>
          <c:dPt>
            <c:idx val="1"/>
            <c:invertIfNegative val="0"/>
            <c:bubble3D val="0"/>
            <c:spPr>
              <a:solidFill>
                <a:schemeClr val="bg1">
                  <a:alpha val="0"/>
                </a:schemeClr>
              </a:solidFill>
              <a:ln w="19050">
                <a:noFill/>
              </a:ln>
              <a:effectLst/>
              <a:scene3d>
                <a:camera prst="orthographicFront"/>
                <a:lightRig rig="threePt" dir="t"/>
              </a:scene3d>
              <a:sp3d>
                <a:bevelT/>
              </a:sp3d>
            </c:spPr>
            <c:extLst>
              <c:ext xmlns:c16="http://schemas.microsoft.com/office/drawing/2014/chart" uri="{C3380CC4-5D6E-409C-BE32-E72D297353CC}">
                <c16:uniqueId val="{00000003-D40B-4B73-99CE-066C1E7F7BD0}"/>
              </c:ext>
            </c:extLst>
          </c:dPt>
          <c:dPt>
            <c:idx val="2"/>
            <c:invertIfNegative val="0"/>
            <c:bubble3D val="0"/>
            <c:spPr>
              <a:solidFill>
                <a:schemeClr val="bg1">
                  <a:alpha val="0"/>
                </a:schemeClr>
              </a:solidFill>
              <a:ln w="19050">
                <a:noFill/>
              </a:ln>
              <a:effectLst/>
              <a:scene3d>
                <a:camera prst="orthographicFront"/>
                <a:lightRig rig="threePt" dir="t"/>
              </a:scene3d>
              <a:sp3d>
                <a:bevelT/>
              </a:sp3d>
            </c:spPr>
            <c:extLst>
              <c:ext xmlns:c16="http://schemas.microsoft.com/office/drawing/2014/chart" uri="{C3380CC4-5D6E-409C-BE32-E72D297353CC}">
                <c16:uniqueId val="{00000005-D40B-4B73-99CE-066C1E7F7BD0}"/>
              </c:ext>
            </c:extLst>
          </c:dPt>
          <c:dPt>
            <c:idx val="3"/>
            <c:invertIfNegative val="0"/>
            <c:bubble3D val="0"/>
            <c:spPr>
              <a:solidFill>
                <a:schemeClr val="bg1">
                  <a:alpha val="0"/>
                </a:schemeClr>
              </a:solidFill>
              <a:ln w="19050">
                <a:noFill/>
              </a:ln>
              <a:effectLst/>
              <a:scene3d>
                <a:camera prst="orthographicFront"/>
                <a:lightRig rig="threePt" dir="t"/>
              </a:scene3d>
              <a:sp3d>
                <a:bevelT/>
              </a:sp3d>
            </c:spPr>
            <c:extLst>
              <c:ext xmlns:c16="http://schemas.microsoft.com/office/drawing/2014/chart" uri="{C3380CC4-5D6E-409C-BE32-E72D297353CC}">
                <c16:uniqueId val="{00000007-D40B-4B73-99CE-066C1E7F7BD0}"/>
              </c:ext>
            </c:extLst>
          </c:dPt>
          <c:dPt>
            <c:idx val="4"/>
            <c:invertIfNegative val="0"/>
            <c:bubble3D val="0"/>
            <c:spPr>
              <a:solidFill>
                <a:schemeClr val="bg1">
                  <a:alpha val="0"/>
                </a:schemeClr>
              </a:solidFill>
              <a:ln w="19050">
                <a:noFill/>
              </a:ln>
              <a:effectLst/>
              <a:scene3d>
                <a:camera prst="orthographicFront"/>
                <a:lightRig rig="threePt" dir="t"/>
              </a:scene3d>
              <a:sp3d>
                <a:bevelT/>
              </a:sp3d>
            </c:spPr>
            <c:extLst>
              <c:ext xmlns:c16="http://schemas.microsoft.com/office/drawing/2014/chart" uri="{C3380CC4-5D6E-409C-BE32-E72D297353CC}">
                <c16:uniqueId val="{00000009-D40B-4B73-99CE-066C1E7F7BD0}"/>
              </c:ext>
            </c:extLst>
          </c:dPt>
          <c:dLbls>
            <c:dLbl>
              <c:idx val="0"/>
              <c:tx>
                <c:rich>
                  <a:bodyPr/>
                  <a:lstStyle/>
                  <a:p>
                    <a:fld id="{734B1DE0-FEE7-4211-AFA0-017F92EB4606}" type="CELLRANGE">
                      <a:rPr lang="en-US"/>
                      <a:pPr/>
                      <a:t>[PLAGECELL]</a:t>
                    </a:fld>
                    <a:endParaRPr lang="fr-FR"/>
                  </a:p>
                </c:rich>
              </c:tx>
              <c:dLblPos val="inBase"/>
              <c:showLegendKey val="0"/>
              <c:showVal val="0"/>
              <c:showCatName val="0"/>
              <c:showSerName val="0"/>
              <c:showPercent val="0"/>
              <c:showBubbleSize val="0"/>
              <c:extLst>
                <c:ext xmlns:c15="http://schemas.microsoft.com/office/drawing/2012/chart" uri="{CE6537A1-D6FC-4f65-9D91-7224C49458BB}">
                  <c15:dlblFieldTable/>
                  <c15:showDataLabelsRange val="1"/>
                </c:ext>
                <c:ext xmlns:c16="http://schemas.microsoft.com/office/drawing/2014/chart" uri="{C3380CC4-5D6E-409C-BE32-E72D297353CC}">
                  <c16:uniqueId val="{00000001-D40B-4B73-99CE-066C1E7F7BD0}"/>
                </c:ext>
              </c:extLst>
            </c:dLbl>
            <c:dLbl>
              <c:idx val="1"/>
              <c:tx>
                <c:rich>
                  <a:bodyPr/>
                  <a:lstStyle/>
                  <a:p>
                    <a:fld id="{30626F62-4D07-41A4-8363-8B52281AB65F}" type="CELLRANGE">
                      <a:rPr lang="fr-FR"/>
                      <a:pPr/>
                      <a:t>[PLAGECELL]</a:t>
                    </a:fld>
                    <a:endParaRPr lang="fr-FR"/>
                  </a:p>
                </c:rich>
              </c:tx>
              <c:dLblPos val="inBase"/>
              <c:showLegendKey val="0"/>
              <c:showVal val="0"/>
              <c:showCatName val="0"/>
              <c:showSerName val="0"/>
              <c:showPercent val="0"/>
              <c:showBubbleSize val="0"/>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03-D40B-4B73-99CE-066C1E7F7BD0}"/>
                </c:ext>
              </c:extLst>
            </c:dLbl>
            <c:dLbl>
              <c:idx val="3"/>
              <c:tx>
                <c:rich>
                  <a:bodyPr/>
                  <a:lstStyle/>
                  <a:p>
                    <a:fld id="{CB3886FE-6458-4442-A295-A16BF25B3680}" type="CELLRANGE">
                      <a:rPr lang="en-US"/>
                      <a:pPr/>
                      <a:t>[PLAGECELL]</a:t>
                    </a:fld>
                    <a:endParaRPr lang="fr-FR"/>
                  </a:p>
                </c:rich>
              </c:tx>
              <c:dLblPos val="inBase"/>
              <c:showLegendKey val="0"/>
              <c:showVal val="0"/>
              <c:showCatName val="0"/>
              <c:showSerName val="0"/>
              <c:showPercent val="0"/>
              <c:showBubbleSize val="0"/>
              <c:extLst>
                <c:ext xmlns:c15="http://schemas.microsoft.com/office/drawing/2012/chart" uri="{CE6537A1-D6FC-4f65-9D91-7224C49458BB}">
                  <c15:dlblFieldTable/>
                  <c15:showDataLabelsRange val="1"/>
                </c:ext>
                <c:ext xmlns:c16="http://schemas.microsoft.com/office/drawing/2014/chart" uri="{C3380CC4-5D6E-409C-BE32-E72D297353CC}">
                  <c16:uniqueId val="{00000007-D40B-4B73-99CE-066C1E7F7BD0}"/>
                </c:ext>
              </c:extLst>
            </c:dLbl>
            <c:dLbl>
              <c:idx val="4"/>
              <c:tx>
                <c:rich>
                  <a:bodyPr/>
                  <a:lstStyle/>
                  <a:p>
                    <a:fld id="{77A58576-BEE2-4919-ADBE-5CF27E20D978}" type="CELLRANGE">
                      <a:rPr lang="en-US"/>
                      <a:pPr/>
                      <a:t>[PLAGECELL]</a:t>
                    </a:fld>
                    <a:endParaRPr lang="fr-FR"/>
                  </a:p>
                </c:rich>
              </c:tx>
              <c:dLblPos val="inBase"/>
              <c:showLegendKey val="0"/>
              <c:showVal val="0"/>
              <c:showCatName val="0"/>
              <c:showSerName val="0"/>
              <c:showPercent val="0"/>
              <c:showBubbleSize val="0"/>
              <c:extLst>
                <c:ext xmlns:c15="http://schemas.microsoft.com/office/drawing/2012/chart" uri="{CE6537A1-D6FC-4f65-9D91-7224C49458BB}">
                  <c15:dlblFieldTable/>
                  <c15:showDataLabelsRange val="1"/>
                </c:ext>
                <c:ext xmlns:c16="http://schemas.microsoft.com/office/drawing/2014/chart" uri="{C3380CC4-5D6E-409C-BE32-E72D297353CC}">
                  <c16:uniqueId val="{00000009-D40B-4B73-99CE-066C1E7F7BD0}"/>
                </c:ext>
              </c:extLst>
            </c:dLbl>
            <c:spPr>
              <a:noFill/>
              <a:ln>
                <a:noFill/>
              </a:ln>
              <a:effectLst/>
            </c:spPr>
            <c:txPr>
              <a:bodyPr rot="0" spcFirstLastPara="1" vertOverflow="ellipsis" vert="horz" wrap="square" lIns="38100" tIns="19050" rIns="38100" bIns="19050" anchor="ctr" anchorCtr="1">
                <a:spAutoFit/>
              </a:bodyPr>
              <a:lstStyle/>
              <a:p>
                <a:pPr>
                  <a:defRPr sz="900" b="1" i="0" u="none" strike="noStrike" kern="1200" baseline="0">
                    <a:solidFill>
                      <a:schemeClr val="bg1"/>
                    </a:solidFill>
                    <a:latin typeface="+mn-lt"/>
                    <a:ea typeface="+mn-ea"/>
                    <a:cs typeface="+mn-cs"/>
                  </a:defRPr>
                </a:pPr>
                <a:endParaRPr lang="fr-FR"/>
              </a:p>
            </c:txPr>
            <c:dLblPos val="inBase"/>
            <c:showLegendKey val="0"/>
            <c:showVal val="0"/>
            <c:showCatName val="0"/>
            <c:showSerName val="0"/>
            <c:showPercent val="0"/>
            <c:showBubbleSize val="0"/>
            <c:showLeaderLines val="0"/>
            <c:extLst>
              <c:ext xmlns:c15="http://schemas.microsoft.com/office/drawing/2012/chart" uri="{CE6537A1-D6FC-4f65-9D91-7224C49458BB}">
                <c15:showDataLabelsRange val="1"/>
                <c15:showLeaderLines val="0"/>
              </c:ext>
            </c:extLst>
          </c:dLbls>
          <c:cat>
            <c:strRef>
              <c:f>'FEUILLE RECAP'!$AD$30:$AD$31</c:f>
              <c:strCache>
                <c:ptCount val="2"/>
                <c:pt idx="0">
                  <c:v>PAC </c:v>
                </c:pt>
                <c:pt idx="1">
                  <c:v>PAM</c:v>
                </c:pt>
              </c:strCache>
            </c:strRef>
          </c:cat>
          <c:val>
            <c:numRef>
              <c:f>'FEUILLE RECAP'!$AE$30:$AE$31</c:f>
              <c:numCache>
                <c:formatCode>General</c:formatCode>
                <c:ptCount val="2"/>
                <c:pt idx="0">
                  <c:v>0</c:v>
                </c:pt>
                <c:pt idx="1">
                  <c:v>0</c:v>
                </c:pt>
              </c:numCache>
            </c:numRef>
          </c:val>
          <c:extLst>
            <c:ext xmlns:c15="http://schemas.microsoft.com/office/drawing/2012/chart" uri="{02D57815-91ED-43cb-92C2-25804820EDAC}">
              <c15:datalabelsRange>
                <c15:f>'FEUILLE RECAP'!$AI$30:$AI$31</c15:f>
                <c15:dlblRangeCache>
                  <c:ptCount val="2"/>
                  <c:pt idx="0">
                    <c:v>0%</c:v>
                  </c:pt>
                  <c:pt idx="1">
                    <c:v>0%</c:v>
                  </c:pt>
                </c15:dlblRangeCache>
              </c15:datalabelsRange>
            </c:ext>
            <c:ext xmlns:c16="http://schemas.microsoft.com/office/drawing/2014/chart" uri="{C3380CC4-5D6E-409C-BE32-E72D297353CC}">
              <c16:uniqueId val="{0000000A-D40B-4B73-99CE-066C1E7F7BD0}"/>
            </c:ext>
          </c:extLst>
        </c:ser>
        <c:ser>
          <c:idx val="1"/>
          <c:order val="1"/>
          <c:spPr>
            <a:solidFill>
              <a:schemeClr val="bg1"/>
            </a:solidFill>
            <a:ln w="19050">
              <a:solidFill>
                <a:schemeClr val="lt1"/>
              </a:solidFill>
            </a:ln>
            <a:effectLst/>
          </c:spPr>
          <c:invertIfNegative val="0"/>
          <c:cat>
            <c:strRef>
              <c:f>'FEUILLE RECAP'!$AD$30:$AD$31</c:f>
              <c:strCache>
                <c:ptCount val="2"/>
                <c:pt idx="0">
                  <c:v>PAC </c:v>
                </c:pt>
                <c:pt idx="1">
                  <c:v>PAM</c:v>
                </c:pt>
              </c:strCache>
            </c:strRef>
          </c:cat>
          <c:val>
            <c:numRef>
              <c:f>'FEUILLE RECAP'!$AF$30:$AF$31</c:f>
              <c:numCache>
                <c:formatCode>General</c:formatCode>
                <c:ptCount val="2"/>
                <c:pt idx="0">
                  <c:v>10</c:v>
                </c:pt>
                <c:pt idx="1">
                  <c:v>10</c:v>
                </c:pt>
              </c:numCache>
            </c:numRef>
          </c:val>
          <c:extLst>
            <c:ext xmlns:c16="http://schemas.microsoft.com/office/drawing/2014/chart" uri="{C3380CC4-5D6E-409C-BE32-E72D297353CC}">
              <c16:uniqueId val="{0000000B-D40B-4B73-99CE-066C1E7F7BD0}"/>
            </c:ext>
          </c:extLst>
        </c:ser>
        <c:dLbls>
          <c:showLegendKey val="0"/>
          <c:showVal val="0"/>
          <c:showCatName val="0"/>
          <c:showSerName val="0"/>
          <c:showPercent val="0"/>
          <c:showBubbleSize val="0"/>
        </c:dLbls>
        <c:gapWidth val="59"/>
        <c:overlap val="100"/>
        <c:axId val="883534111"/>
        <c:axId val="597852767"/>
      </c:barChart>
      <c:valAx>
        <c:axId val="597852767"/>
        <c:scaling>
          <c:orientation val="minMax"/>
        </c:scaling>
        <c:delete val="1"/>
        <c:axPos val="t"/>
        <c:majorGridlines>
          <c:spPr>
            <a:ln w="12700" cap="flat" cmpd="sng" algn="ctr">
              <a:solidFill>
                <a:schemeClr val="accent1">
                  <a:lumMod val="20000"/>
                  <a:lumOff val="80000"/>
                </a:schemeClr>
              </a:solidFill>
              <a:round/>
            </a:ln>
            <a:effectLst/>
          </c:spPr>
        </c:majorGridlines>
        <c:numFmt formatCode="0%" sourceLinked="1"/>
        <c:majorTickMark val="out"/>
        <c:minorTickMark val="none"/>
        <c:tickLblPos val="nextTo"/>
        <c:crossAx val="883534111"/>
        <c:crosses val="autoZero"/>
        <c:crossBetween val="between"/>
      </c:valAx>
      <c:catAx>
        <c:axId val="883534111"/>
        <c:scaling>
          <c:orientation val="maxMin"/>
        </c:scaling>
        <c:delete val="0"/>
        <c:axPos val="l"/>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1100" b="1" i="0" u="none" strike="noStrike" kern="1200" baseline="0">
                <a:solidFill>
                  <a:schemeClr val="accent6">
                    <a:lumMod val="40000"/>
                    <a:lumOff val="60000"/>
                  </a:schemeClr>
                </a:solidFill>
                <a:latin typeface="+mn-lt"/>
                <a:ea typeface="+mn-ea"/>
                <a:cs typeface="+mn-cs"/>
              </a:defRPr>
            </a:pPr>
            <a:endParaRPr lang="fr-FR"/>
          </a:p>
        </c:txPr>
        <c:crossAx val="597852767"/>
        <c:crosses val="autoZero"/>
        <c:auto val="1"/>
        <c:lblAlgn val="ctr"/>
        <c:lblOffset val="30"/>
        <c:noMultiLvlLbl val="0"/>
      </c:catAx>
      <c:spPr>
        <a:noFill/>
        <a:ln>
          <a:noFill/>
        </a:ln>
        <a:effectLst/>
      </c:spPr>
    </c:plotArea>
    <c:plotVisOnly val="1"/>
    <c:dispBlanksAs val="gap"/>
    <c:extLst>
      <c:ext xmlns:c16r3="http://schemas.microsoft.com/office/drawing/2017/03/chart" uri="{56B9EC1D-385E-4148-901F-78D8002777C0}">
        <c16r3:dataDisplayOptions16>
          <c16r3:dispNaAsBlank val="1"/>
        </c16r3:dataDisplayOptions16>
      </c:ext>
    </c:extLst>
    <c:showDLblsOverMax val="0"/>
  </c:chart>
  <c:spPr>
    <a:noFill/>
    <a:ln w="9525" cap="flat" cmpd="sng" algn="ctr">
      <a:noFill/>
      <a:round/>
    </a:ln>
    <a:effectLst/>
  </c:spPr>
  <c:txPr>
    <a:bodyPr/>
    <a:lstStyle/>
    <a:p>
      <a:pPr>
        <a:defRPr/>
      </a:pPr>
      <a:endParaRPr lang="fr-FR"/>
    </a:p>
  </c:txPr>
  <c:printSettings>
    <c:headerFooter/>
    <c:pageMargins b="0.75" l="0.7" r="0.7" t="0.75" header="0.3" footer="0.3"/>
    <c:pageSetup/>
  </c:printSettings>
</c:chartSpace>
</file>

<file path=xl/charts/chart3.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1"/>
    <c:plotArea>
      <c:layout>
        <c:manualLayout>
          <c:layoutTarget val="inner"/>
          <c:xMode val="edge"/>
          <c:yMode val="edge"/>
          <c:x val="0.31827129561307871"/>
          <c:y val="8.2306732934978866E-3"/>
          <c:w val="0.56350232488820617"/>
          <c:h val="0.99176954732510292"/>
        </c:manualLayout>
      </c:layout>
      <c:barChart>
        <c:barDir val="bar"/>
        <c:grouping val="percentStacked"/>
        <c:varyColors val="0"/>
        <c:ser>
          <c:idx val="0"/>
          <c:order val="0"/>
          <c:spPr>
            <a:solidFill>
              <a:schemeClr val="bg1">
                <a:lumMod val="75000"/>
                <a:alpha val="0"/>
              </a:schemeClr>
            </a:solidFill>
            <a:ln w="19050">
              <a:noFill/>
            </a:ln>
            <a:effectLst/>
            <a:scene3d>
              <a:camera prst="orthographicFront"/>
              <a:lightRig rig="threePt" dir="t"/>
            </a:scene3d>
            <a:sp3d/>
          </c:spPr>
          <c:invertIfNegative val="0"/>
          <c:dPt>
            <c:idx val="0"/>
            <c:invertIfNegative val="0"/>
            <c:bubble3D val="0"/>
            <c:spPr>
              <a:solidFill>
                <a:schemeClr val="bg1">
                  <a:lumMod val="75000"/>
                  <a:alpha val="0"/>
                </a:schemeClr>
              </a:solidFill>
              <a:ln w="19050">
                <a:noFill/>
              </a:ln>
              <a:effectLst/>
              <a:scene3d>
                <a:camera prst="orthographicFront"/>
                <a:lightRig rig="threePt" dir="t"/>
              </a:scene3d>
              <a:sp3d/>
            </c:spPr>
            <c:extLst>
              <c:ext xmlns:c16="http://schemas.microsoft.com/office/drawing/2014/chart" uri="{C3380CC4-5D6E-409C-BE32-E72D297353CC}">
                <c16:uniqueId val="{00000001-7660-4679-9CEB-566A3103DE97}"/>
              </c:ext>
            </c:extLst>
          </c:dPt>
          <c:dPt>
            <c:idx val="1"/>
            <c:invertIfNegative val="0"/>
            <c:bubble3D val="0"/>
            <c:spPr>
              <a:solidFill>
                <a:schemeClr val="bg1">
                  <a:lumMod val="75000"/>
                  <a:alpha val="0"/>
                </a:schemeClr>
              </a:solidFill>
              <a:ln w="19050">
                <a:noFill/>
              </a:ln>
              <a:effectLst/>
              <a:scene3d>
                <a:camera prst="orthographicFront"/>
                <a:lightRig rig="threePt" dir="t"/>
              </a:scene3d>
              <a:sp3d/>
            </c:spPr>
            <c:extLst>
              <c:ext xmlns:c16="http://schemas.microsoft.com/office/drawing/2014/chart" uri="{C3380CC4-5D6E-409C-BE32-E72D297353CC}">
                <c16:uniqueId val="{00000003-7660-4679-9CEB-566A3103DE97}"/>
              </c:ext>
            </c:extLst>
          </c:dPt>
          <c:dPt>
            <c:idx val="2"/>
            <c:invertIfNegative val="0"/>
            <c:bubble3D val="0"/>
            <c:spPr>
              <a:solidFill>
                <a:schemeClr val="bg1">
                  <a:lumMod val="75000"/>
                  <a:alpha val="0"/>
                </a:schemeClr>
              </a:solidFill>
              <a:ln w="19050">
                <a:noFill/>
              </a:ln>
              <a:effectLst/>
              <a:scene3d>
                <a:camera prst="orthographicFront"/>
                <a:lightRig rig="threePt" dir="t"/>
              </a:scene3d>
              <a:sp3d/>
            </c:spPr>
            <c:extLst>
              <c:ext xmlns:c16="http://schemas.microsoft.com/office/drawing/2014/chart" uri="{C3380CC4-5D6E-409C-BE32-E72D297353CC}">
                <c16:uniqueId val="{00000005-7660-4679-9CEB-566A3103DE97}"/>
              </c:ext>
            </c:extLst>
          </c:dPt>
          <c:dPt>
            <c:idx val="3"/>
            <c:invertIfNegative val="0"/>
            <c:bubble3D val="0"/>
            <c:spPr>
              <a:solidFill>
                <a:schemeClr val="bg1">
                  <a:lumMod val="75000"/>
                  <a:alpha val="0"/>
                </a:schemeClr>
              </a:solidFill>
              <a:ln w="19050">
                <a:noFill/>
              </a:ln>
              <a:effectLst/>
              <a:scene3d>
                <a:camera prst="orthographicFront"/>
                <a:lightRig rig="threePt" dir="t"/>
              </a:scene3d>
              <a:sp3d/>
            </c:spPr>
            <c:extLst>
              <c:ext xmlns:c16="http://schemas.microsoft.com/office/drawing/2014/chart" uri="{C3380CC4-5D6E-409C-BE32-E72D297353CC}">
                <c16:uniqueId val="{00000007-7660-4679-9CEB-566A3103DE97}"/>
              </c:ext>
            </c:extLst>
          </c:dPt>
          <c:dPt>
            <c:idx val="4"/>
            <c:invertIfNegative val="0"/>
            <c:bubble3D val="0"/>
            <c:spPr>
              <a:solidFill>
                <a:schemeClr val="bg1">
                  <a:lumMod val="75000"/>
                  <a:alpha val="0"/>
                </a:schemeClr>
              </a:solidFill>
              <a:ln w="19050">
                <a:noFill/>
              </a:ln>
              <a:effectLst/>
              <a:scene3d>
                <a:camera prst="orthographicFront"/>
                <a:lightRig rig="threePt" dir="t"/>
              </a:scene3d>
              <a:sp3d/>
            </c:spPr>
            <c:extLst>
              <c:ext xmlns:c16="http://schemas.microsoft.com/office/drawing/2014/chart" uri="{C3380CC4-5D6E-409C-BE32-E72D297353CC}">
                <c16:uniqueId val="{00000009-7660-4679-9CEB-566A3103DE97}"/>
              </c:ext>
            </c:extLst>
          </c:dPt>
          <c:dLbls>
            <c:dLbl>
              <c:idx val="0"/>
              <c:tx>
                <c:rich>
                  <a:bodyPr/>
                  <a:lstStyle/>
                  <a:p>
                    <a:fld id="{E77E0F14-116E-43D6-82B3-5C23295521C0}" type="CELLRANGE">
                      <a:rPr lang="en-US"/>
                      <a:pPr/>
                      <a:t>[PLAGECELL]</a:t>
                    </a:fld>
                    <a:endParaRPr lang="fr-FR"/>
                  </a:p>
                </c:rich>
              </c:tx>
              <c:dLblPos val="inBase"/>
              <c:showLegendKey val="0"/>
              <c:showVal val="0"/>
              <c:showCatName val="0"/>
              <c:showSerName val="0"/>
              <c:showPercent val="0"/>
              <c:showBubbleSize val="0"/>
              <c:extLst>
                <c:ext xmlns:c15="http://schemas.microsoft.com/office/drawing/2012/chart" uri="{CE6537A1-D6FC-4f65-9D91-7224C49458BB}">
                  <c15:dlblFieldTable/>
                  <c15:showDataLabelsRange val="1"/>
                </c:ext>
                <c:ext xmlns:c16="http://schemas.microsoft.com/office/drawing/2014/chart" uri="{C3380CC4-5D6E-409C-BE32-E72D297353CC}">
                  <c16:uniqueId val="{00000001-7660-4679-9CEB-566A3103DE97}"/>
                </c:ext>
              </c:extLst>
            </c:dLbl>
            <c:dLbl>
              <c:idx val="1"/>
              <c:tx>
                <c:rich>
                  <a:bodyPr/>
                  <a:lstStyle/>
                  <a:p>
                    <a:fld id="{18A1D712-CCC7-48ED-82DB-823EEEA76850}" type="CELLRANGE">
                      <a:rPr lang="fr-FR"/>
                      <a:pPr/>
                      <a:t>[PLAGECELL]</a:t>
                    </a:fld>
                    <a:endParaRPr lang="fr-FR"/>
                  </a:p>
                </c:rich>
              </c:tx>
              <c:dLblPos val="inBase"/>
              <c:showLegendKey val="0"/>
              <c:showVal val="0"/>
              <c:showCatName val="0"/>
              <c:showSerName val="0"/>
              <c:showPercent val="0"/>
              <c:showBubbleSize val="0"/>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03-7660-4679-9CEB-566A3103DE97}"/>
                </c:ext>
              </c:extLst>
            </c:dLbl>
            <c:dLbl>
              <c:idx val="2"/>
              <c:tx>
                <c:rich>
                  <a:bodyPr/>
                  <a:lstStyle/>
                  <a:p>
                    <a:fld id="{909465B8-0EF3-4838-9F97-420C1498401B}" type="CELLRANGE">
                      <a:rPr lang="fr-FR"/>
                      <a:pPr/>
                      <a:t>[PLAGECELL]</a:t>
                    </a:fld>
                    <a:endParaRPr lang="fr-FR"/>
                  </a:p>
                </c:rich>
              </c:tx>
              <c:dLblPos val="inBase"/>
              <c:showLegendKey val="0"/>
              <c:showVal val="0"/>
              <c:showCatName val="0"/>
              <c:showSerName val="0"/>
              <c:showPercent val="0"/>
              <c:showBubbleSize val="0"/>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05-7660-4679-9CEB-566A3103DE97}"/>
                </c:ext>
              </c:extLst>
            </c:dLbl>
            <c:dLbl>
              <c:idx val="3"/>
              <c:tx>
                <c:rich>
                  <a:bodyPr/>
                  <a:lstStyle/>
                  <a:p>
                    <a:fld id="{4C843E99-DB57-43C6-9516-763A5BF1DC33}" type="CELLRANGE">
                      <a:rPr lang="fr-FR"/>
                      <a:pPr/>
                      <a:t>[PLAGECELL]</a:t>
                    </a:fld>
                    <a:endParaRPr lang="fr-FR"/>
                  </a:p>
                </c:rich>
              </c:tx>
              <c:dLblPos val="inBase"/>
              <c:showLegendKey val="0"/>
              <c:showVal val="0"/>
              <c:showCatName val="0"/>
              <c:showSerName val="0"/>
              <c:showPercent val="0"/>
              <c:showBubbleSize val="0"/>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07-7660-4679-9CEB-566A3103DE97}"/>
                </c:ext>
              </c:extLst>
            </c:dLbl>
            <c:spPr>
              <a:noFill/>
              <a:ln>
                <a:noFill/>
              </a:ln>
              <a:effectLst/>
            </c:spPr>
            <c:txPr>
              <a:bodyPr rot="0" spcFirstLastPara="1" vertOverflow="ellipsis" vert="horz" wrap="square" lIns="38100" tIns="19050" rIns="38100" bIns="19050" anchor="ctr" anchorCtr="1">
                <a:spAutoFit/>
              </a:bodyPr>
              <a:lstStyle/>
              <a:p>
                <a:pPr>
                  <a:defRPr sz="900" b="1" i="0" u="none" strike="noStrike" kern="1200" baseline="0">
                    <a:solidFill>
                      <a:schemeClr val="bg1"/>
                    </a:solidFill>
                    <a:latin typeface="+mn-lt"/>
                    <a:ea typeface="+mn-ea"/>
                    <a:cs typeface="+mn-cs"/>
                  </a:defRPr>
                </a:pPr>
                <a:endParaRPr lang="fr-FR"/>
              </a:p>
            </c:txPr>
            <c:dLblPos val="inBase"/>
            <c:showLegendKey val="0"/>
            <c:showVal val="0"/>
            <c:showCatName val="0"/>
            <c:showSerName val="0"/>
            <c:showPercent val="0"/>
            <c:showBubbleSize val="0"/>
            <c:showLeaderLines val="0"/>
            <c:extLst>
              <c:ext xmlns:c15="http://schemas.microsoft.com/office/drawing/2012/chart" uri="{CE6537A1-D6FC-4f65-9D91-7224C49458BB}">
                <c15:showDataLabelsRange val="1"/>
                <c15:showLeaderLines val="0"/>
              </c:ext>
            </c:extLst>
          </c:dLbls>
          <c:cat>
            <c:strRef>
              <c:f>'FEUILLE RECAP'!$AD$26:$AD$29</c:f>
              <c:strCache>
                <c:ptCount val="4"/>
                <c:pt idx="0">
                  <c:v>Proposition de valeur</c:v>
                </c:pt>
                <c:pt idx="1">
                  <c:v>Architecture de l’offre</c:v>
                </c:pt>
                <c:pt idx="2">
                  <c:v>Modèle Eco</c:v>
                </c:pt>
                <c:pt idx="3">
                  <c:v>Accès marché</c:v>
                </c:pt>
              </c:strCache>
            </c:strRef>
          </c:cat>
          <c:val>
            <c:numRef>
              <c:f>'FEUILLE RECAP'!$AE$26:$AE$29</c:f>
              <c:numCache>
                <c:formatCode>General</c:formatCode>
                <c:ptCount val="4"/>
                <c:pt idx="0">
                  <c:v>0</c:v>
                </c:pt>
                <c:pt idx="1">
                  <c:v>0</c:v>
                </c:pt>
                <c:pt idx="2">
                  <c:v>0</c:v>
                </c:pt>
                <c:pt idx="3">
                  <c:v>0</c:v>
                </c:pt>
              </c:numCache>
            </c:numRef>
          </c:val>
          <c:extLst>
            <c:ext xmlns:c15="http://schemas.microsoft.com/office/drawing/2012/chart" uri="{02D57815-91ED-43cb-92C2-25804820EDAC}">
              <c15:datalabelsRange>
                <c15:f>'FEUILLE RECAP'!$AI$26:$AI$29</c15:f>
                <c15:dlblRangeCache>
                  <c:ptCount val="4"/>
                  <c:pt idx="0">
                    <c:v>0%</c:v>
                  </c:pt>
                  <c:pt idx="1">
                    <c:v>0%</c:v>
                  </c:pt>
                  <c:pt idx="2">
                    <c:v>0%</c:v>
                  </c:pt>
                  <c:pt idx="3">
                    <c:v>0%</c:v>
                  </c:pt>
                </c15:dlblRangeCache>
              </c15:datalabelsRange>
            </c:ext>
            <c:ext xmlns:c16="http://schemas.microsoft.com/office/drawing/2014/chart" uri="{C3380CC4-5D6E-409C-BE32-E72D297353CC}">
              <c16:uniqueId val="{0000000A-7660-4679-9CEB-566A3103DE97}"/>
            </c:ext>
          </c:extLst>
        </c:ser>
        <c:ser>
          <c:idx val="1"/>
          <c:order val="1"/>
          <c:spPr>
            <a:solidFill>
              <a:schemeClr val="bg1"/>
            </a:solidFill>
            <a:ln w="19050">
              <a:solidFill>
                <a:schemeClr val="lt1"/>
              </a:solidFill>
            </a:ln>
            <a:effectLst/>
          </c:spPr>
          <c:invertIfNegative val="0"/>
          <c:cat>
            <c:strRef>
              <c:f>'FEUILLE RECAP'!$AD$26:$AD$29</c:f>
              <c:strCache>
                <c:ptCount val="4"/>
                <c:pt idx="0">
                  <c:v>Proposition de valeur</c:v>
                </c:pt>
                <c:pt idx="1">
                  <c:v>Architecture de l’offre</c:v>
                </c:pt>
                <c:pt idx="2">
                  <c:v>Modèle Eco</c:v>
                </c:pt>
                <c:pt idx="3">
                  <c:v>Accès marché</c:v>
                </c:pt>
              </c:strCache>
            </c:strRef>
          </c:cat>
          <c:val>
            <c:numRef>
              <c:f>'FEUILLE RECAP'!$AF$26:$AF$29</c:f>
              <c:numCache>
                <c:formatCode>General</c:formatCode>
                <c:ptCount val="4"/>
                <c:pt idx="0">
                  <c:v>10</c:v>
                </c:pt>
                <c:pt idx="1">
                  <c:v>10</c:v>
                </c:pt>
                <c:pt idx="2">
                  <c:v>10</c:v>
                </c:pt>
                <c:pt idx="3">
                  <c:v>10</c:v>
                </c:pt>
              </c:numCache>
            </c:numRef>
          </c:val>
          <c:extLst>
            <c:ext xmlns:c16="http://schemas.microsoft.com/office/drawing/2014/chart" uri="{C3380CC4-5D6E-409C-BE32-E72D297353CC}">
              <c16:uniqueId val="{0000000B-7660-4679-9CEB-566A3103DE97}"/>
            </c:ext>
          </c:extLst>
        </c:ser>
        <c:dLbls>
          <c:showLegendKey val="0"/>
          <c:showVal val="0"/>
          <c:showCatName val="0"/>
          <c:showSerName val="0"/>
          <c:showPercent val="0"/>
          <c:showBubbleSize val="0"/>
        </c:dLbls>
        <c:gapWidth val="59"/>
        <c:overlap val="100"/>
        <c:axId val="883534111"/>
        <c:axId val="597852767"/>
      </c:barChart>
      <c:valAx>
        <c:axId val="597852767"/>
        <c:scaling>
          <c:orientation val="minMax"/>
        </c:scaling>
        <c:delete val="1"/>
        <c:axPos val="t"/>
        <c:majorGridlines>
          <c:spPr>
            <a:ln w="12700" cap="flat" cmpd="sng" algn="ctr">
              <a:solidFill>
                <a:schemeClr val="accent1">
                  <a:lumMod val="20000"/>
                  <a:lumOff val="80000"/>
                </a:schemeClr>
              </a:solidFill>
              <a:round/>
            </a:ln>
            <a:effectLst/>
          </c:spPr>
        </c:majorGridlines>
        <c:numFmt formatCode="0%" sourceLinked="1"/>
        <c:majorTickMark val="out"/>
        <c:minorTickMark val="none"/>
        <c:tickLblPos val="nextTo"/>
        <c:crossAx val="883534111"/>
        <c:crosses val="autoZero"/>
        <c:crossBetween val="between"/>
      </c:valAx>
      <c:catAx>
        <c:axId val="883534111"/>
        <c:scaling>
          <c:orientation val="maxMin"/>
        </c:scaling>
        <c:delete val="0"/>
        <c:axPos val="l"/>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1050" b="1" i="0" u="none" strike="noStrike" kern="1200" baseline="0">
                <a:ln>
                  <a:noFill/>
                </a:ln>
                <a:solidFill>
                  <a:schemeClr val="accent1"/>
                </a:solidFill>
                <a:effectLst/>
                <a:latin typeface="+mn-lt"/>
                <a:ea typeface="+mn-ea"/>
                <a:cs typeface="+mn-cs"/>
              </a:defRPr>
            </a:pPr>
            <a:endParaRPr lang="fr-FR"/>
          </a:p>
        </c:txPr>
        <c:crossAx val="597852767"/>
        <c:crosses val="autoZero"/>
        <c:auto val="1"/>
        <c:lblAlgn val="ctr"/>
        <c:lblOffset val="30"/>
        <c:noMultiLvlLbl val="0"/>
      </c:catAx>
      <c:spPr>
        <a:noFill/>
        <a:ln>
          <a:noFill/>
        </a:ln>
        <a:effectLst/>
      </c:spPr>
    </c:plotArea>
    <c:plotVisOnly val="1"/>
    <c:dispBlanksAs val="gap"/>
    <c:extLst>
      <c:ext xmlns:c16r3="http://schemas.microsoft.com/office/drawing/2017/03/chart" uri="{56B9EC1D-385E-4148-901F-78D8002777C0}">
        <c16r3:dataDisplayOptions16>
          <c16r3:dispNaAsBlank val="1"/>
        </c16r3:dataDisplayOptions16>
      </c:ext>
    </c:extLst>
    <c:showDLblsOverMax val="0"/>
  </c:chart>
  <c:spPr>
    <a:noFill/>
    <a:ln w="9525" cap="flat" cmpd="sng" algn="ctr">
      <a:noFill/>
      <a:round/>
    </a:ln>
    <a:effectLst/>
  </c:spPr>
  <c:txPr>
    <a:bodyPr/>
    <a:lstStyle/>
    <a:p>
      <a:pPr>
        <a:defRPr/>
      </a:pPr>
      <a:endParaRPr lang="fr-FR"/>
    </a:p>
  </c:txPr>
  <c:printSettings>
    <c:headerFooter/>
    <c:pageMargins b="0.75" l="0.7" r="0.7" t="0.75" header="0.3" footer="0.3"/>
    <c:pageSetup/>
  </c:printSettings>
</c:chartSpace>
</file>

<file path=xl/charts/chart4.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1"/>
    <c:plotArea>
      <c:layout>
        <c:manualLayout>
          <c:layoutTarget val="inner"/>
          <c:xMode val="edge"/>
          <c:yMode val="edge"/>
          <c:x val="0.31827129561307871"/>
          <c:y val="8.2307931847502118E-3"/>
          <c:w val="0.56350232488820617"/>
          <c:h val="0.99176954732510292"/>
        </c:manualLayout>
      </c:layout>
      <c:barChart>
        <c:barDir val="bar"/>
        <c:grouping val="percentStacked"/>
        <c:varyColors val="0"/>
        <c:ser>
          <c:idx val="0"/>
          <c:order val="0"/>
          <c:spPr>
            <a:gradFill flip="none" rotWithShape="1">
              <a:gsLst>
                <a:gs pos="81605">
                  <a:srgbClr val="00B050"/>
                </a:gs>
                <a:gs pos="0">
                  <a:srgbClr val="FF0000"/>
                </a:gs>
                <a:gs pos="35000">
                  <a:srgbClr val="92D050"/>
                </a:gs>
                <a:gs pos="100000">
                  <a:srgbClr val="00B050"/>
                </a:gs>
              </a:gsLst>
              <a:lin ang="0" scaled="1"/>
              <a:tileRect/>
            </a:gradFill>
            <a:ln w="19050">
              <a:noFill/>
            </a:ln>
            <a:effectLst/>
          </c:spPr>
          <c:invertIfNegative val="0"/>
          <c:dPt>
            <c:idx val="0"/>
            <c:invertIfNegative val="0"/>
            <c:bubble3D val="0"/>
            <c:spPr>
              <a:gradFill flip="none" rotWithShape="1">
                <a:gsLst>
                  <a:gs pos="81605">
                    <a:srgbClr val="00B050"/>
                  </a:gs>
                  <a:gs pos="0">
                    <a:srgbClr val="FF0000"/>
                  </a:gs>
                  <a:gs pos="35000">
                    <a:srgbClr val="92D050"/>
                  </a:gs>
                  <a:gs pos="100000">
                    <a:srgbClr val="00B050"/>
                  </a:gs>
                </a:gsLst>
                <a:lin ang="0" scaled="1"/>
                <a:tileRect/>
              </a:gradFill>
              <a:ln w="19050">
                <a:noFill/>
              </a:ln>
              <a:effectLst/>
            </c:spPr>
            <c:extLst>
              <c:ext xmlns:c16="http://schemas.microsoft.com/office/drawing/2014/chart" uri="{C3380CC4-5D6E-409C-BE32-E72D297353CC}">
                <c16:uniqueId val="{00000001-14BA-4468-AAB1-9F396AE99220}"/>
              </c:ext>
            </c:extLst>
          </c:dPt>
          <c:dPt>
            <c:idx val="1"/>
            <c:invertIfNegative val="0"/>
            <c:bubble3D val="0"/>
            <c:spPr>
              <a:gradFill flip="none" rotWithShape="1">
                <a:gsLst>
                  <a:gs pos="81605">
                    <a:srgbClr val="00B050"/>
                  </a:gs>
                  <a:gs pos="0">
                    <a:srgbClr val="FF0000"/>
                  </a:gs>
                  <a:gs pos="35000">
                    <a:srgbClr val="92D050"/>
                  </a:gs>
                  <a:gs pos="100000">
                    <a:srgbClr val="00B050"/>
                  </a:gs>
                </a:gsLst>
                <a:lin ang="0" scaled="1"/>
                <a:tileRect/>
              </a:gradFill>
              <a:ln w="19050">
                <a:noFill/>
              </a:ln>
              <a:effectLst/>
            </c:spPr>
            <c:extLst>
              <c:ext xmlns:c16="http://schemas.microsoft.com/office/drawing/2014/chart" uri="{C3380CC4-5D6E-409C-BE32-E72D297353CC}">
                <c16:uniqueId val="{00000003-14BA-4468-AAB1-9F396AE99220}"/>
              </c:ext>
            </c:extLst>
          </c:dPt>
          <c:dPt>
            <c:idx val="2"/>
            <c:invertIfNegative val="0"/>
            <c:bubble3D val="0"/>
            <c:spPr>
              <a:gradFill flip="none" rotWithShape="1">
                <a:gsLst>
                  <a:gs pos="81605">
                    <a:srgbClr val="00B050"/>
                  </a:gs>
                  <a:gs pos="0">
                    <a:srgbClr val="FF0000"/>
                  </a:gs>
                  <a:gs pos="35000">
                    <a:srgbClr val="92D050"/>
                  </a:gs>
                  <a:gs pos="100000">
                    <a:srgbClr val="00B050"/>
                  </a:gs>
                </a:gsLst>
                <a:lin ang="0" scaled="1"/>
                <a:tileRect/>
              </a:gradFill>
              <a:ln w="19050">
                <a:noFill/>
              </a:ln>
              <a:effectLst/>
            </c:spPr>
            <c:extLst>
              <c:ext xmlns:c16="http://schemas.microsoft.com/office/drawing/2014/chart" uri="{C3380CC4-5D6E-409C-BE32-E72D297353CC}">
                <c16:uniqueId val="{00000005-14BA-4468-AAB1-9F396AE99220}"/>
              </c:ext>
            </c:extLst>
          </c:dPt>
          <c:dPt>
            <c:idx val="3"/>
            <c:invertIfNegative val="0"/>
            <c:bubble3D val="0"/>
            <c:spPr>
              <a:gradFill flip="none" rotWithShape="1">
                <a:gsLst>
                  <a:gs pos="81605">
                    <a:srgbClr val="00B050"/>
                  </a:gs>
                  <a:gs pos="0">
                    <a:srgbClr val="FF0000"/>
                  </a:gs>
                  <a:gs pos="35000">
                    <a:srgbClr val="92D050"/>
                  </a:gs>
                  <a:gs pos="100000">
                    <a:srgbClr val="00B050"/>
                  </a:gs>
                </a:gsLst>
                <a:lin ang="0" scaled="1"/>
                <a:tileRect/>
              </a:gradFill>
              <a:ln w="19050">
                <a:noFill/>
              </a:ln>
              <a:effectLst/>
            </c:spPr>
            <c:extLst>
              <c:ext xmlns:c16="http://schemas.microsoft.com/office/drawing/2014/chart" uri="{C3380CC4-5D6E-409C-BE32-E72D297353CC}">
                <c16:uniqueId val="{00000007-14BA-4468-AAB1-9F396AE99220}"/>
              </c:ext>
            </c:extLst>
          </c:dPt>
          <c:dPt>
            <c:idx val="4"/>
            <c:invertIfNegative val="0"/>
            <c:bubble3D val="0"/>
            <c:spPr>
              <a:gradFill flip="none" rotWithShape="1">
                <a:gsLst>
                  <a:gs pos="81605">
                    <a:srgbClr val="00B050"/>
                  </a:gs>
                  <a:gs pos="0">
                    <a:srgbClr val="FF0000"/>
                  </a:gs>
                  <a:gs pos="35000">
                    <a:srgbClr val="92D050"/>
                  </a:gs>
                  <a:gs pos="100000">
                    <a:srgbClr val="00B050"/>
                  </a:gs>
                </a:gsLst>
                <a:lin ang="0" scaled="1"/>
                <a:tileRect/>
              </a:gradFill>
              <a:ln w="19050">
                <a:noFill/>
              </a:ln>
              <a:effectLst/>
            </c:spPr>
            <c:extLst>
              <c:ext xmlns:c16="http://schemas.microsoft.com/office/drawing/2014/chart" uri="{C3380CC4-5D6E-409C-BE32-E72D297353CC}">
                <c16:uniqueId val="{00000009-14BA-4468-AAB1-9F396AE99220}"/>
              </c:ext>
            </c:extLst>
          </c:dPt>
          <c:dLbls>
            <c:dLbl>
              <c:idx val="0"/>
              <c:tx>
                <c:rich>
                  <a:bodyPr/>
                  <a:lstStyle/>
                  <a:p>
                    <a:fld id="{61CE92EC-E192-4691-ABB7-D453A95B0AFC}" type="CELLRANGE">
                      <a:rPr lang="fr-FR"/>
                      <a:pPr/>
                      <a:t>[PLAGECELL]</a:t>
                    </a:fld>
                    <a:endParaRPr lang="fr-FR"/>
                  </a:p>
                </c:rich>
              </c:tx>
              <c:dLblPos val="inBase"/>
              <c:showLegendKey val="0"/>
              <c:showVal val="0"/>
              <c:showCatName val="0"/>
              <c:showSerName val="0"/>
              <c:showPercent val="0"/>
              <c:showBubbleSize val="0"/>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01-14BA-4468-AAB1-9F396AE99220}"/>
                </c:ext>
              </c:extLst>
            </c:dLbl>
            <c:dLbl>
              <c:idx val="1"/>
              <c:tx>
                <c:rich>
                  <a:bodyPr/>
                  <a:lstStyle/>
                  <a:p>
                    <a:fld id="{5302C69E-C902-47AA-BACE-EE10C0176689}" type="CELLRANGE">
                      <a:rPr lang="fr-FR"/>
                      <a:pPr/>
                      <a:t>[PLAGECELL]</a:t>
                    </a:fld>
                    <a:endParaRPr lang="fr-FR"/>
                  </a:p>
                </c:rich>
              </c:tx>
              <c:dLblPos val="inBase"/>
              <c:showLegendKey val="0"/>
              <c:showVal val="0"/>
              <c:showCatName val="0"/>
              <c:showSerName val="0"/>
              <c:showPercent val="0"/>
              <c:showBubbleSize val="0"/>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03-14BA-4468-AAB1-9F396AE99220}"/>
                </c:ext>
              </c:extLst>
            </c:dLbl>
            <c:dLbl>
              <c:idx val="2"/>
              <c:tx>
                <c:rich>
                  <a:bodyPr/>
                  <a:lstStyle/>
                  <a:p>
                    <a:fld id="{5F591915-E12B-40D6-A332-5FB230EF1078}" type="CELLRANGE">
                      <a:rPr lang="fr-FR"/>
                      <a:pPr/>
                      <a:t>[PLAGECELL]</a:t>
                    </a:fld>
                    <a:endParaRPr lang="fr-FR"/>
                  </a:p>
                </c:rich>
              </c:tx>
              <c:dLblPos val="inBase"/>
              <c:showLegendKey val="0"/>
              <c:showVal val="0"/>
              <c:showCatName val="0"/>
              <c:showSerName val="0"/>
              <c:showPercent val="0"/>
              <c:showBubbleSize val="0"/>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05-14BA-4468-AAB1-9F396AE99220}"/>
                </c:ext>
              </c:extLst>
            </c:dLbl>
            <c:spPr>
              <a:noFill/>
              <a:ln>
                <a:noFill/>
              </a:ln>
              <a:effectLst/>
            </c:spPr>
            <c:txPr>
              <a:bodyPr rot="0" spcFirstLastPara="1" vertOverflow="ellipsis" vert="horz" wrap="square" lIns="38100" tIns="19050" rIns="38100" bIns="19050" anchor="ctr" anchorCtr="1">
                <a:spAutoFit/>
              </a:bodyPr>
              <a:lstStyle/>
              <a:p>
                <a:pPr>
                  <a:defRPr sz="900" b="1" i="0" u="none" strike="noStrike" kern="1200" baseline="0">
                    <a:solidFill>
                      <a:schemeClr val="bg1">
                        <a:lumMod val="85000"/>
                      </a:schemeClr>
                    </a:solidFill>
                    <a:latin typeface="+mn-lt"/>
                    <a:ea typeface="+mn-ea"/>
                    <a:cs typeface="+mn-cs"/>
                  </a:defRPr>
                </a:pPr>
                <a:endParaRPr lang="fr-FR"/>
              </a:p>
            </c:txPr>
            <c:dLblPos val="inBase"/>
            <c:showLegendKey val="0"/>
            <c:showVal val="0"/>
            <c:showCatName val="0"/>
            <c:showSerName val="0"/>
            <c:showPercent val="0"/>
            <c:showBubbleSize val="0"/>
            <c:showLeaderLines val="0"/>
            <c:extLst>
              <c:ext xmlns:c15="http://schemas.microsoft.com/office/drawing/2012/chart" uri="{CE6537A1-D6FC-4f65-9D91-7224C49458BB}">
                <c15:showDataLabelsRange val="1"/>
                <c15:showLeaderLines val="0"/>
              </c:ext>
            </c:extLst>
          </c:dLbls>
          <c:cat>
            <c:strRef>
              <c:f>'FEUILLE RECAP'!$AD$14:$AD$16</c:f>
              <c:strCache>
                <c:ptCount val="3"/>
                <c:pt idx="0">
                  <c:v>Métier</c:v>
                </c:pt>
                <c:pt idx="1">
                  <c:v>Motivations</c:v>
                </c:pt>
                <c:pt idx="2">
                  <c:v>Moyens</c:v>
                </c:pt>
              </c:strCache>
            </c:strRef>
          </c:cat>
          <c:val>
            <c:numRef>
              <c:f>'FEUILLE RECAP'!$AE$14:$AE$16</c:f>
              <c:numCache>
                <c:formatCode>General</c:formatCode>
                <c:ptCount val="3"/>
                <c:pt idx="0">
                  <c:v>4.5</c:v>
                </c:pt>
                <c:pt idx="1">
                  <c:v>4</c:v>
                </c:pt>
                <c:pt idx="2">
                  <c:v>4.5</c:v>
                </c:pt>
              </c:numCache>
            </c:numRef>
          </c:val>
          <c:extLst>
            <c:ext xmlns:c15="http://schemas.microsoft.com/office/drawing/2012/chart" uri="{02D57815-91ED-43cb-92C2-25804820EDAC}">
              <c15:datalabelsRange>
                <c15:f>'FEUILLE RECAP'!$AI$14:$AI$16</c15:f>
                <c15:dlblRangeCache>
                  <c:ptCount val="3"/>
                  <c:pt idx="0">
                    <c:v>90%</c:v>
                  </c:pt>
                  <c:pt idx="1">
                    <c:v>80%</c:v>
                  </c:pt>
                  <c:pt idx="2">
                    <c:v>90%</c:v>
                  </c:pt>
                </c15:dlblRangeCache>
              </c15:datalabelsRange>
            </c:ext>
            <c:ext xmlns:c16="http://schemas.microsoft.com/office/drawing/2014/chart" uri="{C3380CC4-5D6E-409C-BE32-E72D297353CC}">
              <c16:uniqueId val="{0000000A-14BA-4468-AAB1-9F396AE99220}"/>
            </c:ext>
          </c:extLst>
        </c:ser>
        <c:ser>
          <c:idx val="1"/>
          <c:order val="1"/>
          <c:spPr>
            <a:solidFill>
              <a:schemeClr val="bg1"/>
            </a:solidFill>
            <a:ln w="19050">
              <a:solidFill>
                <a:schemeClr val="lt1"/>
              </a:solidFill>
            </a:ln>
            <a:effectLst/>
          </c:spPr>
          <c:invertIfNegative val="0"/>
          <c:cat>
            <c:strRef>
              <c:f>'FEUILLE RECAP'!$AD$14:$AD$16</c:f>
              <c:strCache>
                <c:ptCount val="3"/>
                <c:pt idx="0">
                  <c:v>Métier</c:v>
                </c:pt>
                <c:pt idx="1">
                  <c:v>Motivations</c:v>
                </c:pt>
                <c:pt idx="2">
                  <c:v>Moyens</c:v>
                </c:pt>
              </c:strCache>
            </c:strRef>
          </c:cat>
          <c:val>
            <c:numRef>
              <c:f>'FEUILLE RECAP'!$AF$14:$AF$16</c:f>
              <c:numCache>
                <c:formatCode>General</c:formatCode>
                <c:ptCount val="3"/>
                <c:pt idx="0">
                  <c:v>0.5</c:v>
                </c:pt>
                <c:pt idx="1">
                  <c:v>1</c:v>
                </c:pt>
                <c:pt idx="2">
                  <c:v>0.5</c:v>
                </c:pt>
              </c:numCache>
            </c:numRef>
          </c:val>
          <c:extLst>
            <c:ext xmlns:c16="http://schemas.microsoft.com/office/drawing/2014/chart" uri="{C3380CC4-5D6E-409C-BE32-E72D297353CC}">
              <c16:uniqueId val="{0000000B-14BA-4468-AAB1-9F396AE99220}"/>
            </c:ext>
          </c:extLst>
        </c:ser>
        <c:dLbls>
          <c:showLegendKey val="0"/>
          <c:showVal val="0"/>
          <c:showCatName val="0"/>
          <c:showSerName val="0"/>
          <c:showPercent val="0"/>
          <c:showBubbleSize val="0"/>
        </c:dLbls>
        <c:gapWidth val="59"/>
        <c:overlap val="100"/>
        <c:axId val="883534111"/>
        <c:axId val="597852767"/>
      </c:barChart>
      <c:valAx>
        <c:axId val="597852767"/>
        <c:scaling>
          <c:orientation val="minMax"/>
          <c:min val="0"/>
        </c:scaling>
        <c:delete val="1"/>
        <c:axPos val="t"/>
        <c:majorGridlines>
          <c:spPr>
            <a:ln w="12700" cap="flat" cmpd="sng" algn="ctr">
              <a:solidFill>
                <a:schemeClr val="accent1">
                  <a:lumMod val="20000"/>
                  <a:lumOff val="80000"/>
                </a:schemeClr>
              </a:solidFill>
              <a:prstDash val="lgDash"/>
              <a:round/>
            </a:ln>
            <a:effectLst/>
          </c:spPr>
        </c:majorGridlines>
        <c:numFmt formatCode="0%" sourceLinked="1"/>
        <c:majorTickMark val="out"/>
        <c:minorTickMark val="none"/>
        <c:tickLblPos val="nextTo"/>
        <c:crossAx val="883534111"/>
        <c:crosses val="autoZero"/>
        <c:crossBetween val="between"/>
      </c:valAx>
      <c:catAx>
        <c:axId val="883534111"/>
        <c:scaling>
          <c:orientation val="maxMin"/>
        </c:scaling>
        <c:delete val="0"/>
        <c:axPos val="l"/>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1100" b="1" i="0" u="none" strike="noStrike" kern="1200" baseline="0">
                <a:solidFill>
                  <a:schemeClr val="accent2"/>
                </a:solidFill>
                <a:latin typeface="+mn-lt"/>
                <a:ea typeface="+mn-ea"/>
                <a:cs typeface="+mn-cs"/>
              </a:defRPr>
            </a:pPr>
            <a:endParaRPr lang="fr-FR"/>
          </a:p>
        </c:txPr>
        <c:crossAx val="597852767"/>
        <c:crosses val="autoZero"/>
        <c:auto val="1"/>
        <c:lblAlgn val="ctr"/>
        <c:lblOffset val="30"/>
        <c:noMultiLvlLbl val="0"/>
      </c:catAx>
      <c:spPr>
        <a:noFill/>
        <a:ln>
          <a:noFill/>
        </a:ln>
        <a:effectLst/>
      </c:spPr>
    </c:plotArea>
    <c:plotVisOnly val="1"/>
    <c:dispBlanksAs val="gap"/>
    <c:extLst>
      <c:ext xmlns:c16r3="http://schemas.microsoft.com/office/drawing/2017/03/chart" uri="{56B9EC1D-385E-4148-901F-78D8002777C0}">
        <c16r3:dataDisplayOptions16>
          <c16r3:dispNaAsBlank val="1"/>
        </c16r3:dataDisplayOptions16>
      </c:ext>
    </c:extLst>
    <c:showDLblsOverMax val="0"/>
  </c:chart>
  <c:spPr>
    <a:noFill/>
    <a:ln w="9525" cap="flat" cmpd="sng" algn="ctr">
      <a:noFill/>
      <a:round/>
    </a:ln>
    <a:effectLst/>
  </c:spPr>
  <c:txPr>
    <a:bodyPr/>
    <a:lstStyle/>
    <a:p>
      <a:pPr>
        <a:defRPr/>
      </a:pPr>
      <a:endParaRPr lang="fr-FR"/>
    </a:p>
  </c:txPr>
  <c:printSettings>
    <c:headerFooter/>
    <c:pageMargins b="0.75" l="0.7" r="0.7" t="0.75" header="0.3" footer="0.3"/>
    <c:pageSetup/>
  </c:printSettings>
</c:chartSpace>
</file>

<file path=xl/charts/chart5.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1"/>
    <c:plotArea>
      <c:layout>
        <c:manualLayout>
          <c:layoutTarget val="inner"/>
          <c:xMode val="edge"/>
          <c:yMode val="edge"/>
          <c:x val="0.27795154345818623"/>
          <c:y val="8.2303308415365255E-3"/>
          <c:w val="0.71938841170224055"/>
          <c:h val="0.99176954732510292"/>
        </c:manualLayout>
      </c:layout>
      <c:barChart>
        <c:barDir val="bar"/>
        <c:grouping val="percentStacked"/>
        <c:varyColors val="0"/>
        <c:ser>
          <c:idx val="0"/>
          <c:order val="0"/>
          <c:spPr>
            <a:solidFill>
              <a:srgbClr val="ED7D31"/>
            </a:solidFill>
            <a:ln w="19050">
              <a:solidFill>
                <a:schemeClr val="lt1"/>
              </a:solidFill>
            </a:ln>
            <a:effectLst/>
          </c:spPr>
          <c:invertIfNegative val="0"/>
          <c:dPt>
            <c:idx val="0"/>
            <c:invertIfNegative val="0"/>
            <c:bubble3D val="0"/>
            <c:spPr>
              <a:solidFill>
                <a:schemeClr val="accent1"/>
              </a:solidFill>
              <a:ln w="19050">
                <a:solidFill>
                  <a:schemeClr val="lt1"/>
                </a:solidFill>
              </a:ln>
              <a:effectLst/>
            </c:spPr>
            <c:extLst>
              <c:ext xmlns:c16="http://schemas.microsoft.com/office/drawing/2014/chart" uri="{C3380CC4-5D6E-409C-BE32-E72D297353CC}">
                <c16:uniqueId val="{00000001-9962-4DE4-AE14-5FE406C4E814}"/>
              </c:ext>
            </c:extLst>
          </c:dPt>
          <c:dPt>
            <c:idx val="1"/>
            <c:invertIfNegative val="0"/>
            <c:bubble3D val="0"/>
            <c:spPr>
              <a:solidFill>
                <a:schemeClr val="accent2"/>
              </a:solidFill>
              <a:ln w="19050">
                <a:solidFill>
                  <a:schemeClr val="lt1"/>
                </a:solidFill>
              </a:ln>
              <a:effectLst/>
            </c:spPr>
            <c:extLst>
              <c:ext xmlns:c16="http://schemas.microsoft.com/office/drawing/2014/chart" uri="{C3380CC4-5D6E-409C-BE32-E72D297353CC}">
                <c16:uniqueId val="{00000003-9962-4DE4-AE14-5FE406C4E814}"/>
              </c:ext>
            </c:extLst>
          </c:dPt>
          <c:dPt>
            <c:idx val="2"/>
            <c:invertIfNegative val="0"/>
            <c:bubble3D val="0"/>
            <c:spPr>
              <a:solidFill>
                <a:schemeClr val="accent3"/>
              </a:solidFill>
              <a:ln w="19050">
                <a:solidFill>
                  <a:schemeClr val="lt1"/>
                </a:solidFill>
              </a:ln>
              <a:effectLst/>
            </c:spPr>
            <c:extLst>
              <c:ext xmlns:c16="http://schemas.microsoft.com/office/drawing/2014/chart" uri="{C3380CC4-5D6E-409C-BE32-E72D297353CC}">
                <c16:uniqueId val="{00000005-9962-4DE4-AE14-5FE406C4E814}"/>
              </c:ext>
            </c:extLst>
          </c:dPt>
          <c:dPt>
            <c:idx val="3"/>
            <c:invertIfNegative val="0"/>
            <c:bubble3D val="0"/>
            <c:spPr>
              <a:solidFill>
                <a:schemeClr val="accent4"/>
              </a:solidFill>
              <a:ln w="19050">
                <a:solidFill>
                  <a:schemeClr val="lt1"/>
                </a:solidFill>
              </a:ln>
              <a:effectLst/>
            </c:spPr>
            <c:extLst>
              <c:ext xmlns:c16="http://schemas.microsoft.com/office/drawing/2014/chart" uri="{C3380CC4-5D6E-409C-BE32-E72D297353CC}">
                <c16:uniqueId val="{00000007-9962-4DE4-AE14-5FE406C4E814}"/>
              </c:ext>
            </c:extLst>
          </c:dPt>
          <c:dPt>
            <c:idx val="4"/>
            <c:invertIfNegative val="0"/>
            <c:bubble3D val="0"/>
            <c:spPr>
              <a:solidFill>
                <a:schemeClr val="accent5"/>
              </a:solidFill>
              <a:ln w="19050">
                <a:solidFill>
                  <a:schemeClr val="lt1"/>
                </a:solidFill>
              </a:ln>
              <a:effectLst/>
            </c:spPr>
            <c:extLst>
              <c:ext xmlns:c16="http://schemas.microsoft.com/office/drawing/2014/chart" uri="{C3380CC4-5D6E-409C-BE32-E72D297353CC}">
                <c16:uniqueId val="{00000009-9962-4DE4-AE14-5FE406C4E814}"/>
              </c:ext>
            </c:extLst>
          </c:dPt>
          <c:cat>
            <c:strRef>
              <c:f>'FEUILLE RECAP'!$E$7:$E$11</c:f>
              <c:strCache>
                <c:ptCount val="5"/>
                <c:pt idx="0">
                  <c:v>BEZ.</c:v>
                </c:pt>
                <c:pt idx="1">
                  <c:v>CHA.</c:v>
                </c:pt>
                <c:pt idx="2">
                  <c:v>M’B.</c:v>
                </c:pt>
                <c:pt idx="3">
                  <c:v>MAD.</c:v>
                </c:pt>
                <c:pt idx="4">
                  <c:v>NGU.</c:v>
                </c:pt>
              </c:strCache>
            </c:strRef>
          </c:cat>
          <c:val>
            <c:numRef>
              <c:f>'FEUILLE RECAP'!$AE$7:$AE$11</c:f>
              <c:numCache>
                <c:formatCode>General</c:formatCode>
                <c:ptCount val="5"/>
                <c:pt idx="0">
                  <c:v>0.72499999999999998</c:v>
                </c:pt>
                <c:pt idx="1">
                  <c:v>0.8</c:v>
                </c:pt>
                <c:pt idx="2">
                  <c:v>0.6</c:v>
                </c:pt>
                <c:pt idx="3">
                  <c:v>0.72499999999999998</c:v>
                </c:pt>
                <c:pt idx="4">
                  <c:v>0.8</c:v>
                </c:pt>
              </c:numCache>
            </c:numRef>
          </c:val>
          <c:extLst>
            <c:ext xmlns:c16="http://schemas.microsoft.com/office/drawing/2014/chart" uri="{C3380CC4-5D6E-409C-BE32-E72D297353CC}">
              <c16:uniqueId val="{0000000A-9962-4DE4-AE14-5FE406C4E814}"/>
            </c:ext>
          </c:extLst>
        </c:ser>
        <c:ser>
          <c:idx val="1"/>
          <c:order val="1"/>
          <c:spPr>
            <a:noFill/>
            <a:ln w="19050">
              <a:solidFill>
                <a:schemeClr val="lt1"/>
              </a:solidFill>
            </a:ln>
            <a:effectLst/>
          </c:spPr>
          <c:invertIfNegative val="0"/>
          <c:dPt>
            <c:idx val="0"/>
            <c:invertIfNegative val="0"/>
            <c:bubble3D val="0"/>
            <c:spPr>
              <a:noFill/>
              <a:ln w="19050">
                <a:solidFill>
                  <a:schemeClr val="lt1"/>
                </a:solidFill>
              </a:ln>
              <a:effectLst/>
            </c:spPr>
            <c:extLst>
              <c:ext xmlns:c16="http://schemas.microsoft.com/office/drawing/2014/chart" uri="{C3380CC4-5D6E-409C-BE32-E72D297353CC}">
                <c16:uniqueId val="{0000000C-9962-4DE4-AE14-5FE406C4E814}"/>
              </c:ext>
            </c:extLst>
          </c:dPt>
          <c:dPt>
            <c:idx val="1"/>
            <c:invertIfNegative val="0"/>
            <c:bubble3D val="0"/>
            <c:spPr>
              <a:noFill/>
              <a:ln w="19050">
                <a:solidFill>
                  <a:schemeClr val="lt1"/>
                </a:solidFill>
              </a:ln>
              <a:effectLst/>
            </c:spPr>
            <c:extLst>
              <c:ext xmlns:c16="http://schemas.microsoft.com/office/drawing/2014/chart" uri="{C3380CC4-5D6E-409C-BE32-E72D297353CC}">
                <c16:uniqueId val="{0000000E-9962-4DE4-AE14-5FE406C4E814}"/>
              </c:ext>
            </c:extLst>
          </c:dPt>
          <c:cat>
            <c:strRef>
              <c:f>'FEUILLE RECAP'!$E$7:$E$11</c:f>
              <c:strCache>
                <c:ptCount val="5"/>
                <c:pt idx="0">
                  <c:v>BEZ.</c:v>
                </c:pt>
                <c:pt idx="1">
                  <c:v>CHA.</c:v>
                </c:pt>
                <c:pt idx="2">
                  <c:v>M’B.</c:v>
                </c:pt>
                <c:pt idx="3">
                  <c:v>MAD.</c:v>
                </c:pt>
                <c:pt idx="4">
                  <c:v>NGU.</c:v>
                </c:pt>
              </c:strCache>
            </c:strRef>
          </c:cat>
          <c:val>
            <c:numRef>
              <c:f>'FEUILLE RECAP'!$AF$7:$AF$11</c:f>
              <c:numCache>
                <c:formatCode>General</c:formatCode>
                <c:ptCount val="5"/>
                <c:pt idx="0">
                  <c:v>0.27500000000000002</c:v>
                </c:pt>
                <c:pt idx="1">
                  <c:v>0.19999999999999996</c:v>
                </c:pt>
                <c:pt idx="2">
                  <c:v>0.4</c:v>
                </c:pt>
                <c:pt idx="3">
                  <c:v>0.27500000000000002</c:v>
                </c:pt>
                <c:pt idx="4">
                  <c:v>0.19999999999999996</c:v>
                </c:pt>
              </c:numCache>
            </c:numRef>
          </c:val>
          <c:extLst>
            <c:ext xmlns:c16="http://schemas.microsoft.com/office/drawing/2014/chart" uri="{C3380CC4-5D6E-409C-BE32-E72D297353CC}">
              <c16:uniqueId val="{0000000F-9962-4DE4-AE14-5FE406C4E814}"/>
            </c:ext>
          </c:extLst>
        </c:ser>
        <c:dLbls>
          <c:showLegendKey val="0"/>
          <c:showVal val="0"/>
          <c:showCatName val="0"/>
          <c:showSerName val="0"/>
          <c:showPercent val="0"/>
          <c:showBubbleSize val="0"/>
        </c:dLbls>
        <c:gapWidth val="100"/>
        <c:overlap val="100"/>
        <c:axId val="883534111"/>
        <c:axId val="597852767"/>
      </c:barChart>
      <c:valAx>
        <c:axId val="597852767"/>
        <c:scaling>
          <c:orientation val="minMax"/>
        </c:scaling>
        <c:delete val="1"/>
        <c:axPos val="t"/>
        <c:majorGridlines>
          <c:spPr>
            <a:ln w="12700" cap="flat" cmpd="sng" algn="ctr">
              <a:solidFill>
                <a:schemeClr val="accent1"/>
              </a:solidFill>
              <a:round/>
            </a:ln>
            <a:effectLst/>
          </c:spPr>
        </c:majorGridlines>
        <c:numFmt formatCode="0%" sourceLinked="1"/>
        <c:majorTickMark val="out"/>
        <c:minorTickMark val="none"/>
        <c:tickLblPos val="nextTo"/>
        <c:crossAx val="883534111"/>
        <c:crosses val="autoZero"/>
        <c:crossBetween val="between"/>
      </c:valAx>
      <c:catAx>
        <c:axId val="883534111"/>
        <c:scaling>
          <c:orientation val="maxMin"/>
        </c:scaling>
        <c:delete val="0"/>
        <c:axPos val="l"/>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700" b="0" i="0" u="none" strike="noStrike" kern="1200" baseline="0">
                <a:solidFill>
                  <a:schemeClr val="tx1">
                    <a:lumMod val="65000"/>
                    <a:lumOff val="35000"/>
                  </a:schemeClr>
                </a:solidFill>
                <a:latin typeface="+mn-lt"/>
                <a:ea typeface="+mn-ea"/>
                <a:cs typeface="+mn-cs"/>
              </a:defRPr>
            </a:pPr>
            <a:endParaRPr lang="fr-FR"/>
          </a:p>
        </c:txPr>
        <c:crossAx val="597852767"/>
        <c:crosses val="autoZero"/>
        <c:auto val="1"/>
        <c:lblAlgn val="ctr"/>
        <c:lblOffset val="30"/>
        <c:noMultiLvlLbl val="0"/>
      </c:catAx>
      <c:spPr>
        <a:noFill/>
        <a:ln>
          <a:noFill/>
        </a:ln>
        <a:effectLst/>
      </c:spPr>
    </c:plotArea>
    <c:plotVisOnly val="1"/>
    <c:dispBlanksAs val="gap"/>
    <c:extLst>
      <c:ext xmlns:c16r3="http://schemas.microsoft.com/office/drawing/2017/03/chart" uri="{56B9EC1D-385E-4148-901F-78D8002777C0}">
        <c16r3:dataDisplayOptions16>
          <c16r3:dispNaAsBlank val="1"/>
        </c16r3:dataDisplayOptions16>
      </c:ext>
    </c:extLst>
    <c:showDLblsOverMax val="0"/>
  </c:chart>
  <c:spPr>
    <a:noFill/>
    <a:ln w="9525" cap="flat" cmpd="sng" algn="ctr">
      <a:noFill/>
      <a:round/>
    </a:ln>
    <a:effectLst/>
  </c:spPr>
  <c:txPr>
    <a:bodyPr/>
    <a:lstStyle/>
    <a:p>
      <a:pPr>
        <a:defRPr/>
      </a:pPr>
      <a:endParaRPr lang="fr-FR"/>
    </a:p>
  </c:txPr>
  <c:printSettings>
    <c:headerFooter/>
    <c:pageMargins b="0.75" l="0.7" r="0.7" t="0.75" header="0.3" footer="0.3"/>
    <c:pageSetup/>
  </c:printSettings>
</c:chartSpace>
</file>

<file path=xl/charts/chart6.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1"/>
    <c:plotArea>
      <c:layout>
        <c:manualLayout>
          <c:layoutTarget val="inner"/>
          <c:xMode val="edge"/>
          <c:yMode val="edge"/>
          <c:x val="0.31827129561307871"/>
          <c:y val="8.2307931847502118E-3"/>
          <c:w val="0.56350232488820617"/>
          <c:h val="0.99176954732510292"/>
        </c:manualLayout>
      </c:layout>
      <c:barChart>
        <c:barDir val="bar"/>
        <c:grouping val="percentStacked"/>
        <c:varyColors val="0"/>
        <c:ser>
          <c:idx val="0"/>
          <c:order val="0"/>
          <c:spPr>
            <a:solidFill>
              <a:schemeClr val="bg1">
                <a:lumMod val="75000"/>
                <a:alpha val="0"/>
              </a:schemeClr>
            </a:solidFill>
            <a:ln w="19050">
              <a:noFill/>
            </a:ln>
            <a:effectLst/>
            <a:scene3d>
              <a:camera prst="orthographicFront"/>
              <a:lightRig rig="threePt" dir="t"/>
            </a:scene3d>
            <a:sp3d/>
          </c:spPr>
          <c:invertIfNegative val="0"/>
          <c:dPt>
            <c:idx val="0"/>
            <c:invertIfNegative val="0"/>
            <c:bubble3D val="0"/>
            <c:spPr>
              <a:solidFill>
                <a:schemeClr val="bg1">
                  <a:lumMod val="75000"/>
                  <a:alpha val="0"/>
                </a:schemeClr>
              </a:solidFill>
              <a:ln w="19050">
                <a:noFill/>
              </a:ln>
              <a:effectLst/>
              <a:scene3d>
                <a:camera prst="orthographicFront"/>
                <a:lightRig rig="threePt" dir="t"/>
              </a:scene3d>
              <a:sp3d/>
            </c:spPr>
            <c:extLst>
              <c:ext xmlns:c16="http://schemas.microsoft.com/office/drawing/2014/chart" uri="{C3380CC4-5D6E-409C-BE32-E72D297353CC}">
                <c16:uniqueId val="{00000001-14BA-4468-AAB1-9F396AE99220}"/>
              </c:ext>
            </c:extLst>
          </c:dPt>
          <c:dPt>
            <c:idx val="1"/>
            <c:invertIfNegative val="0"/>
            <c:bubble3D val="0"/>
            <c:spPr>
              <a:solidFill>
                <a:schemeClr val="bg1">
                  <a:lumMod val="75000"/>
                  <a:alpha val="0"/>
                </a:schemeClr>
              </a:solidFill>
              <a:ln w="19050">
                <a:noFill/>
              </a:ln>
              <a:effectLst/>
              <a:scene3d>
                <a:camera prst="orthographicFront"/>
                <a:lightRig rig="threePt" dir="t"/>
              </a:scene3d>
              <a:sp3d/>
            </c:spPr>
            <c:extLst>
              <c:ext xmlns:c16="http://schemas.microsoft.com/office/drawing/2014/chart" uri="{C3380CC4-5D6E-409C-BE32-E72D297353CC}">
                <c16:uniqueId val="{00000003-14BA-4468-AAB1-9F396AE99220}"/>
              </c:ext>
            </c:extLst>
          </c:dPt>
          <c:dPt>
            <c:idx val="2"/>
            <c:invertIfNegative val="0"/>
            <c:bubble3D val="0"/>
            <c:spPr>
              <a:solidFill>
                <a:schemeClr val="bg1">
                  <a:lumMod val="75000"/>
                  <a:alpha val="0"/>
                </a:schemeClr>
              </a:solidFill>
              <a:ln w="19050">
                <a:noFill/>
              </a:ln>
              <a:effectLst/>
              <a:scene3d>
                <a:camera prst="orthographicFront"/>
                <a:lightRig rig="threePt" dir="t"/>
              </a:scene3d>
              <a:sp3d/>
            </c:spPr>
            <c:extLst>
              <c:ext xmlns:c16="http://schemas.microsoft.com/office/drawing/2014/chart" uri="{C3380CC4-5D6E-409C-BE32-E72D297353CC}">
                <c16:uniqueId val="{00000005-14BA-4468-AAB1-9F396AE99220}"/>
              </c:ext>
            </c:extLst>
          </c:dPt>
          <c:dPt>
            <c:idx val="3"/>
            <c:invertIfNegative val="0"/>
            <c:bubble3D val="0"/>
            <c:spPr>
              <a:solidFill>
                <a:schemeClr val="bg1">
                  <a:lumMod val="75000"/>
                  <a:alpha val="0"/>
                </a:schemeClr>
              </a:solidFill>
              <a:ln w="19050">
                <a:noFill/>
              </a:ln>
              <a:effectLst/>
              <a:scene3d>
                <a:camera prst="orthographicFront"/>
                <a:lightRig rig="threePt" dir="t"/>
              </a:scene3d>
              <a:sp3d/>
            </c:spPr>
            <c:extLst>
              <c:ext xmlns:c16="http://schemas.microsoft.com/office/drawing/2014/chart" uri="{C3380CC4-5D6E-409C-BE32-E72D297353CC}">
                <c16:uniqueId val="{00000007-14BA-4468-AAB1-9F396AE99220}"/>
              </c:ext>
            </c:extLst>
          </c:dPt>
          <c:dPt>
            <c:idx val="4"/>
            <c:invertIfNegative val="0"/>
            <c:bubble3D val="0"/>
            <c:spPr>
              <a:solidFill>
                <a:schemeClr val="bg1">
                  <a:lumMod val="75000"/>
                  <a:alpha val="0"/>
                </a:schemeClr>
              </a:solidFill>
              <a:ln w="19050">
                <a:noFill/>
              </a:ln>
              <a:effectLst/>
              <a:scene3d>
                <a:camera prst="orthographicFront"/>
                <a:lightRig rig="threePt" dir="t"/>
              </a:scene3d>
              <a:sp3d/>
            </c:spPr>
            <c:extLst>
              <c:ext xmlns:c16="http://schemas.microsoft.com/office/drawing/2014/chart" uri="{C3380CC4-5D6E-409C-BE32-E72D297353CC}">
                <c16:uniqueId val="{00000009-14BA-4468-AAB1-9F396AE99220}"/>
              </c:ext>
            </c:extLst>
          </c:dPt>
          <c:dLbls>
            <c:dLbl>
              <c:idx val="0"/>
              <c:tx>
                <c:rich>
                  <a:bodyPr/>
                  <a:lstStyle/>
                  <a:p>
                    <a:fld id="{6C9E3D58-3D38-4607-9607-4622D190300F}" type="CELLRANGE">
                      <a:rPr lang="en-US"/>
                      <a:pPr/>
                      <a:t>[PLAGECELL]</a:t>
                    </a:fld>
                    <a:endParaRPr lang="fr-FR"/>
                  </a:p>
                </c:rich>
              </c:tx>
              <c:dLblPos val="inBase"/>
              <c:showLegendKey val="0"/>
              <c:showVal val="0"/>
              <c:showCatName val="0"/>
              <c:showSerName val="0"/>
              <c:showPercent val="0"/>
              <c:showBubbleSize val="0"/>
              <c:extLst>
                <c:ext xmlns:c15="http://schemas.microsoft.com/office/drawing/2012/chart" uri="{CE6537A1-D6FC-4f65-9D91-7224C49458BB}">
                  <c15:dlblFieldTable/>
                  <c15:showDataLabelsRange val="1"/>
                </c:ext>
                <c:ext xmlns:c16="http://schemas.microsoft.com/office/drawing/2014/chart" uri="{C3380CC4-5D6E-409C-BE32-E72D297353CC}">
                  <c16:uniqueId val="{00000001-14BA-4468-AAB1-9F396AE99220}"/>
                </c:ext>
              </c:extLst>
            </c:dLbl>
            <c:dLbl>
              <c:idx val="1"/>
              <c:tx>
                <c:rich>
                  <a:bodyPr/>
                  <a:lstStyle/>
                  <a:p>
                    <a:fld id="{45AA9B02-55FE-4BB9-B0CE-9EDC694080CC}" type="CELLRANGE">
                      <a:rPr lang="fr-FR"/>
                      <a:pPr/>
                      <a:t>[PLAGECELL]</a:t>
                    </a:fld>
                    <a:endParaRPr lang="fr-FR"/>
                  </a:p>
                </c:rich>
              </c:tx>
              <c:dLblPos val="inBase"/>
              <c:showLegendKey val="0"/>
              <c:showVal val="0"/>
              <c:showCatName val="0"/>
              <c:showSerName val="0"/>
              <c:showPercent val="0"/>
              <c:showBubbleSize val="0"/>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03-14BA-4468-AAB1-9F396AE99220}"/>
                </c:ext>
              </c:extLst>
            </c:dLbl>
            <c:dLbl>
              <c:idx val="2"/>
              <c:tx>
                <c:rich>
                  <a:bodyPr/>
                  <a:lstStyle/>
                  <a:p>
                    <a:fld id="{0B4D24F0-7A25-436A-93E8-3EDA0E88DCB3}" type="CELLRANGE">
                      <a:rPr lang="fr-FR"/>
                      <a:pPr/>
                      <a:t>[PLAGECELL]</a:t>
                    </a:fld>
                    <a:endParaRPr lang="fr-FR"/>
                  </a:p>
                </c:rich>
              </c:tx>
              <c:dLblPos val="inBase"/>
              <c:showLegendKey val="0"/>
              <c:showVal val="0"/>
              <c:showCatName val="0"/>
              <c:showSerName val="0"/>
              <c:showPercent val="0"/>
              <c:showBubbleSize val="0"/>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05-14BA-4468-AAB1-9F396AE99220}"/>
                </c:ext>
              </c:extLst>
            </c:dLbl>
            <c:dLbl>
              <c:idx val="3"/>
              <c:tx>
                <c:rich>
                  <a:bodyPr/>
                  <a:lstStyle/>
                  <a:p>
                    <a:fld id="{35C9DF54-03D9-440F-87BA-58ADC4B922D9}" type="CELLRANGE">
                      <a:rPr lang="fr-FR"/>
                      <a:pPr/>
                      <a:t>[PLAGECELL]</a:t>
                    </a:fld>
                    <a:endParaRPr lang="fr-FR"/>
                  </a:p>
                </c:rich>
              </c:tx>
              <c:dLblPos val="inBase"/>
              <c:showLegendKey val="0"/>
              <c:showVal val="0"/>
              <c:showCatName val="0"/>
              <c:showSerName val="0"/>
              <c:showPercent val="0"/>
              <c:showBubbleSize val="0"/>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07-14BA-4468-AAB1-9F396AE99220}"/>
                </c:ext>
              </c:extLst>
            </c:dLbl>
            <c:dLbl>
              <c:idx val="4"/>
              <c:tx>
                <c:rich>
                  <a:bodyPr/>
                  <a:lstStyle/>
                  <a:p>
                    <a:fld id="{86AB3B03-D2FC-4C32-B497-AD0054AB8931}" type="CELLRANGE">
                      <a:rPr lang="fr-FR"/>
                      <a:pPr/>
                      <a:t>[PLAGECELL]</a:t>
                    </a:fld>
                    <a:endParaRPr lang="fr-FR"/>
                  </a:p>
                </c:rich>
              </c:tx>
              <c:dLblPos val="inBase"/>
              <c:showLegendKey val="0"/>
              <c:showVal val="0"/>
              <c:showCatName val="0"/>
              <c:showSerName val="0"/>
              <c:showPercent val="0"/>
              <c:showBubbleSize val="0"/>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09-14BA-4468-AAB1-9F396AE99220}"/>
                </c:ext>
              </c:extLst>
            </c:dLbl>
            <c:spPr>
              <a:noFill/>
              <a:ln>
                <a:noFill/>
              </a:ln>
              <a:effectLst/>
            </c:spPr>
            <c:txPr>
              <a:bodyPr rot="0" spcFirstLastPara="1" vertOverflow="ellipsis" vert="horz" wrap="square" lIns="38100" tIns="19050" rIns="38100" bIns="19050" anchor="ctr" anchorCtr="1">
                <a:spAutoFit/>
              </a:bodyPr>
              <a:lstStyle/>
              <a:p>
                <a:pPr>
                  <a:defRPr sz="900" b="1" i="0" u="none" strike="noStrike" kern="1200" baseline="0">
                    <a:solidFill>
                      <a:schemeClr val="bg1"/>
                    </a:solidFill>
                    <a:latin typeface="+mn-lt"/>
                    <a:ea typeface="+mn-ea"/>
                    <a:cs typeface="+mn-cs"/>
                  </a:defRPr>
                </a:pPr>
                <a:endParaRPr lang="fr-FR"/>
              </a:p>
            </c:txPr>
            <c:dLblPos val="inBase"/>
            <c:showLegendKey val="0"/>
            <c:showVal val="0"/>
            <c:showCatName val="0"/>
            <c:showSerName val="0"/>
            <c:showPercent val="0"/>
            <c:showBubbleSize val="0"/>
            <c:showLeaderLines val="0"/>
            <c:extLst>
              <c:ext xmlns:c15="http://schemas.microsoft.com/office/drawing/2012/chart" uri="{CE6537A1-D6FC-4f65-9D91-7224C49458BB}">
                <c15:showDataLabelsRange val="1"/>
                <c15:showLeaderLines val="0"/>
              </c:ext>
            </c:extLst>
          </c:dLbls>
          <c:cat>
            <c:strRef>
              <c:f>'FEUILLE RECAP'!$AD$17:$AD$21</c:f>
              <c:strCache>
                <c:ptCount val="5"/>
                <c:pt idx="0">
                  <c:v>Marché</c:v>
                </c:pt>
                <c:pt idx="1">
                  <c:v>Zoom</c:v>
                </c:pt>
                <c:pt idx="2">
                  <c:v>Pestel</c:v>
                </c:pt>
                <c:pt idx="3">
                  <c:v>Porter</c:v>
                </c:pt>
                <c:pt idx="4">
                  <c:v>SWOT</c:v>
                </c:pt>
              </c:strCache>
            </c:strRef>
          </c:cat>
          <c:val>
            <c:numRef>
              <c:f>'FEUILLE RECAP'!$AE$17:$AE$21</c:f>
              <c:numCache>
                <c:formatCode>General</c:formatCode>
                <c:ptCount val="5"/>
                <c:pt idx="0">
                  <c:v>4.5</c:v>
                </c:pt>
                <c:pt idx="1">
                  <c:v>4.5</c:v>
                </c:pt>
                <c:pt idx="2">
                  <c:v>4.5</c:v>
                </c:pt>
                <c:pt idx="3">
                  <c:v>4.5</c:v>
                </c:pt>
                <c:pt idx="4">
                  <c:v>4.5</c:v>
                </c:pt>
              </c:numCache>
            </c:numRef>
          </c:val>
          <c:extLst>
            <c:ext xmlns:c15="http://schemas.microsoft.com/office/drawing/2012/chart" uri="{02D57815-91ED-43cb-92C2-25804820EDAC}">
              <c15:datalabelsRange>
                <c15:f>'FEUILLE RECAP'!$AI$17:$AI$21</c15:f>
                <c15:dlblRangeCache>
                  <c:ptCount val="5"/>
                  <c:pt idx="0">
                    <c:v>45%</c:v>
                  </c:pt>
                  <c:pt idx="1">
                    <c:v>45%</c:v>
                  </c:pt>
                  <c:pt idx="2">
                    <c:v>45%</c:v>
                  </c:pt>
                  <c:pt idx="3">
                    <c:v>45%</c:v>
                  </c:pt>
                  <c:pt idx="4">
                    <c:v>45%</c:v>
                  </c:pt>
                </c15:dlblRangeCache>
              </c15:datalabelsRange>
            </c:ext>
            <c:ext xmlns:c16="http://schemas.microsoft.com/office/drawing/2014/chart" uri="{C3380CC4-5D6E-409C-BE32-E72D297353CC}">
              <c16:uniqueId val="{0000000A-14BA-4468-AAB1-9F396AE99220}"/>
            </c:ext>
          </c:extLst>
        </c:ser>
        <c:ser>
          <c:idx val="1"/>
          <c:order val="1"/>
          <c:spPr>
            <a:solidFill>
              <a:schemeClr val="bg1"/>
            </a:solidFill>
            <a:ln w="19050">
              <a:solidFill>
                <a:schemeClr val="lt1"/>
              </a:solidFill>
            </a:ln>
            <a:effectLst/>
          </c:spPr>
          <c:invertIfNegative val="0"/>
          <c:cat>
            <c:strRef>
              <c:f>'FEUILLE RECAP'!$AD$17:$AD$21</c:f>
              <c:strCache>
                <c:ptCount val="5"/>
                <c:pt idx="0">
                  <c:v>Marché</c:v>
                </c:pt>
                <c:pt idx="1">
                  <c:v>Zoom</c:v>
                </c:pt>
                <c:pt idx="2">
                  <c:v>Pestel</c:v>
                </c:pt>
                <c:pt idx="3">
                  <c:v>Porter</c:v>
                </c:pt>
                <c:pt idx="4">
                  <c:v>SWOT</c:v>
                </c:pt>
              </c:strCache>
            </c:strRef>
          </c:cat>
          <c:val>
            <c:numRef>
              <c:f>'FEUILLE RECAP'!$AF$17:$AF$21</c:f>
              <c:numCache>
                <c:formatCode>General</c:formatCode>
                <c:ptCount val="5"/>
                <c:pt idx="0">
                  <c:v>5.5</c:v>
                </c:pt>
                <c:pt idx="1">
                  <c:v>5.5</c:v>
                </c:pt>
                <c:pt idx="2">
                  <c:v>5.5</c:v>
                </c:pt>
                <c:pt idx="3">
                  <c:v>5.5</c:v>
                </c:pt>
                <c:pt idx="4">
                  <c:v>5.5</c:v>
                </c:pt>
              </c:numCache>
            </c:numRef>
          </c:val>
          <c:extLst>
            <c:ext xmlns:c16="http://schemas.microsoft.com/office/drawing/2014/chart" uri="{C3380CC4-5D6E-409C-BE32-E72D297353CC}">
              <c16:uniqueId val="{0000000B-14BA-4468-AAB1-9F396AE99220}"/>
            </c:ext>
          </c:extLst>
        </c:ser>
        <c:dLbls>
          <c:showLegendKey val="0"/>
          <c:showVal val="0"/>
          <c:showCatName val="0"/>
          <c:showSerName val="0"/>
          <c:showPercent val="0"/>
          <c:showBubbleSize val="0"/>
        </c:dLbls>
        <c:gapWidth val="59"/>
        <c:overlap val="100"/>
        <c:axId val="883534111"/>
        <c:axId val="597852767"/>
      </c:barChart>
      <c:valAx>
        <c:axId val="597852767"/>
        <c:scaling>
          <c:orientation val="minMax"/>
        </c:scaling>
        <c:delete val="1"/>
        <c:axPos val="t"/>
        <c:majorGridlines>
          <c:spPr>
            <a:ln w="12700" cap="flat" cmpd="sng" algn="ctr">
              <a:solidFill>
                <a:schemeClr val="accent1">
                  <a:lumMod val="20000"/>
                  <a:lumOff val="80000"/>
                </a:schemeClr>
              </a:solidFill>
              <a:prstDash val="lgDash"/>
              <a:round/>
            </a:ln>
            <a:effectLst/>
          </c:spPr>
        </c:majorGridlines>
        <c:numFmt formatCode="0%" sourceLinked="1"/>
        <c:majorTickMark val="out"/>
        <c:minorTickMark val="none"/>
        <c:tickLblPos val="nextTo"/>
        <c:crossAx val="883534111"/>
        <c:crosses val="autoZero"/>
        <c:crossBetween val="between"/>
      </c:valAx>
      <c:catAx>
        <c:axId val="883534111"/>
        <c:scaling>
          <c:orientation val="maxMin"/>
        </c:scaling>
        <c:delete val="0"/>
        <c:axPos val="l"/>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1100" b="1" i="0" u="none" strike="noStrike" kern="1200" baseline="0">
                <a:ln>
                  <a:noFill/>
                </a:ln>
                <a:solidFill>
                  <a:schemeClr val="accent3">
                    <a:lumMod val="60000"/>
                    <a:lumOff val="40000"/>
                  </a:schemeClr>
                </a:solidFill>
                <a:effectLst/>
                <a:latin typeface="+mn-lt"/>
                <a:ea typeface="+mn-ea"/>
                <a:cs typeface="+mn-cs"/>
              </a:defRPr>
            </a:pPr>
            <a:endParaRPr lang="fr-FR"/>
          </a:p>
        </c:txPr>
        <c:crossAx val="597852767"/>
        <c:crosses val="autoZero"/>
        <c:auto val="1"/>
        <c:lblAlgn val="ctr"/>
        <c:lblOffset val="30"/>
        <c:noMultiLvlLbl val="0"/>
      </c:catAx>
      <c:spPr>
        <a:noFill/>
        <a:ln>
          <a:noFill/>
        </a:ln>
        <a:effectLst/>
      </c:spPr>
    </c:plotArea>
    <c:plotVisOnly val="1"/>
    <c:dispBlanksAs val="gap"/>
    <c:extLst>
      <c:ext xmlns:c16r3="http://schemas.microsoft.com/office/drawing/2017/03/chart" uri="{56B9EC1D-385E-4148-901F-78D8002777C0}">
        <c16r3:dataDisplayOptions16>
          <c16r3:dispNaAsBlank val="1"/>
        </c16r3:dataDisplayOptions16>
      </c:ext>
    </c:extLst>
    <c:showDLblsOverMax val="0"/>
  </c:chart>
  <c:spPr>
    <a:noFill/>
    <a:ln w="9525" cap="flat" cmpd="sng" algn="ctr">
      <a:noFill/>
      <a:round/>
    </a:ln>
    <a:effectLst/>
  </c:spPr>
  <c:txPr>
    <a:bodyPr/>
    <a:lstStyle/>
    <a:p>
      <a:pPr>
        <a:defRPr/>
      </a:pPr>
      <a:endParaRPr lang="fr-FR"/>
    </a:p>
  </c:txPr>
  <c:printSettings>
    <c:headerFooter/>
    <c:pageMargins b="0.75" l="0.7" r="0.7" t="0.75" header="0.3" footer="0.3"/>
    <c:pageSetup/>
  </c:printSettings>
</c:chartSpace>
</file>

<file path=xl/charts/chart7.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1"/>
    <c:plotArea>
      <c:layout>
        <c:manualLayout>
          <c:layoutTarget val="inner"/>
          <c:xMode val="edge"/>
          <c:yMode val="edge"/>
          <c:x val="0.31827129561307871"/>
          <c:y val="8.2307931847502118E-3"/>
          <c:w val="0.56350232488820617"/>
          <c:h val="0.99176954732510292"/>
        </c:manualLayout>
      </c:layout>
      <c:barChart>
        <c:barDir val="bar"/>
        <c:grouping val="percentStacked"/>
        <c:varyColors val="0"/>
        <c:ser>
          <c:idx val="0"/>
          <c:order val="0"/>
          <c:spPr>
            <a:solidFill>
              <a:schemeClr val="bg1">
                <a:alpha val="0"/>
              </a:schemeClr>
            </a:solidFill>
            <a:ln w="19050">
              <a:noFill/>
            </a:ln>
            <a:effectLst/>
            <a:scene3d>
              <a:camera prst="orthographicFront"/>
              <a:lightRig rig="threePt" dir="t"/>
            </a:scene3d>
            <a:sp3d>
              <a:bevelT/>
            </a:sp3d>
          </c:spPr>
          <c:invertIfNegative val="0"/>
          <c:dPt>
            <c:idx val="0"/>
            <c:invertIfNegative val="0"/>
            <c:bubble3D val="0"/>
            <c:spPr>
              <a:solidFill>
                <a:schemeClr val="bg1">
                  <a:alpha val="0"/>
                </a:schemeClr>
              </a:solidFill>
              <a:ln w="19050">
                <a:noFill/>
              </a:ln>
              <a:effectLst/>
              <a:scene3d>
                <a:camera prst="orthographicFront"/>
                <a:lightRig rig="threePt" dir="t"/>
              </a:scene3d>
              <a:sp3d>
                <a:bevelT/>
              </a:sp3d>
            </c:spPr>
            <c:extLst>
              <c:ext xmlns:c16="http://schemas.microsoft.com/office/drawing/2014/chart" uri="{C3380CC4-5D6E-409C-BE32-E72D297353CC}">
                <c16:uniqueId val="{00000001-AC1D-4C56-ACA0-F94E3C948D42}"/>
              </c:ext>
            </c:extLst>
          </c:dPt>
          <c:dPt>
            <c:idx val="1"/>
            <c:invertIfNegative val="0"/>
            <c:bubble3D val="0"/>
            <c:spPr>
              <a:solidFill>
                <a:schemeClr val="bg1">
                  <a:alpha val="0"/>
                </a:schemeClr>
              </a:solidFill>
              <a:ln w="19050">
                <a:noFill/>
              </a:ln>
              <a:effectLst/>
              <a:scene3d>
                <a:camera prst="orthographicFront"/>
                <a:lightRig rig="threePt" dir="t"/>
              </a:scene3d>
              <a:sp3d>
                <a:bevelT/>
              </a:sp3d>
            </c:spPr>
            <c:extLst>
              <c:ext xmlns:c16="http://schemas.microsoft.com/office/drawing/2014/chart" uri="{C3380CC4-5D6E-409C-BE32-E72D297353CC}">
                <c16:uniqueId val="{00000003-AC1D-4C56-ACA0-F94E3C948D42}"/>
              </c:ext>
            </c:extLst>
          </c:dPt>
          <c:dPt>
            <c:idx val="2"/>
            <c:invertIfNegative val="0"/>
            <c:bubble3D val="0"/>
            <c:spPr>
              <a:solidFill>
                <a:schemeClr val="bg1">
                  <a:alpha val="0"/>
                </a:schemeClr>
              </a:solidFill>
              <a:ln w="19050">
                <a:noFill/>
              </a:ln>
              <a:effectLst/>
              <a:scene3d>
                <a:camera prst="orthographicFront"/>
                <a:lightRig rig="threePt" dir="t"/>
              </a:scene3d>
              <a:sp3d>
                <a:bevelT/>
              </a:sp3d>
            </c:spPr>
            <c:extLst>
              <c:ext xmlns:c16="http://schemas.microsoft.com/office/drawing/2014/chart" uri="{C3380CC4-5D6E-409C-BE32-E72D297353CC}">
                <c16:uniqueId val="{00000005-AC1D-4C56-ACA0-F94E3C948D42}"/>
              </c:ext>
            </c:extLst>
          </c:dPt>
          <c:dPt>
            <c:idx val="3"/>
            <c:invertIfNegative val="0"/>
            <c:bubble3D val="0"/>
            <c:spPr>
              <a:solidFill>
                <a:schemeClr val="bg1">
                  <a:alpha val="0"/>
                </a:schemeClr>
              </a:solidFill>
              <a:ln w="19050">
                <a:noFill/>
              </a:ln>
              <a:effectLst/>
              <a:scene3d>
                <a:camera prst="orthographicFront"/>
                <a:lightRig rig="threePt" dir="t"/>
              </a:scene3d>
              <a:sp3d>
                <a:bevelT/>
              </a:sp3d>
            </c:spPr>
            <c:extLst>
              <c:ext xmlns:c16="http://schemas.microsoft.com/office/drawing/2014/chart" uri="{C3380CC4-5D6E-409C-BE32-E72D297353CC}">
                <c16:uniqueId val="{00000007-AC1D-4C56-ACA0-F94E3C948D42}"/>
              </c:ext>
            </c:extLst>
          </c:dPt>
          <c:dPt>
            <c:idx val="4"/>
            <c:invertIfNegative val="0"/>
            <c:bubble3D val="0"/>
            <c:spPr>
              <a:solidFill>
                <a:schemeClr val="bg1">
                  <a:alpha val="0"/>
                </a:schemeClr>
              </a:solidFill>
              <a:ln w="19050">
                <a:noFill/>
              </a:ln>
              <a:effectLst/>
              <a:scene3d>
                <a:camera prst="orthographicFront"/>
                <a:lightRig rig="threePt" dir="t"/>
              </a:scene3d>
              <a:sp3d>
                <a:bevelT/>
              </a:sp3d>
            </c:spPr>
            <c:extLst>
              <c:ext xmlns:c16="http://schemas.microsoft.com/office/drawing/2014/chart" uri="{C3380CC4-5D6E-409C-BE32-E72D297353CC}">
                <c16:uniqueId val="{00000009-AC1D-4C56-ACA0-F94E3C948D42}"/>
              </c:ext>
            </c:extLst>
          </c:dPt>
          <c:dLbls>
            <c:dLbl>
              <c:idx val="0"/>
              <c:tx>
                <c:rich>
                  <a:bodyPr/>
                  <a:lstStyle/>
                  <a:p>
                    <a:fld id="{9830000F-DD52-4B50-A72A-04F9F72482E1}" type="CELLRANGE">
                      <a:rPr lang="en-US"/>
                      <a:pPr/>
                      <a:t>[PLAGECELL]</a:t>
                    </a:fld>
                    <a:endParaRPr lang="fr-FR"/>
                  </a:p>
                </c:rich>
              </c:tx>
              <c:dLblPos val="inBase"/>
              <c:showLegendKey val="0"/>
              <c:showVal val="0"/>
              <c:showCatName val="0"/>
              <c:showSerName val="0"/>
              <c:showPercent val="0"/>
              <c:showBubbleSize val="0"/>
              <c:extLst>
                <c:ext xmlns:c15="http://schemas.microsoft.com/office/drawing/2012/chart" uri="{CE6537A1-D6FC-4f65-9D91-7224C49458BB}">
                  <c15:dlblFieldTable/>
                  <c15:showDataLabelsRange val="1"/>
                </c:ext>
                <c:ext xmlns:c16="http://schemas.microsoft.com/office/drawing/2014/chart" uri="{C3380CC4-5D6E-409C-BE32-E72D297353CC}">
                  <c16:uniqueId val="{00000001-AC1D-4C56-ACA0-F94E3C948D42}"/>
                </c:ext>
              </c:extLst>
            </c:dLbl>
            <c:dLbl>
              <c:idx val="1"/>
              <c:tx>
                <c:rich>
                  <a:bodyPr/>
                  <a:lstStyle/>
                  <a:p>
                    <a:fld id="{3219C8B3-770C-4E5C-B133-E73D2745E517}" type="CELLRANGE">
                      <a:rPr lang="fr-FR"/>
                      <a:pPr/>
                      <a:t>[PLAGECELL]</a:t>
                    </a:fld>
                    <a:endParaRPr lang="fr-FR"/>
                  </a:p>
                </c:rich>
              </c:tx>
              <c:dLblPos val="inBase"/>
              <c:showLegendKey val="0"/>
              <c:showVal val="0"/>
              <c:showCatName val="0"/>
              <c:showSerName val="0"/>
              <c:showPercent val="0"/>
              <c:showBubbleSize val="0"/>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03-AC1D-4C56-ACA0-F94E3C948D42}"/>
                </c:ext>
              </c:extLst>
            </c:dLbl>
            <c:dLbl>
              <c:idx val="2"/>
              <c:tx>
                <c:rich>
                  <a:bodyPr/>
                  <a:lstStyle/>
                  <a:p>
                    <a:fld id="{E8534355-91DB-464C-8733-3CF1393D86D2}" type="CELLRANGE">
                      <a:rPr lang="fr-FR"/>
                      <a:pPr/>
                      <a:t>[PLAGECELL]</a:t>
                    </a:fld>
                    <a:endParaRPr lang="fr-FR"/>
                  </a:p>
                </c:rich>
              </c:tx>
              <c:dLblPos val="inBase"/>
              <c:showLegendKey val="0"/>
              <c:showVal val="0"/>
              <c:showCatName val="0"/>
              <c:showSerName val="0"/>
              <c:showPercent val="0"/>
              <c:showBubbleSize val="0"/>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05-AC1D-4C56-ACA0-F94E3C948D42}"/>
                </c:ext>
              </c:extLst>
            </c:dLbl>
            <c:dLbl>
              <c:idx val="3"/>
              <c:tx>
                <c:rich>
                  <a:bodyPr/>
                  <a:lstStyle/>
                  <a:p>
                    <a:fld id="{CB3886FE-6458-4442-A295-A16BF25B3680}" type="CELLRANGE">
                      <a:rPr lang="en-US"/>
                      <a:pPr/>
                      <a:t>[PLAGECELL]</a:t>
                    </a:fld>
                    <a:endParaRPr lang="fr-FR"/>
                  </a:p>
                </c:rich>
              </c:tx>
              <c:dLblPos val="inBase"/>
              <c:showLegendKey val="0"/>
              <c:showVal val="0"/>
              <c:showCatName val="0"/>
              <c:showSerName val="0"/>
              <c:showPercent val="0"/>
              <c:showBubbleSize val="0"/>
              <c:extLst>
                <c:ext xmlns:c15="http://schemas.microsoft.com/office/drawing/2012/chart" uri="{CE6537A1-D6FC-4f65-9D91-7224C49458BB}">
                  <c15:dlblFieldTable/>
                  <c15:showDataLabelsRange val="1"/>
                </c:ext>
                <c:ext xmlns:c16="http://schemas.microsoft.com/office/drawing/2014/chart" uri="{C3380CC4-5D6E-409C-BE32-E72D297353CC}">
                  <c16:uniqueId val="{00000007-AC1D-4C56-ACA0-F94E3C948D42}"/>
                </c:ext>
              </c:extLst>
            </c:dLbl>
            <c:dLbl>
              <c:idx val="4"/>
              <c:tx>
                <c:rich>
                  <a:bodyPr/>
                  <a:lstStyle/>
                  <a:p>
                    <a:fld id="{77A58576-BEE2-4919-ADBE-5CF27E20D978}" type="CELLRANGE">
                      <a:rPr lang="en-US"/>
                      <a:pPr/>
                      <a:t>[PLAGECELL]</a:t>
                    </a:fld>
                    <a:endParaRPr lang="fr-FR"/>
                  </a:p>
                </c:rich>
              </c:tx>
              <c:dLblPos val="inBase"/>
              <c:showLegendKey val="0"/>
              <c:showVal val="0"/>
              <c:showCatName val="0"/>
              <c:showSerName val="0"/>
              <c:showPercent val="0"/>
              <c:showBubbleSize val="0"/>
              <c:extLst>
                <c:ext xmlns:c15="http://schemas.microsoft.com/office/drawing/2012/chart" uri="{CE6537A1-D6FC-4f65-9D91-7224C49458BB}">
                  <c15:dlblFieldTable/>
                  <c15:showDataLabelsRange val="1"/>
                </c:ext>
                <c:ext xmlns:c16="http://schemas.microsoft.com/office/drawing/2014/chart" uri="{C3380CC4-5D6E-409C-BE32-E72D297353CC}">
                  <c16:uniqueId val="{00000009-AC1D-4C56-ACA0-F94E3C948D42}"/>
                </c:ext>
              </c:extLst>
            </c:dLbl>
            <c:spPr>
              <a:noFill/>
              <a:ln>
                <a:noFill/>
              </a:ln>
              <a:effectLst/>
            </c:spPr>
            <c:txPr>
              <a:bodyPr rot="0" spcFirstLastPara="1" vertOverflow="ellipsis" vert="horz" wrap="square" lIns="38100" tIns="19050" rIns="38100" bIns="19050" anchor="ctr" anchorCtr="1">
                <a:spAutoFit/>
              </a:bodyPr>
              <a:lstStyle/>
              <a:p>
                <a:pPr>
                  <a:defRPr sz="900" b="1" i="0" u="none" strike="noStrike" kern="1200" baseline="0">
                    <a:solidFill>
                      <a:schemeClr val="bg1"/>
                    </a:solidFill>
                    <a:latin typeface="+mn-lt"/>
                    <a:ea typeface="+mn-ea"/>
                    <a:cs typeface="+mn-cs"/>
                  </a:defRPr>
                </a:pPr>
                <a:endParaRPr lang="fr-FR"/>
              </a:p>
            </c:txPr>
            <c:dLblPos val="inBase"/>
            <c:showLegendKey val="0"/>
            <c:showVal val="0"/>
            <c:showCatName val="0"/>
            <c:showSerName val="0"/>
            <c:showPercent val="0"/>
            <c:showBubbleSize val="0"/>
            <c:showLeaderLines val="0"/>
            <c:extLst>
              <c:ext xmlns:c15="http://schemas.microsoft.com/office/drawing/2012/chart" uri="{CE6537A1-D6FC-4f65-9D91-7224C49458BB}">
                <c15:showDataLabelsRange val="1"/>
                <c15:showLeaderLines val="0"/>
              </c:ext>
            </c:extLst>
          </c:dLbls>
          <c:cat>
            <c:strRef>
              <c:f>'FEUILLE RECAP'!$AD$22:$AD$24</c:f>
              <c:strCache>
                <c:ptCount val="3"/>
                <c:pt idx="0">
                  <c:v>Quali</c:v>
                </c:pt>
                <c:pt idx="1">
                  <c:v>Quanti</c:v>
                </c:pt>
                <c:pt idx="2">
                  <c:v>Persona</c:v>
                </c:pt>
              </c:strCache>
            </c:strRef>
          </c:cat>
          <c:val>
            <c:numRef>
              <c:f>'FEUILLE RECAP'!$AE$22:$AE$24</c:f>
              <c:numCache>
                <c:formatCode>General</c:formatCode>
                <c:ptCount val="3"/>
                <c:pt idx="0">
                  <c:v>0</c:v>
                </c:pt>
                <c:pt idx="1">
                  <c:v>0</c:v>
                </c:pt>
                <c:pt idx="2">
                  <c:v>0</c:v>
                </c:pt>
              </c:numCache>
            </c:numRef>
          </c:val>
          <c:extLst>
            <c:ext xmlns:c15="http://schemas.microsoft.com/office/drawing/2012/chart" uri="{02D57815-91ED-43cb-92C2-25804820EDAC}">
              <c15:datalabelsRange>
                <c15:f>'FEUILLE RECAP'!$AI$17:$AI$21</c15:f>
                <c15:dlblRangeCache>
                  <c:ptCount val="5"/>
                  <c:pt idx="0">
                    <c:v>45%</c:v>
                  </c:pt>
                  <c:pt idx="1">
                    <c:v>45%</c:v>
                  </c:pt>
                  <c:pt idx="2">
                    <c:v>45%</c:v>
                  </c:pt>
                  <c:pt idx="3">
                    <c:v>45%</c:v>
                  </c:pt>
                  <c:pt idx="4">
                    <c:v>45%</c:v>
                  </c:pt>
                </c15:dlblRangeCache>
              </c15:datalabelsRange>
            </c:ext>
            <c:ext xmlns:c16="http://schemas.microsoft.com/office/drawing/2014/chart" uri="{C3380CC4-5D6E-409C-BE32-E72D297353CC}">
              <c16:uniqueId val="{0000000A-AC1D-4C56-ACA0-F94E3C948D42}"/>
            </c:ext>
          </c:extLst>
        </c:ser>
        <c:ser>
          <c:idx val="1"/>
          <c:order val="1"/>
          <c:spPr>
            <a:solidFill>
              <a:schemeClr val="bg1"/>
            </a:solidFill>
            <a:ln w="19050">
              <a:solidFill>
                <a:schemeClr val="lt1"/>
              </a:solidFill>
            </a:ln>
            <a:effectLst/>
          </c:spPr>
          <c:invertIfNegative val="0"/>
          <c:cat>
            <c:strRef>
              <c:f>'FEUILLE RECAP'!$AD$22:$AD$24</c:f>
              <c:strCache>
                <c:ptCount val="3"/>
                <c:pt idx="0">
                  <c:v>Quali</c:v>
                </c:pt>
                <c:pt idx="1">
                  <c:v>Quanti</c:v>
                </c:pt>
                <c:pt idx="2">
                  <c:v>Persona</c:v>
                </c:pt>
              </c:strCache>
            </c:strRef>
          </c:cat>
          <c:val>
            <c:numRef>
              <c:f>'FEUILLE RECAP'!$AF$22:$AF$24</c:f>
              <c:numCache>
                <c:formatCode>General</c:formatCode>
                <c:ptCount val="3"/>
                <c:pt idx="0">
                  <c:v>10</c:v>
                </c:pt>
                <c:pt idx="1">
                  <c:v>10</c:v>
                </c:pt>
                <c:pt idx="2">
                  <c:v>10</c:v>
                </c:pt>
              </c:numCache>
            </c:numRef>
          </c:val>
          <c:extLst>
            <c:ext xmlns:c16="http://schemas.microsoft.com/office/drawing/2014/chart" uri="{C3380CC4-5D6E-409C-BE32-E72D297353CC}">
              <c16:uniqueId val="{0000000B-AC1D-4C56-ACA0-F94E3C948D42}"/>
            </c:ext>
          </c:extLst>
        </c:ser>
        <c:dLbls>
          <c:showLegendKey val="0"/>
          <c:showVal val="0"/>
          <c:showCatName val="0"/>
          <c:showSerName val="0"/>
          <c:showPercent val="0"/>
          <c:showBubbleSize val="0"/>
        </c:dLbls>
        <c:gapWidth val="59"/>
        <c:overlap val="100"/>
        <c:axId val="883534111"/>
        <c:axId val="597852767"/>
      </c:barChart>
      <c:valAx>
        <c:axId val="597852767"/>
        <c:scaling>
          <c:orientation val="minMax"/>
        </c:scaling>
        <c:delete val="1"/>
        <c:axPos val="t"/>
        <c:majorGridlines>
          <c:spPr>
            <a:ln w="12700" cap="flat" cmpd="sng" algn="ctr">
              <a:solidFill>
                <a:schemeClr val="accent1">
                  <a:lumMod val="20000"/>
                  <a:lumOff val="80000"/>
                </a:schemeClr>
              </a:solidFill>
              <a:round/>
            </a:ln>
            <a:effectLst/>
          </c:spPr>
        </c:majorGridlines>
        <c:numFmt formatCode="0%" sourceLinked="1"/>
        <c:majorTickMark val="out"/>
        <c:minorTickMark val="none"/>
        <c:tickLblPos val="nextTo"/>
        <c:crossAx val="883534111"/>
        <c:crosses val="autoZero"/>
        <c:crossBetween val="between"/>
      </c:valAx>
      <c:catAx>
        <c:axId val="883534111"/>
        <c:scaling>
          <c:orientation val="maxMin"/>
        </c:scaling>
        <c:delete val="0"/>
        <c:axPos val="l"/>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1100" b="1" i="0" u="none" strike="noStrike" kern="1200" baseline="0">
                <a:solidFill>
                  <a:schemeClr val="accent3"/>
                </a:solidFill>
                <a:latin typeface="+mn-lt"/>
                <a:ea typeface="+mn-ea"/>
                <a:cs typeface="+mn-cs"/>
              </a:defRPr>
            </a:pPr>
            <a:endParaRPr lang="fr-FR"/>
          </a:p>
        </c:txPr>
        <c:crossAx val="597852767"/>
        <c:crosses val="autoZero"/>
        <c:auto val="1"/>
        <c:lblAlgn val="ctr"/>
        <c:lblOffset val="30"/>
        <c:noMultiLvlLbl val="0"/>
      </c:catAx>
      <c:spPr>
        <a:noFill/>
        <a:ln>
          <a:noFill/>
        </a:ln>
        <a:effectLst/>
      </c:spPr>
    </c:plotArea>
    <c:plotVisOnly val="1"/>
    <c:dispBlanksAs val="gap"/>
    <c:extLst>
      <c:ext xmlns:c16r3="http://schemas.microsoft.com/office/drawing/2017/03/chart" uri="{56B9EC1D-385E-4148-901F-78D8002777C0}">
        <c16r3:dataDisplayOptions16>
          <c16r3:dispNaAsBlank val="1"/>
        </c16r3:dataDisplayOptions16>
      </c:ext>
    </c:extLst>
    <c:showDLblsOverMax val="0"/>
  </c:chart>
  <c:spPr>
    <a:noFill/>
    <a:ln w="9525" cap="flat" cmpd="sng" algn="ctr">
      <a:noFill/>
      <a:round/>
    </a:ln>
    <a:effectLst/>
  </c:spPr>
  <c:txPr>
    <a:bodyPr/>
    <a:lstStyle/>
    <a:p>
      <a:pPr>
        <a:defRPr/>
      </a:pPr>
      <a:endParaRPr lang="fr-FR"/>
    </a:p>
  </c:txPr>
  <c:printSettings>
    <c:headerFooter/>
    <c:pageMargins b="0.75" l="0.7" r="0.7" t="0.75" header="0.3" footer="0.3"/>
    <c:pageSetup/>
  </c:printSettings>
</c:chartSpace>
</file>

<file path=xl/charts/chart8.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1"/>
    <c:plotArea>
      <c:layout>
        <c:manualLayout>
          <c:layoutTarget val="inner"/>
          <c:xMode val="edge"/>
          <c:yMode val="edge"/>
          <c:x val="0.31827129561307871"/>
          <c:y val="8.2307931847502118E-3"/>
          <c:w val="0.56350232488820617"/>
          <c:h val="0.99176954732510292"/>
        </c:manualLayout>
      </c:layout>
      <c:barChart>
        <c:barDir val="bar"/>
        <c:grouping val="percentStacked"/>
        <c:varyColors val="0"/>
        <c:ser>
          <c:idx val="0"/>
          <c:order val="0"/>
          <c:spPr>
            <a:noFill/>
            <a:ln w="19050">
              <a:solidFill>
                <a:schemeClr val="lt1"/>
              </a:solidFill>
            </a:ln>
            <a:effectLst/>
          </c:spPr>
          <c:invertIfNegative val="0"/>
          <c:dPt>
            <c:idx val="0"/>
            <c:invertIfNegative val="0"/>
            <c:bubble3D val="0"/>
            <c:spPr>
              <a:noFill/>
              <a:ln w="19050">
                <a:solidFill>
                  <a:schemeClr val="lt1"/>
                </a:solidFill>
              </a:ln>
              <a:effectLst/>
            </c:spPr>
            <c:extLst>
              <c:ext xmlns:c16="http://schemas.microsoft.com/office/drawing/2014/chart" uri="{C3380CC4-5D6E-409C-BE32-E72D297353CC}">
                <c16:uniqueId val="{00000001-B8E7-43EA-A915-A7C13D021618}"/>
              </c:ext>
            </c:extLst>
          </c:dPt>
          <c:dPt>
            <c:idx val="1"/>
            <c:invertIfNegative val="0"/>
            <c:bubble3D val="0"/>
            <c:spPr>
              <a:noFill/>
              <a:ln w="19050">
                <a:solidFill>
                  <a:schemeClr val="lt1"/>
                </a:solidFill>
              </a:ln>
              <a:effectLst/>
            </c:spPr>
            <c:extLst>
              <c:ext xmlns:c16="http://schemas.microsoft.com/office/drawing/2014/chart" uri="{C3380CC4-5D6E-409C-BE32-E72D297353CC}">
                <c16:uniqueId val="{00000003-B8E7-43EA-A915-A7C13D021618}"/>
              </c:ext>
            </c:extLst>
          </c:dPt>
          <c:dPt>
            <c:idx val="2"/>
            <c:invertIfNegative val="0"/>
            <c:bubble3D val="0"/>
            <c:spPr>
              <a:noFill/>
              <a:ln w="19050">
                <a:solidFill>
                  <a:schemeClr val="lt1"/>
                </a:solidFill>
              </a:ln>
              <a:effectLst/>
            </c:spPr>
            <c:extLst>
              <c:ext xmlns:c16="http://schemas.microsoft.com/office/drawing/2014/chart" uri="{C3380CC4-5D6E-409C-BE32-E72D297353CC}">
                <c16:uniqueId val="{00000005-B8E7-43EA-A915-A7C13D021618}"/>
              </c:ext>
            </c:extLst>
          </c:dPt>
          <c:dPt>
            <c:idx val="3"/>
            <c:invertIfNegative val="0"/>
            <c:bubble3D val="0"/>
            <c:spPr>
              <a:noFill/>
              <a:ln w="19050">
                <a:solidFill>
                  <a:schemeClr val="lt1"/>
                </a:solidFill>
              </a:ln>
              <a:effectLst/>
            </c:spPr>
            <c:extLst>
              <c:ext xmlns:c16="http://schemas.microsoft.com/office/drawing/2014/chart" uri="{C3380CC4-5D6E-409C-BE32-E72D297353CC}">
                <c16:uniqueId val="{00000007-B8E7-43EA-A915-A7C13D021618}"/>
              </c:ext>
            </c:extLst>
          </c:dPt>
          <c:dPt>
            <c:idx val="4"/>
            <c:invertIfNegative val="0"/>
            <c:bubble3D val="0"/>
            <c:spPr>
              <a:noFill/>
              <a:ln w="19050">
                <a:solidFill>
                  <a:schemeClr val="lt1"/>
                </a:solidFill>
              </a:ln>
              <a:effectLst/>
            </c:spPr>
            <c:extLst>
              <c:ext xmlns:c16="http://schemas.microsoft.com/office/drawing/2014/chart" uri="{C3380CC4-5D6E-409C-BE32-E72D297353CC}">
                <c16:uniqueId val="{00000009-B8E7-43EA-A915-A7C13D021618}"/>
              </c:ext>
            </c:extLst>
          </c:dPt>
          <c:dLbls>
            <c:dLbl>
              <c:idx val="0"/>
              <c:tx>
                <c:rich>
                  <a:bodyPr/>
                  <a:lstStyle/>
                  <a:p>
                    <a:fld id="{35A9C526-3EA8-4E89-A0C3-1CA308619575}" type="CELLRANGE">
                      <a:rPr lang="en-US"/>
                      <a:pPr/>
                      <a:t>[PLAGECELL]</a:t>
                    </a:fld>
                    <a:endParaRPr lang="fr-FR"/>
                  </a:p>
                </c:rich>
              </c:tx>
              <c:dLblPos val="inBase"/>
              <c:showLegendKey val="0"/>
              <c:showVal val="0"/>
              <c:showCatName val="0"/>
              <c:showSerName val="0"/>
              <c:showPercent val="0"/>
              <c:showBubbleSize val="0"/>
              <c:extLst>
                <c:ext xmlns:c15="http://schemas.microsoft.com/office/drawing/2012/chart" uri="{CE6537A1-D6FC-4f65-9D91-7224C49458BB}">
                  <c15:dlblFieldTable/>
                  <c15:showDataLabelsRange val="1"/>
                </c:ext>
                <c:ext xmlns:c16="http://schemas.microsoft.com/office/drawing/2014/chart" uri="{C3380CC4-5D6E-409C-BE32-E72D297353CC}">
                  <c16:uniqueId val="{00000001-B8E7-43EA-A915-A7C13D021618}"/>
                </c:ext>
              </c:extLst>
            </c:dLbl>
            <c:dLbl>
              <c:idx val="3"/>
              <c:tx>
                <c:rich>
                  <a:bodyPr/>
                  <a:lstStyle/>
                  <a:p>
                    <a:fld id="{CB3886FE-6458-4442-A295-A16BF25B3680}" type="CELLRANGE">
                      <a:rPr lang="en-US"/>
                      <a:pPr/>
                      <a:t>[PLAGECELL]</a:t>
                    </a:fld>
                    <a:endParaRPr lang="fr-FR"/>
                  </a:p>
                </c:rich>
              </c:tx>
              <c:dLblPos val="inBase"/>
              <c:showLegendKey val="0"/>
              <c:showVal val="0"/>
              <c:showCatName val="0"/>
              <c:showSerName val="0"/>
              <c:showPercent val="0"/>
              <c:showBubbleSize val="0"/>
              <c:extLst>
                <c:ext xmlns:c15="http://schemas.microsoft.com/office/drawing/2012/chart" uri="{CE6537A1-D6FC-4f65-9D91-7224C49458BB}">
                  <c15:dlblFieldTable/>
                  <c15:showDataLabelsRange val="1"/>
                </c:ext>
                <c:ext xmlns:c16="http://schemas.microsoft.com/office/drawing/2014/chart" uri="{C3380CC4-5D6E-409C-BE32-E72D297353CC}">
                  <c16:uniqueId val="{00000007-B8E7-43EA-A915-A7C13D021618}"/>
                </c:ext>
              </c:extLst>
            </c:dLbl>
            <c:dLbl>
              <c:idx val="4"/>
              <c:tx>
                <c:rich>
                  <a:bodyPr/>
                  <a:lstStyle/>
                  <a:p>
                    <a:fld id="{77A58576-BEE2-4919-ADBE-5CF27E20D978}" type="CELLRANGE">
                      <a:rPr lang="en-US"/>
                      <a:pPr/>
                      <a:t>[PLAGECELL]</a:t>
                    </a:fld>
                    <a:endParaRPr lang="fr-FR"/>
                  </a:p>
                </c:rich>
              </c:tx>
              <c:dLblPos val="inBase"/>
              <c:showLegendKey val="0"/>
              <c:showVal val="0"/>
              <c:showCatName val="0"/>
              <c:showSerName val="0"/>
              <c:showPercent val="0"/>
              <c:showBubbleSize val="0"/>
              <c:extLst>
                <c:ext xmlns:c15="http://schemas.microsoft.com/office/drawing/2012/chart" uri="{CE6537A1-D6FC-4f65-9D91-7224C49458BB}">
                  <c15:dlblFieldTable/>
                  <c15:showDataLabelsRange val="1"/>
                </c:ext>
                <c:ext xmlns:c16="http://schemas.microsoft.com/office/drawing/2014/chart" uri="{C3380CC4-5D6E-409C-BE32-E72D297353CC}">
                  <c16:uniqueId val="{00000009-B8E7-43EA-A915-A7C13D021618}"/>
                </c:ext>
              </c:extLst>
            </c:dLbl>
            <c:spPr>
              <a:noFill/>
              <a:ln>
                <a:noFill/>
              </a:ln>
              <a:effectLst/>
            </c:spPr>
            <c:txPr>
              <a:bodyPr rot="0" spcFirstLastPara="1" vertOverflow="ellipsis" vert="horz" wrap="square" lIns="38100" tIns="19050" rIns="38100" bIns="19050" anchor="ctr" anchorCtr="1">
                <a:spAutoFit/>
              </a:bodyPr>
              <a:lstStyle/>
              <a:p>
                <a:pPr>
                  <a:defRPr sz="900" b="1" i="0" u="none" strike="noStrike" kern="1200" baseline="0">
                    <a:solidFill>
                      <a:schemeClr val="bg1"/>
                    </a:solidFill>
                    <a:latin typeface="+mn-lt"/>
                    <a:ea typeface="+mn-ea"/>
                    <a:cs typeface="+mn-cs"/>
                  </a:defRPr>
                </a:pPr>
                <a:endParaRPr lang="fr-FR"/>
              </a:p>
            </c:txPr>
            <c:dLblPos val="inBase"/>
            <c:showLegendKey val="0"/>
            <c:showVal val="0"/>
            <c:showCatName val="0"/>
            <c:showSerName val="0"/>
            <c:showPercent val="0"/>
            <c:showBubbleSize val="0"/>
            <c:showLeaderLines val="0"/>
            <c:extLst>
              <c:ext xmlns:c15="http://schemas.microsoft.com/office/drawing/2012/chart" uri="{CE6537A1-D6FC-4f65-9D91-7224C49458BB}">
                <c15:showDataLabelsRange val="1"/>
                <c15:showLeaderLines val="0"/>
              </c:ext>
            </c:extLst>
          </c:dLbls>
          <c:cat>
            <c:strRef>
              <c:f>'FEUILLE RECAP'!$AD$25</c:f>
              <c:strCache>
                <c:ptCount val="1"/>
                <c:pt idx="0">
                  <c:v>Concurrence</c:v>
                </c:pt>
              </c:strCache>
            </c:strRef>
          </c:cat>
          <c:val>
            <c:numRef>
              <c:f>'FEUILLE RECAP'!$AE$25</c:f>
              <c:numCache>
                <c:formatCode>General</c:formatCode>
                <c:ptCount val="1"/>
                <c:pt idx="0">
                  <c:v>0</c:v>
                </c:pt>
              </c:numCache>
            </c:numRef>
          </c:val>
          <c:extLst>
            <c:ext xmlns:c15="http://schemas.microsoft.com/office/drawing/2012/chart" uri="{02D57815-91ED-43cb-92C2-25804820EDAC}">
              <c15:datalabelsRange>
                <c15:f>'FEUILLE RECAP'!$AI$25</c15:f>
                <c15:dlblRangeCache>
                  <c:ptCount val="1"/>
                  <c:pt idx="0">
                    <c:v>0%</c:v>
                  </c:pt>
                </c15:dlblRangeCache>
              </c15:datalabelsRange>
            </c:ext>
            <c:ext xmlns:c16="http://schemas.microsoft.com/office/drawing/2014/chart" uri="{C3380CC4-5D6E-409C-BE32-E72D297353CC}">
              <c16:uniqueId val="{0000000A-B8E7-43EA-A915-A7C13D021618}"/>
            </c:ext>
          </c:extLst>
        </c:ser>
        <c:ser>
          <c:idx val="1"/>
          <c:order val="1"/>
          <c:spPr>
            <a:solidFill>
              <a:schemeClr val="bg1"/>
            </a:solidFill>
            <a:ln w="19050">
              <a:solidFill>
                <a:schemeClr val="lt1"/>
              </a:solidFill>
            </a:ln>
            <a:effectLst/>
          </c:spPr>
          <c:invertIfNegative val="0"/>
          <c:cat>
            <c:strRef>
              <c:f>'FEUILLE RECAP'!$AD$25</c:f>
              <c:strCache>
                <c:ptCount val="1"/>
                <c:pt idx="0">
                  <c:v>Concurrence</c:v>
                </c:pt>
              </c:strCache>
            </c:strRef>
          </c:cat>
          <c:val>
            <c:numRef>
              <c:f>'FEUILLE RECAP'!$AF$25</c:f>
              <c:numCache>
                <c:formatCode>General</c:formatCode>
                <c:ptCount val="1"/>
                <c:pt idx="0">
                  <c:v>30</c:v>
                </c:pt>
              </c:numCache>
            </c:numRef>
          </c:val>
          <c:extLst>
            <c:ext xmlns:c16="http://schemas.microsoft.com/office/drawing/2014/chart" uri="{C3380CC4-5D6E-409C-BE32-E72D297353CC}">
              <c16:uniqueId val="{0000000B-B8E7-43EA-A915-A7C13D021618}"/>
            </c:ext>
          </c:extLst>
        </c:ser>
        <c:dLbls>
          <c:showLegendKey val="0"/>
          <c:showVal val="0"/>
          <c:showCatName val="0"/>
          <c:showSerName val="0"/>
          <c:showPercent val="0"/>
          <c:showBubbleSize val="0"/>
        </c:dLbls>
        <c:gapWidth val="59"/>
        <c:overlap val="100"/>
        <c:axId val="883534111"/>
        <c:axId val="597852767"/>
      </c:barChart>
      <c:valAx>
        <c:axId val="597852767"/>
        <c:scaling>
          <c:orientation val="minMax"/>
        </c:scaling>
        <c:delete val="1"/>
        <c:axPos val="t"/>
        <c:majorGridlines>
          <c:spPr>
            <a:ln w="12700" cap="flat" cmpd="sng" algn="ctr">
              <a:solidFill>
                <a:schemeClr val="accent1">
                  <a:lumMod val="20000"/>
                  <a:lumOff val="80000"/>
                </a:schemeClr>
              </a:solidFill>
              <a:round/>
            </a:ln>
            <a:effectLst/>
          </c:spPr>
        </c:majorGridlines>
        <c:numFmt formatCode="0%" sourceLinked="1"/>
        <c:majorTickMark val="out"/>
        <c:minorTickMark val="none"/>
        <c:tickLblPos val="nextTo"/>
        <c:crossAx val="883534111"/>
        <c:crosses val="autoZero"/>
        <c:crossBetween val="between"/>
      </c:valAx>
      <c:catAx>
        <c:axId val="883534111"/>
        <c:scaling>
          <c:orientation val="maxMin"/>
        </c:scaling>
        <c:delete val="0"/>
        <c:axPos val="l"/>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1100" b="1" i="0" u="none" strike="noStrike" kern="1200" baseline="0">
                <a:solidFill>
                  <a:schemeClr val="accent3"/>
                </a:solidFill>
                <a:latin typeface="+mn-lt"/>
                <a:ea typeface="+mn-ea"/>
                <a:cs typeface="+mn-cs"/>
              </a:defRPr>
            </a:pPr>
            <a:endParaRPr lang="fr-FR"/>
          </a:p>
        </c:txPr>
        <c:crossAx val="597852767"/>
        <c:crosses val="autoZero"/>
        <c:auto val="1"/>
        <c:lblAlgn val="ctr"/>
        <c:lblOffset val="30"/>
        <c:noMultiLvlLbl val="0"/>
      </c:catAx>
      <c:spPr>
        <a:noFill/>
        <a:ln>
          <a:noFill/>
        </a:ln>
        <a:effectLst/>
      </c:spPr>
    </c:plotArea>
    <c:plotVisOnly val="1"/>
    <c:dispBlanksAs val="gap"/>
    <c:extLst>
      <c:ext xmlns:c16r3="http://schemas.microsoft.com/office/drawing/2017/03/chart" uri="{56B9EC1D-385E-4148-901F-78D8002777C0}">
        <c16r3:dataDisplayOptions16>
          <c16r3:dispNaAsBlank val="1"/>
        </c16r3:dataDisplayOptions16>
      </c:ext>
    </c:extLst>
    <c:showDLblsOverMax val="0"/>
  </c:chart>
  <c:spPr>
    <a:noFill/>
    <a:ln w="9525" cap="flat" cmpd="sng" algn="ctr">
      <a:noFill/>
      <a:round/>
    </a:ln>
    <a:effectLst/>
  </c:spPr>
  <c:txPr>
    <a:bodyPr/>
    <a:lstStyle/>
    <a:p>
      <a:pPr>
        <a:defRPr/>
      </a:pPr>
      <a:endParaRPr lang="fr-FR"/>
    </a:p>
  </c:txPr>
  <c:printSettings>
    <c:headerFooter/>
    <c:pageMargins b="0.75" l="0.7" r="0.7" t="0.75" header="0.3" footer="0.3"/>
    <c:pageSetup/>
  </c:printSettings>
</c:chartSpace>
</file>

<file path=xl/charts/chart9.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1"/>
    <c:plotArea>
      <c:layout>
        <c:manualLayout>
          <c:layoutTarget val="inner"/>
          <c:xMode val="edge"/>
          <c:yMode val="edge"/>
          <c:x val="0.31827129561307871"/>
          <c:y val="8.2307931847502118E-3"/>
          <c:w val="0.56350232488820617"/>
          <c:h val="0.99176954732510292"/>
        </c:manualLayout>
      </c:layout>
      <c:barChart>
        <c:barDir val="bar"/>
        <c:grouping val="percentStacked"/>
        <c:varyColors val="0"/>
        <c:ser>
          <c:idx val="0"/>
          <c:order val="0"/>
          <c:spPr>
            <a:noFill/>
            <a:ln w="19050">
              <a:solidFill>
                <a:schemeClr val="lt1"/>
              </a:solidFill>
            </a:ln>
            <a:effectLst/>
          </c:spPr>
          <c:invertIfNegative val="0"/>
          <c:dPt>
            <c:idx val="0"/>
            <c:invertIfNegative val="0"/>
            <c:bubble3D val="0"/>
            <c:spPr>
              <a:noFill/>
              <a:ln w="19050">
                <a:solidFill>
                  <a:schemeClr val="lt1"/>
                </a:solidFill>
              </a:ln>
              <a:effectLst/>
            </c:spPr>
            <c:extLst>
              <c:ext xmlns:c16="http://schemas.microsoft.com/office/drawing/2014/chart" uri="{C3380CC4-5D6E-409C-BE32-E72D297353CC}">
                <c16:uniqueId val="{00000001-ADEB-4CE6-AE3B-D7A3D4044312}"/>
              </c:ext>
            </c:extLst>
          </c:dPt>
          <c:dPt>
            <c:idx val="1"/>
            <c:invertIfNegative val="0"/>
            <c:bubble3D val="0"/>
            <c:spPr>
              <a:noFill/>
              <a:ln w="19050">
                <a:solidFill>
                  <a:schemeClr val="lt1"/>
                </a:solidFill>
              </a:ln>
              <a:effectLst/>
            </c:spPr>
            <c:extLst>
              <c:ext xmlns:c16="http://schemas.microsoft.com/office/drawing/2014/chart" uri="{C3380CC4-5D6E-409C-BE32-E72D297353CC}">
                <c16:uniqueId val="{00000003-ADEB-4CE6-AE3B-D7A3D4044312}"/>
              </c:ext>
            </c:extLst>
          </c:dPt>
          <c:dPt>
            <c:idx val="2"/>
            <c:invertIfNegative val="0"/>
            <c:bubble3D val="0"/>
            <c:spPr>
              <a:noFill/>
              <a:ln w="19050">
                <a:solidFill>
                  <a:schemeClr val="lt1"/>
                </a:solidFill>
              </a:ln>
              <a:effectLst/>
            </c:spPr>
            <c:extLst>
              <c:ext xmlns:c16="http://schemas.microsoft.com/office/drawing/2014/chart" uri="{C3380CC4-5D6E-409C-BE32-E72D297353CC}">
                <c16:uniqueId val="{00000005-ADEB-4CE6-AE3B-D7A3D4044312}"/>
              </c:ext>
            </c:extLst>
          </c:dPt>
          <c:dPt>
            <c:idx val="3"/>
            <c:invertIfNegative val="0"/>
            <c:bubble3D val="0"/>
            <c:spPr>
              <a:noFill/>
              <a:ln w="19050">
                <a:solidFill>
                  <a:schemeClr val="lt1"/>
                </a:solidFill>
              </a:ln>
              <a:effectLst/>
            </c:spPr>
            <c:extLst>
              <c:ext xmlns:c16="http://schemas.microsoft.com/office/drawing/2014/chart" uri="{C3380CC4-5D6E-409C-BE32-E72D297353CC}">
                <c16:uniqueId val="{00000007-ADEB-4CE6-AE3B-D7A3D4044312}"/>
              </c:ext>
            </c:extLst>
          </c:dPt>
          <c:dPt>
            <c:idx val="4"/>
            <c:invertIfNegative val="0"/>
            <c:bubble3D val="0"/>
            <c:spPr>
              <a:noFill/>
              <a:ln w="19050">
                <a:solidFill>
                  <a:schemeClr val="lt1"/>
                </a:solidFill>
              </a:ln>
              <a:effectLst/>
            </c:spPr>
            <c:extLst>
              <c:ext xmlns:c16="http://schemas.microsoft.com/office/drawing/2014/chart" uri="{C3380CC4-5D6E-409C-BE32-E72D297353CC}">
                <c16:uniqueId val="{00000009-ADEB-4CE6-AE3B-D7A3D4044312}"/>
              </c:ext>
            </c:extLst>
          </c:dPt>
          <c:dLbls>
            <c:dLbl>
              <c:idx val="0"/>
              <c:tx>
                <c:rich>
                  <a:bodyPr/>
                  <a:lstStyle/>
                  <a:p>
                    <a:fld id="{8E162656-A6D6-4545-8D31-D2C863E71EDB}" type="CELLRANGE">
                      <a:rPr lang="en-US"/>
                      <a:pPr/>
                      <a:t>[PLAGECELL]</a:t>
                    </a:fld>
                    <a:endParaRPr lang="fr-FR"/>
                  </a:p>
                </c:rich>
              </c:tx>
              <c:dLblPos val="inBase"/>
              <c:showLegendKey val="0"/>
              <c:showVal val="0"/>
              <c:showCatName val="0"/>
              <c:showSerName val="0"/>
              <c:showPercent val="0"/>
              <c:showBubbleSize val="0"/>
              <c:extLst>
                <c:ext xmlns:c15="http://schemas.microsoft.com/office/drawing/2012/chart" uri="{CE6537A1-D6FC-4f65-9D91-7224C49458BB}">
                  <c15:dlblFieldTable/>
                  <c15:showDataLabelsRange val="1"/>
                </c:ext>
                <c:ext xmlns:c16="http://schemas.microsoft.com/office/drawing/2014/chart" uri="{C3380CC4-5D6E-409C-BE32-E72D297353CC}">
                  <c16:uniqueId val="{00000001-ADEB-4CE6-AE3B-D7A3D4044312}"/>
                </c:ext>
              </c:extLst>
            </c:dLbl>
            <c:dLbl>
              <c:idx val="3"/>
              <c:tx>
                <c:rich>
                  <a:bodyPr/>
                  <a:lstStyle/>
                  <a:p>
                    <a:fld id="{CB3886FE-6458-4442-A295-A16BF25B3680}" type="CELLRANGE">
                      <a:rPr lang="en-US"/>
                      <a:pPr/>
                      <a:t>[PLAGECELL]</a:t>
                    </a:fld>
                    <a:endParaRPr lang="fr-FR"/>
                  </a:p>
                </c:rich>
              </c:tx>
              <c:dLblPos val="inBase"/>
              <c:showLegendKey val="0"/>
              <c:showVal val="0"/>
              <c:showCatName val="0"/>
              <c:showSerName val="0"/>
              <c:showPercent val="0"/>
              <c:showBubbleSize val="0"/>
              <c:extLst>
                <c:ext xmlns:c15="http://schemas.microsoft.com/office/drawing/2012/chart" uri="{CE6537A1-D6FC-4f65-9D91-7224C49458BB}">
                  <c15:dlblFieldTable/>
                  <c15:showDataLabelsRange val="1"/>
                </c:ext>
                <c:ext xmlns:c16="http://schemas.microsoft.com/office/drawing/2014/chart" uri="{C3380CC4-5D6E-409C-BE32-E72D297353CC}">
                  <c16:uniqueId val="{00000007-ADEB-4CE6-AE3B-D7A3D4044312}"/>
                </c:ext>
              </c:extLst>
            </c:dLbl>
            <c:dLbl>
              <c:idx val="4"/>
              <c:tx>
                <c:rich>
                  <a:bodyPr/>
                  <a:lstStyle/>
                  <a:p>
                    <a:fld id="{77A58576-BEE2-4919-ADBE-5CF27E20D978}" type="CELLRANGE">
                      <a:rPr lang="en-US"/>
                      <a:pPr/>
                      <a:t>[PLAGECELL]</a:t>
                    </a:fld>
                    <a:endParaRPr lang="fr-FR"/>
                  </a:p>
                </c:rich>
              </c:tx>
              <c:dLblPos val="inBase"/>
              <c:showLegendKey val="0"/>
              <c:showVal val="0"/>
              <c:showCatName val="0"/>
              <c:showSerName val="0"/>
              <c:showPercent val="0"/>
              <c:showBubbleSize val="0"/>
              <c:extLst>
                <c:ext xmlns:c15="http://schemas.microsoft.com/office/drawing/2012/chart" uri="{CE6537A1-D6FC-4f65-9D91-7224C49458BB}">
                  <c15:dlblFieldTable/>
                  <c15:showDataLabelsRange val="1"/>
                </c:ext>
                <c:ext xmlns:c16="http://schemas.microsoft.com/office/drawing/2014/chart" uri="{C3380CC4-5D6E-409C-BE32-E72D297353CC}">
                  <c16:uniqueId val="{00000009-ADEB-4CE6-AE3B-D7A3D4044312}"/>
                </c:ext>
              </c:extLst>
            </c:dLbl>
            <c:spPr>
              <a:noFill/>
              <a:ln>
                <a:noFill/>
              </a:ln>
              <a:effectLst/>
            </c:spPr>
            <c:txPr>
              <a:bodyPr rot="0" spcFirstLastPara="1" vertOverflow="ellipsis" vert="horz" wrap="square" lIns="38100" tIns="19050" rIns="38100" bIns="19050" anchor="ctr" anchorCtr="1">
                <a:spAutoFit/>
              </a:bodyPr>
              <a:lstStyle/>
              <a:p>
                <a:pPr>
                  <a:defRPr sz="900" b="1" i="0" u="none" strike="noStrike" kern="1200" baseline="0">
                    <a:solidFill>
                      <a:schemeClr val="bg1"/>
                    </a:solidFill>
                    <a:latin typeface="+mn-lt"/>
                    <a:ea typeface="+mn-ea"/>
                    <a:cs typeface="+mn-cs"/>
                  </a:defRPr>
                </a:pPr>
                <a:endParaRPr lang="fr-FR"/>
              </a:p>
            </c:txPr>
            <c:dLblPos val="inBase"/>
            <c:showLegendKey val="0"/>
            <c:showVal val="0"/>
            <c:showCatName val="0"/>
            <c:showSerName val="0"/>
            <c:showPercent val="0"/>
            <c:showBubbleSize val="0"/>
            <c:showLeaderLines val="0"/>
            <c:extLst>
              <c:ext xmlns:c15="http://schemas.microsoft.com/office/drawing/2012/chart" uri="{CE6537A1-D6FC-4f65-9D91-7224C49458BB}">
                <c15:showDataLabelsRange val="1"/>
                <c15:showLeaderLines val="0"/>
              </c:ext>
            </c:extLst>
          </c:dLbls>
          <c:cat>
            <c:strRef>
              <c:f>'FEUILLE RECAP'!$AD$38</c:f>
              <c:strCache>
                <c:ptCount val="1"/>
                <c:pt idx="0">
                  <c:v>RCA</c:v>
                </c:pt>
              </c:strCache>
            </c:strRef>
          </c:cat>
          <c:val>
            <c:numRef>
              <c:f>'FEUILLE RECAP'!$AE$38</c:f>
              <c:numCache>
                <c:formatCode>General</c:formatCode>
                <c:ptCount val="1"/>
                <c:pt idx="0">
                  <c:v>0</c:v>
                </c:pt>
              </c:numCache>
            </c:numRef>
          </c:val>
          <c:extLst>
            <c:ext xmlns:c15="http://schemas.microsoft.com/office/drawing/2012/chart" uri="{02D57815-91ED-43cb-92C2-25804820EDAC}">
              <c15:datalabelsRange>
                <c15:f>'FEUILLE RECAP'!$AI$38</c15:f>
                <c15:dlblRangeCache>
                  <c:ptCount val="1"/>
                  <c:pt idx="0">
                    <c:v>0%</c:v>
                  </c:pt>
                </c15:dlblRangeCache>
              </c15:datalabelsRange>
            </c:ext>
            <c:ext xmlns:c16="http://schemas.microsoft.com/office/drawing/2014/chart" uri="{C3380CC4-5D6E-409C-BE32-E72D297353CC}">
              <c16:uniqueId val="{0000000A-ADEB-4CE6-AE3B-D7A3D4044312}"/>
            </c:ext>
          </c:extLst>
        </c:ser>
        <c:ser>
          <c:idx val="1"/>
          <c:order val="1"/>
          <c:spPr>
            <a:solidFill>
              <a:schemeClr val="bg1"/>
            </a:solidFill>
            <a:ln w="19050">
              <a:solidFill>
                <a:schemeClr val="lt1"/>
              </a:solidFill>
            </a:ln>
            <a:effectLst/>
          </c:spPr>
          <c:invertIfNegative val="0"/>
          <c:cat>
            <c:strRef>
              <c:f>'FEUILLE RECAP'!$AD$38</c:f>
              <c:strCache>
                <c:ptCount val="1"/>
                <c:pt idx="0">
                  <c:v>RCA</c:v>
                </c:pt>
              </c:strCache>
            </c:strRef>
          </c:cat>
          <c:val>
            <c:numRef>
              <c:f>'FEUILLE RECAP'!$AF$38</c:f>
              <c:numCache>
                <c:formatCode>General</c:formatCode>
                <c:ptCount val="1"/>
                <c:pt idx="0">
                  <c:v>20</c:v>
                </c:pt>
              </c:numCache>
            </c:numRef>
          </c:val>
          <c:extLst>
            <c:ext xmlns:c16="http://schemas.microsoft.com/office/drawing/2014/chart" uri="{C3380CC4-5D6E-409C-BE32-E72D297353CC}">
              <c16:uniqueId val="{0000000B-ADEB-4CE6-AE3B-D7A3D4044312}"/>
            </c:ext>
          </c:extLst>
        </c:ser>
        <c:dLbls>
          <c:showLegendKey val="0"/>
          <c:showVal val="0"/>
          <c:showCatName val="0"/>
          <c:showSerName val="0"/>
          <c:showPercent val="0"/>
          <c:showBubbleSize val="0"/>
        </c:dLbls>
        <c:gapWidth val="59"/>
        <c:overlap val="100"/>
        <c:axId val="883534111"/>
        <c:axId val="597852767"/>
      </c:barChart>
      <c:valAx>
        <c:axId val="597852767"/>
        <c:scaling>
          <c:orientation val="minMax"/>
        </c:scaling>
        <c:delete val="1"/>
        <c:axPos val="t"/>
        <c:majorGridlines>
          <c:spPr>
            <a:ln w="12700" cap="flat" cmpd="sng" algn="ctr">
              <a:solidFill>
                <a:schemeClr val="accent1">
                  <a:lumMod val="20000"/>
                  <a:lumOff val="80000"/>
                </a:schemeClr>
              </a:solidFill>
              <a:round/>
            </a:ln>
            <a:effectLst/>
          </c:spPr>
        </c:majorGridlines>
        <c:numFmt formatCode="0%" sourceLinked="1"/>
        <c:majorTickMark val="out"/>
        <c:minorTickMark val="none"/>
        <c:tickLblPos val="nextTo"/>
        <c:crossAx val="883534111"/>
        <c:crosses val="autoZero"/>
        <c:crossBetween val="between"/>
      </c:valAx>
      <c:catAx>
        <c:axId val="883534111"/>
        <c:scaling>
          <c:orientation val="maxMin"/>
        </c:scaling>
        <c:delete val="0"/>
        <c:axPos val="l"/>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1100" b="1" i="0" u="none" strike="noStrike" kern="1200" baseline="0">
                <a:solidFill>
                  <a:schemeClr val="tx2"/>
                </a:solidFill>
                <a:latin typeface="+mn-lt"/>
                <a:ea typeface="+mn-ea"/>
                <a:cs typeface="+mn-cs"/>
              </a:defRPr>
            </a:pPr>
            <a:endParaRPr lang="fr-FR"/>
          </a:p>
        </c:txPr>
        <c:crossAx val="597852767"/>
        <c:crosses val="autoZero"/>
        <c:auto val="1"/>
        <c:lblAlgn val="ctr"/>
        <c:lblOffset val="30"/>
        <c:noMultiLvlLbl val="0"/>
      </c:catAx>
      <c:spPr>
        <a:noFill/>
        <a:ln>
          <a:noFill/>
        </a:ln>
        <a:effectLst/>
      </c:spPr>
    </c:plotArea>
    <c:plotVisOnly val="1"/>
    <c:dispBlanksAs val="gap"/>
    <c:extLst>
      <c:ext xmlns:c16r3="http://schemas.microsoft.com/office/drawing/2017/03/chart" uri="{56B9EC1D-385E-4148-901F-78D8002777C0}">
        <c16r3:dataDisplayOptions16>
          <c16r3:dispNaAsBlank val="1"/>
        </c16r3:dataDisplayOptions16>
      </c:ext>
    </c:extLst>
    <c:showDLblsOverMax val="0"/>
  </c:chart>
  <c:spPr>
    <a:noFill/>
    <a:ln w="9525" cap="flat" cmpd="sng" algn="ctr">
      <a:noFill/>
      <a:round/>
    </a:ln>
    <a:effectLst/>
  </c:spPr>
  <c:txPr>
    <a:bodyPr/>
    <a:lstStyle/>
    <a:p>
      <a:pPr>
        <a:defRPr/>
      </a:pPr>
      <a:endParaRPr lang="fr-FR"/>
    </a:p>
  </c:txPr>
  <c:printSettings>
    <c:headerFooter/>
    <c:pageMargins b="0.75" l="0.7" r="0.7" t="0.75" header="0.3" footer="0.3"/>
    <c:pageSetup/>
  </c:printSettings>
</c:chartSpace>
</file>

<file path=xl/charts/chart10.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1"/>
    <c:plotArea>
      <c:layout>
        <c:manualLayout>
          <c:layoutTarget val="inner"/>
          <c:xMode val="edge"/>
          <c:yMode val="edge"/>
          <c:x val="0.31827129561307871"/>
          <c:y val="8.2307931847502118E-3"/>
          <c:w val="0.56350232488820617"/>
          <c:h val="0.99176954732510292"/>
        </c:manualLayout>
      </c:layout>
      <c:barChart>
        <c:barDir val="bar"/>
        <c:grouping val="percentStacked"/>
        <c:varyColors val="0"/>
        <c:ser>
          <c:idx val="0"/>
          <c:order val="0"/>
          <c:spPr>
            <a:solidFill>
              <a:schemeClr val="bg1">
                <a:alpha val="0"/>
              </a:schemeClr>
            </a:solidFill>
            <a:ln w="19050">
              <a:noFill/>
            </a:ln>
            <a:effectLst/>
            <a:scene3d>
              <a:camera prst="orthographicFront"/>
              <a:lightRig rig="threePt" dir="t"/>
            </a:scene3d>
            <a:sp3d>
              <a:bevelT/>
            </a:sp3d>
          </c:spPr>
          <c:invertIfNegative val="0"/>
          <c:dPt>
            <c:idx val="0"/>
            <c:invertIfNegative val="0"/>
            <c:bubble3D val="0"/>
            <c:spPr>
              <a:solidFill>
                <a:schemeClr val="bg1">
                  <a:alpha val="0"/>
                </a:schemeClr>
              </a:solidFill>
              <a:ln w="19050">
                <a:noFill/>
              </a:ln>
              <a:effectLst/>
              <a:scene3d>
                <a:camera prst="orthographicFront"/>
                <a:lightRig rig="threePt" dir="t"/>
              </a:scene3d>
              <a:sp3d>
                <a:bevelT/>
              </a:sp3d>
            </c:spPr>
            <c:extLst>
              <c:ext xmlns:c16="http://schemas.microsoft.com/office/drawing/2014/chart" uri="{C3380CC4-5D6E-409C-BE32-E72D297353CC}">
                <c16:uniqueId val="{00000001-6258-4CB9-AC47-11082E51FAEB}"/>
              </c:ext>
            </c:extLst>
          </c:dPt>
          <c:dPt>
            <c:idx val="1"/>
            <c:invertIfNegative val="0"/>
            <c:bubble3D val="0"/>
            <c:spPr>
              <a:solidFill>
                <a:schemeClr val="bg1">
                  <a:alpha val="0"/>
                </a:schemeClr>
              </a:solidFill>
              <a:ln w="19050">
                <a:noFill/>
              </a:ln>
              <a:effectLst/>
              <a:scene3d>
                <a:camera prst="orthographicFront"/>
                <a:lightRig rig="threePt" dir="t"/>
              </a:scene3d>
              <a:sp3d>
                <a:bevelT/>
              </a:sp3d>
            </c:spPr>
            <c:extLst>
              <c:ext xmlns:c16="http://schemas.microsoft.com/office/drawing/2014/chart" uri="{C3380CC4-5D6E-409C-BE32-E72D297353CC}">
                <c16:uniqueId val="{00000003-6258-4CB9-AC47-11082E51FAEB}"/>
              </c:ext>
            </c:extLst>
          </c:dPt>
          <c:dPt>
            <c:idx val="2"/>
            <c:invertIfNegative val="0"/>
            <c:bubble3D val="0"/>
            <c:spPr>
              <a:solidFill>
                <a:schemeClr val="bg1">
                  <a:alpha val="0"/>
                </a:schemeClr>
              </a:solidFill>
              <a:ln w="19050">
                <a:noFill/>
              </a:ln>
              <a:effectLst/>
              <a:scene3d>
                <a:camera prst="orthographicFront"/>
                <a:lightRig rig="threePt" dir="t"/>
              </a:scene3d>
              <a:sp3d>
                <a:bevelT/>
              </a:sp3d>
            </c:spPr>
            <c:extLst>
              <c:ext xmlns:c16="http://schemas.microsoft.com/office/drawing/2014/chart" uri="{C3380CC4-5D6E-409C-BE32-E72D297353CC}">
                <c16:uniqueId val="{00000005-6258-4CB9-AC47-11082E51FAEB}"/>
              </c:ext>
            </c:extLst>
          </c:dPt>
          <c:dPt>
            <c:idx val="3"/>
            <c:invertIfNegative val="0"/>
            <c:bubble3D val="0"/>
            <c:spPr>
              <a:solidFill>
                <a:schemeClr val="bg1">
                  <a:alpha val="0"/>
                </a:schemeClr>
              </a:solidFill>
              <a:ln w="19050">
                <a:noFill/>
              </a:ln>
              <a:effectLst/>
              <a:scene3d>
                <a:camera prst="orthographicFront"/>
                <a:lightRig rig="threePt" dir="t"/>
              </a:scene3d>
              <a:sp3d>
                <a:bevelT/>
              </a:sp3d>
            </c:spPr>
            <c:extLst>
              <c:ext xmlns:c16="http://schemas.microsoft.com/office/drawing/2014/chart" uri="{C3380CC4-5D6E-409C-BE32-E72D297353CC}">
                <c16:uniqueId val="{00000007-6258-4CB9-AC47-11082E51FAEB}"/>
              </c:ext>
            </c:extLst>
          </c:dPt>
          <c:dPt>
            <c:idx val="4"/>
            <c:invertIfNegative val="0"/>
            <c:bubble3D val="0"/>
            <c:spPr>
              <a:solidFill>
                <a:schemeClr val="bg1">
                  <a:alpha val="0"/>
                </a:schemeClr>
              </a:solidFill>
              <a:ln w="19050">
                <a:noFill/>
              </a:ln>
              <a:effectLst/>
              <a:scene3d>
                <a:camera prst="orthographicFront"/>
                <a:lightRig rig="threePt" dir="t"/>
              </a:scene3d>
              <a:sp3d>
                <a:bevelT/>
              </a:sp3d>
            </c:spPr>
            <c:extLst>
              <c:ext xmlns:c16="http://schemas.microsoft.com/office/drawing/2014/chart" uri="{C3380CC4-5D6E-409C-BE32-E72D297353CC}">
                <c16:uniqueId val="{00000009-6258-4CB9-AC47-11082E51FAEB}"/>
              </c:ext>
            </c:extLst>
          </c:dPt>
          <c:dLbls>
            <c:dLbl>
              <c:idx val="0"/>
              <c:tx>
                <c:rich>
                  <a:bodyPr/>
                  <a:lstStyle/>
                  <a:p>
                    <a:fld id="{C1E65710-9263-458B-9548-13604A01418E}" type="CELLRANGE">
                      <a:rPr lang="en-US"/>
                      <a:pPr/>
                      <a:t>[PLAGECELL]</a:t>
                    </a:fld>
                    <a:endParaRPr lang="fr-FR"/>
                  </a:p>
                </c:rich>
              </c:tx>
              <c:dLblPos val="inBase"/>
              <c:showLegendKey val="0"/>
              <c:showVal val="0"/>
              <c:showCatName val="0"/>
              <c:showSerName val="0"/>
              <c:showPercent val="0"/>
              <c:showBubbleSize val="0"/>
              <c:extLst>
                <c:ext xmlns:c15="http://schemas.microsoft.com/office/drawing/2012/chart" uri="{CE6537A1-D6FC-4f65-9D91-7224C49458BB}">
                  <c15:dlblFieldTable/>
                  <c15:showDataLabelsRange val="1"/>
                </c:ext>
                <c:ext xmlns:c16="http://schemas.microsoft.com/office/drawing/2014/chart" uri="{C3380CC4-5D6E-409C-BE32-E72D297353CC}">
                  <c16:uniqueId val="{00000001-6258-4CB9-AC47-11082E51FAEB}"/>
                </c:ext>
              </c:extLst>
            </c:dLbl>
            <c:dLbl>
              <c:idx val="1"/>
              <c:tx>
                <c:rich>
                  <a:bodyPr/>
                  <a:lstStyle/>
                  <a:p>
                    <a:fld id="{6F762FC2-C91B-42F7-8AE4-9F5FE651F6AD}" type="CELLRANGE">
                      <a:rPr lang="fr-FR"/>
                      <a:pPr/>
                      <a:t>[PLAGECELL]</a:t>
                    </a:fld>
                    <a:endParaRPr lang="fr-FR"/>
                  </a:p>
                </c:rich>
              </c:tx>
              <c:dLblPos val="inBase"/>
              <c:showLegendKey val="0"/>
              <c:showVal val="0"/>
              <c:showCatName val="0"/>
              <c:showSerName val="0"/>
              <c:showPercent val="0"/>
              <c:showBubbleSize val="0"/>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03-6258-4CB9-AC47-11082E51FAEB}"/>
                </c:ext>
              </c:extLst>
            </c:dLbl>
            <c:dLbl>
              <c:idx val="3"/>
              <c:tx>
                <c:rich>
                  <a:bodyPr/>
                  <a:lstStyle/>
                  <a:p>
                    <a:fld id="{CB3886FE-6458-4442-A295-A16BF25B3680}" type="CELLRANGE">
                      <a:rPr lang="en-US"/>
                      <a:pPr/>
                      <a:t>[PLAGECELL]</a:t>
                    </a:fld>
                    <a:endParaRPr lang="fr-FR"/>
                  </a:p>
                </c:rich>
              </c:tx>
              <c:dLblPos val="inBase"/>
              <c:showLegendKey val="0"/>
              <c:showVal val="0"/>
              <c:showCatName val="0"/>
              <c:showSerName val="0"/>
              <c:showPercent val="0"/>
              <c:showBubbleSize val="0"/>
              <c:extLst>
                <c:ext xmlns:c15="http://schemas.microsoft.com/office/drawing/2012/chart" uri="{CE6537A1-D6FC-4f65-9D91-7224C49458BB}">
                  <c15:dlblFieldTable/>
                  <c15:showDataLabelsRange val="1"/>
                </c:ext>
                <c:ext xmlns:c16="http://schemas.microsoft.com/office/drawing/2014/chart" uri="{C3380CC4-5D6E-409C-BE32-E72D297353CC}">
                  <c16:uniqueId val="{00000007-6258-4CB9-AC47-11082E51FAEB}"/>
                </c:ext>
              </c:extLst>
            </c:dLbl>
            <c:dLbl>
              <c:idx val="4"/>
              <c:tx>
                <c:rich>
                  <a:bodyPr/>
                  <a:lstStyle/>
                  <a:p>
                    <a:fld id="{77A58576-BEE2-4919-ADBE-5CF27E20D978}" type="CELLRANGE">
                      <a:rPr lang="en-US"/>
                      <a:pPr/>
                      <a:t>[PLAGECELL]</a:t>
                    </a:fld>
                    <a:endParaRPr lang="fr-FR"/>
                  </a:p>
                </c:rich>
              </c:tx>
              <c:dLblPos val="inBase"/>
              <c:showLegendKey val="0"/>
              <c:showVal val="0"/>
              <c:showCatName val="0"/>
              <c:showSerName val="0"/>
              <c:showPercent val="0"/>
              <c:showBubbleSize val="0"/>
              <c:extLst>
                <c:ext xmlns:c15="http://schemas.microsoft.com/office/drawing/2012/chart" uri="{CE6537A1-D6FC-4f65-9D91-7224C49458BB}">
                  <c15:dlblFieldTable/>
                  <c15:showDataLabelsRange val="1"/>
                </c:ext>
                <c:ext xmlns:c16="http://schemas.microsoft.com/office/drawing/2014/chart" uri="{C3380CC4-5D6E-409C-BE32-E72D297353CC}">
                  <c16:uniqueId val="{00000009-6258-4CB9-AC47-11082E51FAEB}"/>
                </c:ext>
              </c:extLst>
            </c:dLbl>
            <c:spPr>
              <a:noFill/>
              <a:ln>
                <a:noFill/>
              </a:ln>
              <a:effectLst/>
            </c:spPr>
            <c:txPr>
              <a:bodyPr rot="0" spcFirstLastPara="1" vertOverflow="ellipsis" vert="horz" wrap="square" lIns="38100" tIns="19050" rIns="38100" bIns="19050" anchor="ctr" anchorCtr="1">
                <a:spAutoFit/>
              </a:bodyPr>
              <a:lstStyle/>
              <a:p>
                <a:pPr>
                  <a:defRPr sz="900" b="1" i="0" u="none" strike="noStrike" kern="1200" baseline="0">
                    <a:solidFill>
                      <a:schemeClr val="bg1"/>
                    </a:solidFill>
                    <a:latin typeface="+mn-lt"/>
                    <a:ea typeface="+mn-ea"/>
                    <a:cs typeface="+mn-cs"/>
                  </a:defRPr>
                </a:pPr>
                <a:endParaRPr lang="fr-FR"/>
              </a:p>
            </c:txPr>
            <c:dLblPos val="inBase"/>
            <c:showLegendKey val="0"/>
            <c:showVal val="0"/>
            <c:showCatName val="0"/>
            <c:showSerName val="0"/>
            <c:showPercent val="0"/>
            <c:showBubbleSize val="0"/>
            <c:showLeaderLines val="0"/>
            <c:extLst>
              <c:ext xmlns:c15="http://schemas.microsoft.com/office/drawing/2012/chart" uri="{CE6537A1-D6FC-4f65-9D91-7224C49458BB}">
                <c15:showDataLabelsRange val="1"/>
                <c15:showLeaderLines val="0"/>
              </c:ext>
            </c:extLst>
          </c:dLbls>
          <c:cat>
            <c:strRef>
              <c:f>'FEUILLE RECAP'!$AD$39:$AD$40</c:f>
              <c:strCache>
                <c:ptCount val="2"/>
                <c:pt idx="0">
                  <c:v>Vidéo</c:v>
                </c:pt>
                <c:pt idx="1">
                  <c:v>PPTX</c:v>
                </c:pt>
              </c:strCache>
            </c:strRef>
          </c:cat>
          <c:val>
            <c:numRef>
              <c:f>'FEUILLE RECAP'!$AE$39:$AE$40</c:f>
              <c:numCache>
                <c:formatCode>General</c:formatCode>
                <c:ptCount val="2"/>
                <c:pt idx="0">
                  <c:v>0</c:v>
                </c:pt>
                <c:pt idx="1">
                  <c:v>0</c:v>
                </c:pt>
              </c:numCache>
            </c:numRef>
          </c:val>
          <c:extLst>
            <c:ext xmlns:c15="http://schemas.microsoft.com/office/drawing/2012/chart" uri="{02D57815-91ED-43cb-92C2-25804820EDAC}">
              <c15:datalabelsRange>
                <c15:f>'FEUILLE RECAP'!$AI$39:$AI$40</c15:f>
                <c15:dlblRangeCache>
                  <c:ptCount val="2"/>
                  <c:pt idx="0">
                    <c:v>0%</c:v>
                  </c:pt>
                  <c:pt idx="1">
                    <c:v>0%</c:v>
                  </c:pt>
                </c15:dlblRangeCache>
              </c15:datalabelsRange>
            </c:ext>
            <c:ext xmlns:c16="http://schemas.microsoft.com/office/drawing/2014/chart" uri="{C3380CC4-5D6E-409C-BE32-E72D297353CC}">
              <c16:uniqueId val="{0000000A-6258-4CB9-AC47-11082E51FAEB}"/>
            </c:ext>
          </c:extLst>
        </c:ser>
        <c:ser>
          <c:idx val="1"/>
          <c:order val="1"/>
          <c:spPr>
            <a:solidFill>
              <a:schemeClr val="bg1"/>
            </a:solidFill>
            <a:ln w="19050">
              <a:solidFill>
                <a:schemeClr val="lt1"/>
              </a:solidFill>
            </a:ln>
            <a:effectLst/>
          </c:spPr>
          <c:invertIfNegative val="0"/>
          <c:cat>
            <c:strRef>
              <c:f>'FEUILLE RECAP'!$AD$39:$AD$40</c:f>
              <c:strCache>
                <c:ptCount val="2"/>
                <c:pt idx="0">
                  <c:v>Vidéo</c:v>
                </c:pt>
                <c:pt idx="1">
                  <c:v>PPTX</c:v>
                </c:pt>
              </c:strCache>
            </c:strRef>
          </c:cat>
          <c:val>
            <c:numRef>
              <c:f>'FEUILLE RECAP'!$AF$39:$AF$40</c:f>
              <c:numCache>
                <c:formatCode>General</c:formatCode>
                <c:ptCount val="2"/>
                <c:pt idx="0">
                  <c:v>20</c:v>
                </c:pt>
                <c:pt idx="1">
                  <c:v>20</c:v>
                </c:pt>
              </c:numCache>
            </c:numRef>
          </c:val>
          <c:extLst>
            <c:ext xmlns:c16="http://schemas.microsoft.com/office/drawing/2014/chart" uri="{C3380CC4-5D6E-409C-BE32-E72D297353CC}">
              <c16:uniqueId val="{0000000B-6258-4CB9-AC47-11082E51FAEB}"/>
            </c:ext>
          </c:extLst>
        </c:ser>
        <c:dLbls>
          <c:showLegendKey val="0"/>
          <c:showVal val="0"/>
          <c:showCatName val="0"/>
          <c:showSerName val="0"/>
          <c:showPercent val="0"/>
          <c:showBubbleSize val="0"/>
        </c:dLbls>
        <c:gapWidth val="59"/>
        <c:overlap val="100"/>
        <c:axId val="883534111"/>
        <c:axId val="597852767"/>
      </c:barChart>
      <c:valAx>
        <c:axId val="597852767"/>
        <c:scaling>
          <c:orientation val="minMax"/>
        </c:scaling>
        <c:delete val="1"/>
        <c:axPos val="t"/>
        <c:majorGridlines>
          <c:spPr>
            <a:ln w="12700" cap="flat" cmpd="sng" algn="ctr">
              <a:solidFill>
                <a:schemeClr val="accent1">
                  <a:lumMod val="20000"/>
                  <a:lumOff val="80000"/>
                </a:schemeClr>
              </a:solidFill>
              <a:round/>
            </a:ln>
            <a:effectLst/>
          </c:spPr>
        </c:majorGridlines>
        <c:numFmt formatCode="0%" sourceLinked="1"/>
        <c:majorTickMark val="out"/>
        <c:minorTickMark val="none"/>
        <c:tickLblPos val="nextTo"/>
        <c:crossAx val="883534111"/>
        <c:crosses val="autoZero"/>
        <c:crossBetween val="between"/>
      </c:valAx>
      <c:catAx>
        <c:axId val="883534111"/>
        <c:scaling>
          <c:orientation val="maxMin"/>
        </c:scaling>
        <c:delete val="0"/>
        <c:axPos val="l"/>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1100" b="1" i="0" u="none" strike="noStrike" kern="1200" baseline="0">
                <a:solidFill>
                  <a:schemeClr val="accent4"/>
                </a:solidFill>
                <a:latin typeface="+mn-lt"/>
                <a:ea typeface="+mn-ea"/>
                <a:cs typeface="+mn-cs"/>
              </a:defRPr>
            </a:pPr>
            <a:endParaRPr lang="fr-FR"/>
          </a:p>
        </c:txPr>
        <c:crossAx val="597852767"/>
        <c:crosses val="autoZero"/>
        <c:auto val="1"/>
        <c:lblAlgn val="ctr"/>
        <c:lblOffset val="30"/>
        <c:noMultiLvlLbl val="0"/>
      </c:catAx>
      <c:spPr>
        <a:noFill/>
        <a:ln>
          <a:noFill/>
        </a:ln>
        <a:effectLst/>
      </c:spPr>
    </c:plotArea>
    <c:plotVisOnly val="1"/>
    <c:dispBlanksAs val="gap"/>
    <c:extLst>
      <c:ext xmlns:c16r3="http://schemas.microsoft.com/office/drawing/2017/03/chart" uri="{56B9EC1D-385E-4148-901F-78D8002777C0}">
        <c16r3:dataDisplayOptions16>
          <c16r3:dispNaAsBlank val="1"/>
        </c16r3:dataDisplayOptions16>
      </c:ext>
    </c:extLst>
    <c:showDLblsOverMax val="0"/>
  </c:chart>
  <c:spPr>
    <a:noFill/>
    <a:ln w="9525" cap="flat" cmpd="sng" algn="ctr">
      <a:noFill/>
      <a:round/>
    </a:ln>
    <a:effectLst/>
  </c:spPr>
  <c:txPr>
    <a:bodyPr/>
    <a:lstStyle/>
    <a:p>
      <a:pPr>
        <a:defRPr/>
      </a:pPr>
      <a:endParaRPr lang="fr-FR"/>
    </a:p>
  </c:txPr>
  <c:printSettings>
    <c:headerFooter/>
    <c:pageMargins b="0.75" l="0.7" r="0.7" t="0.75" header="0.3" footer="0.3"/>
    <c:pageSetup/>
  </c:printSettings>
</c:chartSpace>
</file>

<file path=xl/charts/chart11.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1"/>
    <c:plotArea>
      <c:layout>
        <c:manualLayout>
          <c:layoutTarget val="inner"/>
          <c:xMode val="edge"/>
          <c:yMode val="edge"/>
          <c:x val="0.31827129561307871"/>
          <c:y val="8.2307931847502118E-3"/>
          <c:w val="0.56350232488820617"/>
          <c:h val="0.99176954732510292"/>
        </c:manualLayout>
      </c:layout>
      <c:barChart>
        <c:barDir val="bar"/>
        <c:grouping val="percentStacked"/>
        <c:varyColors val="0"/>
        <c:ser>
          <c:idx val="0"/>
          <c:order val="0"/>
          <c:spPr>
            <a:noFill/>
            <a:ln w="19050">
              <a:noFill/>
            </a:ln>
            <a:effectLst/>
          </c:spPr>
          <c:invertIfNegative val="0"/>
          <c:dPt>
            <c:idx val="0"/>
            <c:invertIfNegative val="0"/>
            <c:bubble3D val="0"/>
            <c:spPr>
              <a:noFill/>
              <a:ln w="19050">
                <a:noFill/>
              </a:ln>
              <a:effectLst/>
            </c:spPr>
            <c:extLst>
              <c:ext xmlns:c16="http://schemas.microsoft.com/office/drawing/2014/chart" uri="{C3380CC4-5D6E-409C-BE32-E72D297353CC}">
                <c16:uniqueId val="{00000001-92E4-4D42-911A-8A0F221F7895}"/>
              </c:ext>
            </c:extLst>
          </c:dPt>
          <c:dPt>
            <c:idx val="1"/>
            <c:invertIfNegative val="0"/>
            <c:bubble3D val="0"/>
            <c:spPr>
              <a:noFill/>
              <a:ln w="19050">
                <a:noFill/>
              </a:ln>
              <a:effectLst/>
            </c:spPr>
            <c:extLst>
              <c:ext xmlns:c16="http://schemas.microsoft.com/office/drawing/2014/chart" uri="{C3380CC4-5D6E-409C-BE32-E72D297353CC}">
                <c16:uniqueId val="{00000003-92E4-4D42-911A-8A0F221F7895}"/>
              </c:ext>
            </c:extLst>
          </c:dPt>
          <c:dPt>
            <c:idx val="2"/>
            <c:invertIfNegative val="0"/>
            <c:bubble3D val="0"/>
            <c:spPr>
              <a:noFill/>
              <a:ln w="19050">
                <a:noFill/>
              </a:ln>
              <a:effectLst/>
            </c:spPr>
            <c:extLst>
              <c:ext xmlns:c16="http://schemas.microsoft.com/office/drawing/2014/chart" uri="{C3380CC4-5D6E-409C-BE32-E72D297353CC}">
                <c16:uniqueId val="{00000005-92E4-4D42-911A-8A0F221F7895}"/>
              </c:ext>
            </c:extLst>
          </c:dPt>
          <c:dPt>
            <c:idx val="3"/>
            <c:invertIfNegative val="0"/>
            <c:bubble3D val="0"/>
            <c:spPr>
              <a:noFill/>
              <a:ln w="19050">
                <a:noFill/>
              </a:ln>
              <a:effectLst/>
            </c:spPr>
            <c:extLst>
              <c:ext xmlns:c16="http://schemas.microsoft.com/office/drawing/2014/chart" uri="{C3380CC4-5D6E-409C-BE32-E72D297353CC}">
                <c16:uniqueId val="{00000007-92E4-4D42-911A-8A0F221F7895}"/>
              </c:ext>
            </c:extLst>
          </c:dPt>
          <c:dPt>
            <c:idx val="4"/>
            <c:invertIfNegative val="0"/>
            <c:bubble3D val="0"/>
            <c:spPr>
              <a:noFill/>
              <a:ln w="19050">
                <a:noFill/>
              </a:ln>
              <a:effectLst/>
            </c:spPr>
            <c:extLst>
              <c:ext xmlns:c16="http://schemas.microsoft.com/office/drawing/2014/chart" uri="{C3380CC4-5D6E-409C-BE32-E72D297353CC}">
                <c16:uniqueId val="{00000009-92E4-4D42-911A-8A0F221F7895}"/>
              </c:ext>
            </c:extLst>
          </c:dPt>
          <c:dLbls>
            <c:dLbl>
              <c:idx val="0"/>
              <c:tx>
                <c:rich>
                  <a:bodyPr/>
                  <a:lstStyle/>
                  <a:p>
                    <a:fld id="{6ACFC349-EA17-4151-B1DE-9A31080A050F}" type="CELLRANGE">
                      <a:rPr lang="fr-FR"/>
                      <a:pPr/>
                      <a:t>[PLAGECELL]</a:t>
                    </a:fld>
                    <a:endParaRPr lang="fr-FR"/>
                  </a:p>
                </c:rich>
              </c:tx>
              <c:dLblPos val="inBase"/>
              <c:showLegendKey val="0"/>
              <c:showVal val="0"/>
              <c:showCatName val="0"/>
              <c:showSerName val="0"/>
              <c:showPercent val="0"/>
              <c:showBubbleSize val="0"/>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01-92E4-4D42-911A-8A0F221F7895}"/>
                </c:ext>
              </c:extLst>
            </c:dLbl>
            <c:dLbl>
              <c:idx val="1"/>
              <c:tx>
                <c:rich>
                  <a:bodyPr/>
                  <a:lstStyle/>
                  <a:p>
                    <a:fld id="{01C40AC3-EE36-4196-8D90-F680D3DF4704}" type="CELLRANGE">
                      <a:rPr lang="fr-FR"/>
                      <a:pPr/>
                      <a:t>[PLAGECELL]</a:t>
                    </a:fld>
                    <a:endParaRPr lang="fr-FR"/>
                  </a:p>
                </c:rich>
              </c:tx>
              <c:dLblPos val="inBase"/>
              <c:showLegendKey val="0"/>
              <c:showVal val="0"/>
              <c:showCatName val="0"/>
              <c:showSerName val="0"/>
              <c:showPercent val="0"/>
              <c:showBubbleSize val="0"/>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03-92E4-4D42-911A-8A0F221F7895}"/>
                </c:ext>
              </c:extLst>
            </c:dLbl>
            <c:dLbl>
              <c:idx val="2"/>
              <c:tx>
                <c:rich>
                  <a:bodyPr/>
                  <a:lstStyle/>
                  <a:p>
                    <a:fld id="{513FD31D-2707-4844-B059-9A55357CEBB2}" type="CELLRANGE">
                      <a:rPr lang="fr-FR"/>
                      <a:pPr/>
                      <a:t>[PLAGECELL]</a:t>
                    </a:fld>
                    <a:endParaRPr lang="fr-FR"/>
                  </a:p>
                </c:rich>
              </c:tx>
              <c:dLblPos val="inBase"/>
              <c:showLegendKey val="0"/>
              <c:showVal val="0"/>
              <c:showCatName val="0"/>
              <c:showSerName val="0"/>
              <c:showPercent val="0"/>
              <c:showBubbleSize val="0"/>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05-92E4-4D42-911A-8A0F221F7895}"/>
                </c:ext>
              </c:extLst>
            </c:dLbl>
            <c:spPr>
              <a:noFill/>
              <a:ln>
                <a:noFill/>
              </a:ln>
              <a:effectLst/>
            </c:spPr>
            <c:txPr>
              <a:bodyPr rot="0" spcFirstLastPara="1" vertOverflow="ellipsis" vert="horz" wrap="square" lIns="38100" tIns="19050" rIns="38100" bIns="19050" anchor="ctr" anchorCtr="1">
                <a:spAutoFit/>
              </a:bodyPr>
              <a:lstStyle/>
              <a:p>
                <a:pPr>
                  <a:defRPr sz="900" b="1" i="0" u="none" strike="noStrike" kern="1200" baseline="0">
                    <a:solidFill>
                      <a:schemeClr val="bg1">
                        <a:lumMod val="85000"/>
                      </a:schemeClr>
                    </a:solidFill>
                    <a:latin typeface="+mn-lt"/>
                    <a:ea typeface="+mn-ea"/>
                    <a:cs typeface="+mn-cs"/>
                  </a:defRPr>
                </a:pPr>
                <a:endParaRPr lang="fr-FR"/>
              </a:p>
            </c:txPr>
            <c:dLblPos val="inBase"/>
            <c:showLegendKey val="0"/>
            <c:showVal val="0"/>
            <c:showCatName val="0"/>
            <c:showSerName val="0"/>
            <c:showPercent val="0"/>
            <c:showBubbleSize val="0"/>
            <c:showLeaderLines val="0"/>
            <c:extLst>
              <c:ext xmlns:c15="http://schemas.microsoft.com/office/drawing/2012/chart" uri="{CE6537A1-D6FC-4f65-9D91-7224C49458BB}">
                <c15:showDataLabelsRange val="1"/>
                <c15:showLeaderLines val="0"/>
              </c:ext>
            </c:extLst>
          </c:dLbls>
          <c:cat>
            <c:strRef>
              <c:f>'FEUILLE RECAP'!$AD$14:$AD$16</c:f>
              <c:strCache>
                <c:ptCount val="3"/>
                <c:pt idx="0">
                  <c:v>Métier</c:v>
                </c:pt>
                <c:pt idx="1">
                  <c:v>Motivations</c:v>
                </c:pt>
                <c:pt idx="2">
                  <c:v>Moyens</c:v>
                </c:pt>
              </c:strCache>
            </c:strRef>
          </c:cat>
          <c:val>
            <c:numRef>
              <c:f>'FEUILLE RECAP'!$AE$14:$AE$16</c:f>
              <c:numCache>
                <c:formatCode>General</c:formatCode>
                <c:ptCount val="3"/>
                <c:pt idx="0">
                  <c:v>4.5</c:v>
                </c:pt>
                <c:pt idx="1">
                  <c:v>4</c:v>
                </c:pt>
                <c:pt idx="2">
                  <c:v>4.5</c:v>
                </c:pt>
              </c:numCache>
            </c:numRef>
          </c:val>
          <c:extLst>
            <c:ext xmlns:c15="http://schemas.microsoft.com/office/drawing/2012/chart" uri="{02D57815-91ED-43cb-92C2-25804820EDAC}">
              <c15:datalabelsRange>
                <c15:f>'FEUILLE RECAP'!$AI$14:$AI$16</c15:f>
                <c15:dlblRangeCache>
                  <c:ptCount val="3"/>
                  <c:pt idx="0">
                    <c:v>90%</c:v>
                  </c:pt>
                  <c:pt idx="1">
                    <c:v>80%</c:v>
                  </c:pt>
                  <c:pt idx="2">
                    <c:v>90%</c:v>
                  </c:pt>
                </c15:dlblRangeCache>
              </c15:datalabelsRange>
            </c:ext>
            <c:ext xmlns:c16="http://schemas.microsoft.com/office/drawing/2014/chart" uri="{C3380CC4-5D6E-409C-BE32-E72D297353CC}">
              <c16:uniqueId val="{0000000A-92E4-4D42-911A-8A0F221F7895}"/>
            </c:ext>
          </c:extLst>
        </c:ser>
        <c:ser>
          <c:idx val="1"/>
          <c:order val="1"/>
          <c:spPr>
            <a:solidFill>
              <a:schemeClr val="bg1"/>
            </a:solidFill>
            <a:ln w="19050">
              <a:solidFill>
                <a:schemeClr val="lt1"/>
              </a:solidFill>
            </a:ln>
            <a:effectLst/>
          </c:spPr>
          <c:invertIfNegative val="0"/>
          <c:cat>
            <c:strRef>
              <c:f>'FEUILLE RECAP'!$AD$14:$AD$16</c:f>
              <c:strCache>
                <c:ptCount val="3"/>
                <c:pt idx="0">
                  <c:v>Métier</c:v>
                </c:pt>
                <c:pt idx="1">
                  <c:v>Motivations</c:v>
                </c:pt>
                <c:pt idx="2">
                  <c:v>Moyens</c:v>
                </c:pt>
              </c:strCache>
            </c:strRef>
          </c:cat>
          <c:val>
            <c:numRef>
              <c:f>'FEUILLE RECAP'!$AF$14:$AF$16</c:f>
              <c:numCache>
                <c:formatCode>General</c:formatCode>
                <c:ptCount val="3"/>
                <c:pt idx="0">
                  <c:v>0.5</c:v>
                </c:pt>
                <c:pt idx="1">
                  <c:v>1</c:v>
                </c:pt>
                <c:pt idx="2">
                  <c:v>0.5</c:v>
                </c:pt>
              </c:numCache>
            </c:numRef>
          </c:val>
          <c:extLst>
            <c:ext xmlns:c16="http://schemas.microsoft.com/office/drawing/2014/chart" uri="{C3380CC4-5D6E-409C-BE32-E72D297353CC}">
              <c16:uniqueId val="{0000000B-92E4-4D42-911A-8A0F221F7895}"/>
            </c:ext>
          </c:extLst>
        </c:ser>
        <c:dLbls>
          <c:showLegendKey val="0"/>
          <c:showVal val="0"/>
          <c:showCatName val="0"/>
          <c:showSerName val="0"/>
          <c:showPercent val="0"/>
          <c:showBubbleSize val="0"/>
        </c:dLbls>
        <c:gapWidth val="59"/>
        <c:overlap val="100"/>
        <c:axId val="883534111"/>
        <c:axId val="597852767"/>
      </c:barChart>
      <c:valAx>
        <c:axId val="597852767"/>
        <c:scaling>
          <c:orientation val="minMax"/>
        </c:scaling>
        <c:delete val="1"/>
        <c:axPos val="t"/>
        <c:majorGridlines>
          <c:spPr>
            <a:ln w="12700" cap="flat" cmpd="sng" algn="ctr">
              <a:solidFill>
                <a:schemeClr val="accent1">
                  <a:lumMod val="20000"/>
                  <a:lumOff val="80000"/>
                </a:schemeClr>
              </a:solidFill>
              <a:prstDash val="lgDash"/>
              <a:round/>
            </a:ln>
            <a:effectLst/>
          </c:spPr>
        </c:majorGridlines>
        <c:numFmt formatCode="0%" sourceLinked="1"/>
        <c:majorTickMark val="out"/>
        <c:minorTickMark val="none"/>
        <c:tickLblPos val="nextTo"/>
        <c:crossAx val="883534111"/>
        <c:crosses val="autoZero"/>
        <c:crossBetween val="between"/>
      </c:valAx>
      <c:catAx>
        <c:axId val="883534111"/>
        <c:scaling>
          <c:orientation val="maxMin"/>
        </c:scaling>
        <c:delete val="0"/>
        <c:axPos val="l"/>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1100" b="1" i="0" u="none" strike="noStrike" kern="1200" baseline="0">
                <a:solidFill>
                  <a:schemeClr val="accent2"/>
                </a:solidFill>
                <a:latin typeface="+mn-lt"/>
                <a:ea typeface="+mn-ea"/>
                <a:cs typeface="+mn-cs"/>
              </a:defRPr>
            </a:pPr>
            <a:endParaRPr lang="fr-FR"/>
          </a:p>
        </c:txPr>
        <c:crossAx val="597852767"/>
        <c:crosses val="autoZero"/>
        <c:auto val="1"/>
        <c:lblAlgn val="ctr"/>
        <c:lblOffset val="30"/>
        <c:noMultiLvlLbl val="0"/>
      </c:catAx>
      <c:spPr>
        <a:noFill/>
        <a:ln>
          <a:noFill/>
        </a:ln>
        <a:effectLst/>
      </c:spPr>
    </c:plotArea>
    <c:plotVisOnly val="1"/>
    <c:dispBlanksAs val="gap"/>
    <c:extLst>
      <c:ext xmlns:c16r3="http://schemas.microsoft.com/office/drawing/2017/03/chart" uri="{56B9EC1D-385E-4148-901F-78D8002777C0}">
        <c16r3:dataDisplayOptions16>
          <c16r3:dispNaAsBlank val="1"/>
        </c16r3:dataDisplayOptions16>
      </c:ext>
    </c:extLst>
    <c:showDLblsOverMax val="0"/>
  </c:chart>
  <c:spPr>
    <a:noFill/>
    <a:ln w="9525" cap="flat" cmpd="sng" algn="ctr">
      <a:noFill/>
      <a:round/>
    </a:ln>
    <a:effectLst/>
  </c:spPr>
  <c:txPr>
    <a:bodyPr/>
    <a:lstStyle/>
    <a:p>
      <a:pPr>
        <a:defRPr/>
      </a:pPr>
      <a:endParaRPr lang="fr-FR"/>
    </a:p>
  </c:txPr>
  <c:printSettings>
    <c:headerFooter/>
    <c:pageMargins b="0.75" l="0.7" r="0.7" t="0.75" header="0.3" footer="0.3"/>
    <c:pageSetup/>
  </c:printSettings>
</c:chartSpace>
</file>

<file path=xl/charts/chart12.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1"/>
    <c:plotArea>
      <c:layout>
        <c:manualLayout>
          <c:layoutTarget val="inner"/>
          <c:xMode val="edge"/>
          <c:yMode val="edge"/>
          <c:x val="0.31827129561307871"/>
          <c:y val="8.2307931847502118E-3"/>
          <c:w val="0.56350232488820617"/>
          <c:h val="0.99176954732510292"/>
        </c:manualLayout>
      </c:layout>
      <c:barChart>
        <c:barDir val="bar"/>
        <c:grouping val="percentStacked"/>
        <c:varyColors val="0"/>
        <c:ser>
          <c:idx val="0"/>
          <c:order val="0"/>
          <c:spPr>
            <a:solidFill>
              <a:schemeClr val="tx2">
                <a:alpha val="17000"/>
              </a:schemeClr>
            </a:solidFill>
            <a:ln w="19050">
              <a:noFill/>
            </a:ln>
            <a:effectLst/>
          </c:spPr>
          <c:invertIfNegative val="0"/>
          <c:dPt>
            <c:idx val="0"/>
            <c:invertIfNegative val="0"/>
            <c:bubble3D val="0"/>
            <c:spPr>
              <a:solidFill>
                <a:schemeClr val="tx2">
                  <a:alpha val="17000"/>
                </a:schemeClr>
              </a:solidFill>
              <a:ln w="19050">
                <a:noFill/>
              </a:ln>
              <a:effectLst/>
            </c:spPr>
            <c:extLst>
              <c:ext xmlns:c16="http://schemas.microsoft.com/office/drawing/2014/chart" uri="{C3380CC4-5D6E-409C-BE32-E72D297353CC}">
                <c16:uniqueId val="{00000001-92E4-4D42-911A-8A0F221F7895}"/>
              </c:ext>
            </c:extLst>
          </c:dPt>
          <c:dPt>
            <c:idx val="1"/>
            <c:invertIfNegative val="0"/>
            <c:bubble3D val="0"/>
            <c:spPr>
              <a:solidFill>
                <a:schemeClr val="tx2">
                  <a:alpha val="17000"/>
                </a:schemeClr>
              </a:solidFill>
              <a:ln w="19050">
                <a:noFill/>
              </a:ln>
              <a:effectLst/>
            </c:spPr>
            <c:extLst>
              <c:ext xmlns:c16="http://schemas.microsoft.com/office/drawing/2014/chart" uri="{C3380CC4-5D6E-409C-BE32-E72D297353CC}">
                <c16:uniqueId val="{00000003-92E4-4D42-911A-8A0F221F7895}"/>
              </c:ext>
            </c:extLst>
          </c:dPt>
          <c:dPt>
            <c:idx val="2"/>
            <c:invertIfNegative val="0"/>
            <c:bubble3D val="0"/>
            <c:spPr>
              <a:solidFill>
                <a:schemeClr val="tx2">
                  <a:alpha val="17000"/>
                </a:schemeClr>
              </a:solidFill>
              <a:ln w="19050">
                <a:noFill/>
              </a:ln>
              <a:effectLst/>
            </c:spPr>
            <c:extLst>
              <c:ext xmlns:c16="http://schemas.microsoft.com/office/drawing/2014/chart" uri="{C3380CC4-5D6E-409C-BE32-E72D297353CC}">
                <c16:uniqueId val="{00000005-92E4-4D42-911A-8A0F221F7895}"/>
              </c:ext>
            </c:extLst>
          </c:dPt>
          <c:dPt>
            <c:idx val="3"/>
            <c:invertIfNegative val="0"/>
            <c:bubble3D val="0"/>
            <c:spPr>
              <a:solidFill>
                <a:schemeClr val="tx2">
                  <a:alpha val="17000"/>
                </a:schemeClr>
              </a:solidFill>
              <a:ln w="19050">
                <a:noFill/>
              </a:ln>
              <a:effectLst/>
            </c:spPr>
            <c:extLst>
              <c:ext xmlns:c16="http://schemas.microsoft.com/office/drawing/2014/chart" uri="{C3380CC4-5D6E-409C-BE32-E72D297353CC}">
                <c16:uniqueId val="{00000007-92E4-4D42-911A-8A0F221F7895}"/>
              </c:ext>
            </c:extLst>
          </c:dPt>
          <c:dPt>
            <c:idx val="4"/>
            <c:invertIfNegative val="0"/>
            <c:bubble3D val="0"/>
            <c:spPr>
              <a:solidFill>
                <a:schemeClr val="tx2">
                  <a:alpha val="17000"/>
                </a:schemeClr>
              </a:solidFill>
              <a:ln w="19050">
                <a:noFill/>
              </a:ln>
              <a:effectLst/>
            </c:spPr>
            <c:extLst>
              <c:ext xmlns:c16="http://schemas.microsoft.com/office/drawing/2014/chart" uri="{C3380CC4-5D6E-409C-BE32-E72D297353CC}">
                <c16:uniqueId val="{00000009-92E4-4D42-911A-8A0F221F7895}"/>
              </c:ext>
            </c:extLst>
          </c:dPt>
          <c:dLbls>
            <c:dLbl>
              <c:idx val="0"/>
              <c:tx>
                <c:rich>
                  <a:bodyPr/>
                  <a:lstStyle/>
                  <a:p>
                    <a:fld id="{EACAD2E2-B214-469B-8CB7-A794A4E118E0}" type="CELLRANGE">
                      <a:rPr lang="fr-FR"/>
                      <a:pPr/>
                      <a:t>[PLAGECELL]</a:t>
                    </a:fld>
                    <a:endParaRPr lang="fr-FR"/>
                  </a:p>
                </c:rich>
              </c:tx>
              <c:dLblPos val="inBase"/>
              <c:showLegendKey val="0"/>
              <c:showVal val="0"/>
              <c:showCatName val="0"/>
              <c:showSerName val="0"/>
              <c:showPercent val="0"/>
              <c:showBubbleSize val="0"/>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01-92E4-4D42-911A-8A0F221F7895}"/>
                </c:ext>
              </c:extLst>
            </c:dLbl>
            <c:dLbl>
              <c:idx val="1"/>
              <c:tx>
                <c:rich>
                  <a:bodyPr/>
                  <a:lstStyle/>
                  <a:p>
                    <a:fld id="{84AA1AC8-41E4-43CC-833B-84A602B56589}" type="CELLRANGE">
                      <a:rPr lang="fr-FR"/>
                      <a:pPr/>
                      <a:t>[PLAGECELL]</a:t>
                    </a:fld>
                    <a:endParaRPr lang="fr-FR"/>
                  </a:p>
                </c:rich>
              </c:tx>
              <c:dLblPos val="inBase"/>
              <c:showLegendKey val="0"/>
              <c:showVal val="0"/>
              <c:showCatName val="0"/>
              <c:showSerName val="0"/>
              <c:showPercent val="0"/>
              <c:showBubbleSize val="0"/>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03-92E4-4D42-911A-8A0F221F7895}"/>
                </c:ext>
              </c:extLst>
            </c:dLbl>
            <c:dLbl>
              <c:idx val="2"/>
              <c:tx>
                <c:rich>
                  <a:bodyPr/>
                  <a:lstStyle/>
                  <a:p>
                    <a:fld id="{B2DA77BB-3630-4E4C-9B7C-88929C686306}" type="CELLRANGE">
                      <a:rPr lang="fr-FR"/>
                      <a:pPr/>
                      <a:t>[PLAGECELL]</a:t>
                    </a:fld>
                    <a:endParaRPr lang="fr-FR"/>
                  </a:p>
                </c:rich>
              </c:tx>
              <c:dLblPos val="inBase"/>
              <c:showLegendKey val="0"/>
              <c:showVal val="0"/>
              <c:showCatName val="0"/>
              <c:showSerName val="0"/>
              <c:showPercent val="0"/>
              <c:showBubbleSize val="0"/>
              <c:extLst>
                <c:ext xmlns:c15="http://schemas.microsoft.com/office/drawing/2012/chart" uri="{CE6537A1-D6FC-4f65-9D91-7224C49458BB}">
                  <c15:dlblFieldTable/>
                  <c15:xForSave val="1"/>
                  <c15:showDataLabelsRange val="1"/>
                </c:ext>
                <c:ext xmlns:c16="http://schemas.microsoft.com/office/drawing/2014/chart" uri="{C3380CC4-5D6E-409C-BE32-E72D297353CC}">
                  <c16:uniqueId val="{00000005-92E4-4D42-911A-8A0F221F7895}"/>
                </c:ext>
              </c:extLst>
            </c:dLbl>
            <c:spPr>
              <a:noFill/>
              <a:ln>
                <a:noFill/>
              </a:ln>
              <a:effectLst/>
            </c:spPr>
            <c:txPr>
              <a:bodyPr rot="0" spcFirstLastPara="1" vertOverflow="ellipsis" vert="horz" wrap="square" lIns="38100" tIns="19050" rIns="38100" bIns="19050" anchor="ctr" anchorCtr="1">
                <a:spAutoFit/>
              </a:bodyPr>
              <a:lstStyle/>
              <a:p>
                <a:pPr>
                  <a:defRPr sz="900" b="1" i="0" u="none" strike="noStrike" kern="1200" baseline="0">
                    <a:solidFill>
                      <a:schemeClr val="tx2"/>
                    </a:solidFill>
                    <a:latin typeface="+mn-lt"/>
                    <a:ea typeface="+mn-ea"/>
                    <a:cs typeface="+mn-cs"/>
                  </a:defRPr>
                </a:pPr>
                <a:endParaRPr lang="fr-FR"/>
              </a:p>
            </c:txPr>
            <c:dLblPos val="inBase"/>
            <c:showLegendKey val="0"/>
            <c:showVal val="0"/>
            <c:showCatName val="0"/>
            <c:showSerName val="0"/>
            <c:showPercent val="0"/>
            <c:showBubbleSize val="0"/>
            <c:showLeaderLines val="0"/>
            <c:extLst>
              <c:ext xmlns:c15="http://schemas.microsoft.com/office/drawing/2012/chart" uri="{CE6537A1-D6FC-4f65-9D91-7224C49458BB}">
                <c15:showDataLabelsRange val="1"/>
                <c15:showLeaderLines val="0"/>
              </c:ext>
            </c:extLst>
          </c:dLbls>
          <c:cat>
            <c:strRef>
              <c:f>'FEUILLE RECAP'!$AD$14:$AD$16</c:f>
              <c:strCache>
                <c:ptCount val="3"/>
                <c:pt idx="0">
                  <c:v>Métier</c:v>
                </c:pt>
                <c:pt idx="1">
                  <c:v>Motivations</c:v>
                </c:pt>
                <c:pt idx="2">
                  <c:v>Moyens</c:v>
                </c:pt>
              </c:strCache>
            </c:strRef>
          </c:cat>
          <c:val>
            <c:numRef>
              <c:f>'FEUILLE RECAP'!$AE$14:$AE$16</c:f>
              <c:numCache>
                <c:formatCode>General</c:formatCode>
                <c:ptCount val="3"/>
                <c:pt idx="0">
                  <c:v>4.5</c:v>
                </c:pt>
                <c:pt idx="1">
                  <c:v>4</c:v>
                </c:pt>
                <c:pt idx="2">
                  <c:v>4.5</c:v>
                </c:pt>
              </c:numCache>
            </c:numRef>
          </c:val>
          <c:extLst>
            <c:ext xmlns:c15="http://schemas.microsoft.com/office/drawing/2012/chart" uri="{02D57815-91ED-43cb-92C2-25804820EDAC}">
              <c15:datalabelsRange>
                <c15:f>'FEUILLE RECAP'!$AI$14:$AI$16</c15:f>
                <c15:dlblRangeCache>
                  <c:ptCount val="3"/>
                  <c:pt idx="0">
                    <c:v>90%</c:v>
                  </c:pt>
                  <c:pt idx="1">
                    <c:v>80%</c:v>
                  </c:pt>
                  <c:pt idx="2">
                    <c:v>90%</c:v>
                  </c:pt>
                </c15:dlblRangeCache>
              </c15:datalabelsRange>
            </c:ext>
            <c:ext xmlns:c16="http://schemas.microsoft.com/office/drawing/2014/chart" uri="{C3380CC4-5D6E-409C-BE32-E72D297353CC}">
              <c16:uniqueId val="{0000000A-92E4-4D42-911A-8A0F221F7895}"/>
            </c:ext>
          </c:extLst>
        </c:ser>
        <c:ser>
          <c:idx val="1"/>
          <c:order val="1"/>
          <c:spPr>
            <a:solidFill>
              <a:schemeClr val="accent4"/>
            </a:solidFill>
            <a:ln w="19050">
              <a:solidFill>
                <a:schemeClr val="lt1"/>
              </a:solidFill>
            </a:ln>
            <a:effectLst/>
          </c:spPr>
          <c:invertIfNegative val="0"/>
          <c:cat>
            <c:strRef>
              <c:f>'FEUILLE RECAP'!$AD$14:$AD$16</c:f>
              <c:strCache>
                <c:ptCount val="3"/>
                <c:pt idx="0">
                  <c:v>Métier</c:v>
                </c:pt>
                <c:pt idx="1">
                  <c:v>Motivations</c:v>
                </c:pt>
                <c:pt idx="2">
                  <c:v>Moyens</c:v>
                </c:pt>
              </c:strCache>
            </c:strRef>
          </c:cat>
          <c:val>
            <c:numRef>
              <c:f>'FEUILLE RECAP'!$AF$14:$AF$16</c:f>
              <c:numCache>
                <c:formatCode>General</c:formatCode>
                <c:ptCount val="3"/>
                <c:pt idx="0">
                  <c:v>0.5</c:v>
                </c:pt>
                <c:pt idx="1">
                  <c:v>1</c:v>
                </c:pt>
                <c:pt idx="2">
                  <c:v>0.5</c:v>
                </c:pt>
              </c:numCache>
            </c:numRef>
          </c:val>
          <c:extLst>
            <c:ext xmlns:c16="http://schemas.microsoft.com/office/drawing/2014/chart" uri="{C3380CC4-5D6E-409C-BE32-E72D297353CC}">
              <c16:uniqueId val="{0000000B-92E4-4D42-911A-8A0F221F7895}"/>
            </c:ext>
          </c:extLst>
        </c:ser>
        <c:dLbls>
          <c:showLegendKey val="0"/>
          <c:showVal val="0"/>
          <c:showCatName val="0"/>
          <c:showSerName val="0"/>
          <c:showPercent val="0"/>
          <c:showBubbleSize val="0"/>
        </c:dLbls>
        <c:gapWidth val="59"/>
        <c:overlap val="100"/>
        <c:axId val="883534111"/>
        <c:axId val="597852767"/>
      </c:barChart>
      <c:valAx>
        <c:axId val="597852767"/>
        <c:scaling>
          <c:orientation val="minMax"/>
        </c:scaling>
        <c:delete val="1"/>
        <c:axPos val="t"/>
        <c:majorGridlines>
          <c:spPr>
            <a:ln w="12700" cap="flat" cmpd="sng" algn="ctr">
              <a:solidFill>
                <a:schemeClr val="accent1">
                  <a:lumMod val="20000"/>
                  <a:lumOff val="80000"/>
                </a:schemeClr>
              </a:solidFill>
              <a:prstDash val="lgDash"/>
              <a:round/>
            </a:ln>
            <a:effectLst/>
          </c:spPr>
        </c:majorGridlines>
        <c:numFmt formatCode="0%" sourceLinked="1"/>
        <c:majorTickMark val="out"/>
        <c:minorTickMark val="none"/>
        <c:tickLblPos val="nextTo"/>
        <c:crossAx val="883534111"/>
        <c:crosses val="autoZero"/>
        <c:crossBetween val="between"/>
      </c:valAx>
      <c:catAx>
        <c:axId val="883534111"/>
        <c:scaling>
          <c:orientation val="maxMin"/>
        </c:scaling>
        <c:delete val="0"/>
        <c:axPos val="l"/>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1100" b="1" i="0" u="none" strike="noStrike" kern="1200" baseline="0">
                <a:solidFill>
                  <a:schemeClr val="accent2"/>
                </a:solidFill>
                <a:latin typeface="+mn-lt"/>
                <a:ea typeface="+mn-ea"/>
                <a:cs typeface="+mn-cs"/>
              </a:defRPr>
            </a:pPr>
            <a:endParaRPr lang="fr-FR"/>
          </a:p>
        </c:txPr>
        <c:crossAx val="597852767"/>
        <c:crosses val="autoZero"/>
        <c:auto val="1"/>
        <c:lblAlgn val="ctr"/>
        <c:lblOffset val="30"/>
        <c:noMultiLvlLbl val="0"/>
      </c:catAx>
      <c:spPr>
        <a:noFill/>
        <a:ln>
          <a:noFill/>
        </a:ln>
        <a:effectLst/>
      </c:spPr>
    </c:plotArea>
    <c:plotVisOnly val="1"/>
    <c:dispBlanksAs val="gap"/>
    <c:extLst>
      <c:ext xmlns:c16r3="http://schemas.microsoft.com/office/drawing/2017/03/chart" uri="{56B9EC1D-385E-4148-901F-78D8002777C0}">
        <c16r3:dataDisplayOptions16>
          <c16r3:dispNaAsBlank val="1"/>
        </c16r3:dataDisplayOptions16>
      </c:ext>
    </c:extLst>
    <c:showDLblsOverMax val="0"/>
  </c:chart>
  <c:spPr>
    <a:noFill/>
    <a:ln w="9525" cap="flat" cmpd="sng" algn="ctr">
      <a:noFill/>
      <a:round/>
    </a:ln>
    <a:effectLst/>
  </c:spPr>
  <c:txPr>
    <a:bodyPr/>
    <a:lstStyle/>
    <a:p>
      <a:pPr>
        <a:defRPr/>
      </a:pPr>
      <a:endParaRPr lang="fr-FR"/>
    </a:p>
  </c:txPr>
  <c:printSettings>
    <c:headerFooter/>
    <c:pageMargins b="0.75" l="0.7" r="0.7" t="0.75" header="0.3" footer="0.3"/>
    <c:pageSetup/>
  </c:printSettings>
</c:chartSpace>
</file>

<file path=xl/charts/colors1.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2.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3.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4.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5.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6.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7.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8.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9.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10.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11.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12.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style1.xml><?xml version="1.0" encoding="utf-8"?>
<cs:chartStyle xmlns:cs="http://schemas.microsoft.com/office/drawing/2012/chartStyle" xmlns:a="http://schemas.openxmlformats.org/drawingml/2006/main" id="251">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9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spPr>
      <a:ln w="19050">
        <a:solidFill>
          <a:schemeClr val="lt1"/>
        </a:solidFill>
      </a:ln>
    </cs:spPr>
  </cs:dataPoint>
  <cs:dataPoint3D>
    <cs:lnRef idx="0"/>
    <cs:fillRef idx="1">
      <cs:styleClr val="auto"/>
    </cs:fillRef>
    <cs:effectRef idx="0"/>
    <cs:fontRef idx="minor">
      <a:schemeClr val="tx1"/>
    </cs:fontRef>
    <cs:spPr>
      <a:ln w="25400">
        <a:solidFill>
          <a:schemeClr val="lt1"/>
        </a:solidFill>
      </a:ln>
    </cs:spPr>
  </cs:dataPoint3D>
  <cs:dataPointLine>
    <cs:lnRef idx="0">
      <cs:styleClr val="auto"/>
    </cs:lnRef>
    <cs:fillRef idx="0"/>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0"/>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tx1"/>
    </cs:fontRef>
    <cs:spPr>
      <a:solidFill>
        <a:schemeClr val="dk1">
          <a:lumMod val="75000"/>
          <a:lumOff val="25000"/>
        </a:schemeClr>
      </a:solidFill>
      <a:ln w="9525" cap="flat" cmpd="sng" algn="ctr">
        <a:solidFill>
          <a:schemeClr val="tx1">
            <a:lumMod val="65000"/>
            <a:lumOff val="35000"/>
          </a:schemeClr>
        </a:solidFill>
        <a:round/>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50000"/>
            <a:lumOff val="50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tx1"/>
    </cs:fontRef>
    <cs:spPr>
      <a:solidFill>
        <a:schemeClr val="lt1"/>
      </a:solidFill>
      <a:ln w="9525" cap="flat" cmpd="sng" algn="ctr">
        <a:solidFill>
          <a:schemeClr val="tx1">
            <a:lumMod val="65000"/>
            <a:lumOff val="35000"/>
          </a:schemeClr>
        </a:solidFill>
        <a:round/>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2.xml><?xml version="1.0" encoding="utf-8"?>
<cs:chartStyle xmlns:cs="http://schemas.microsoft.com/office/drawing/2012/chartStyle" xmlns:a="http://schemas.openxmlformats.org/drawingml/2006/main" id="251">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9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spPr>
      <a:ln w="19050">
        <a:solidFill>
          <a:schemeClr val="lt1"/>
        </a:solidFill>
      </a:ln>
    </cs:spPr>
  </cs:dataPoint>
  <cs:dataPoint3D>
    <cs:lnRef idx="0"/>
    <cs:fillRef idx="1">
      <cs:styleClr val="auto"/>
    </cs:fillRef>
    <cs:effectRef idx="0"/>
    <cs:fontRef idx="minor">
      <a:schemeClr val="tx1"/>
    </cs:fontRef>
    <cs:spPr>
      <a:ln w="25400">
        <a:solidFill>
          <a:schemeClr val="lt1"/>
        </a:solidFill>
      </a:ln>
    </cs:spPr>
  </cs:dataPoint3D>
  <cs:dataPointLine>
    <cs:lnRef idx="0">
      <cs:styleClr val="auto"/>
    </cs:lnRef>
    <cs:fillRef idx="0"/>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0"/>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tx1"/>
    </cs:fontRef>
    <cs:spPr>
      <a:solidFill>
        <a:schemeClr val="dk1">
          <a:lumMod val="75000"/>
          <a:lumOff val="25000"/>
        </a:schemeClr>
      </a:solidFill>
      <a:ln w="9525" cap="flat" cmpd="sng" algn="ctr">
        <a:solidFill>
          <a:schemeClr val="tx1">
            <a:lumMod val="65000"/>
            <a:lumOff val="35000"/>
          </a:schemeClr>
        </a:solidFill>
        <a:round/>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50000"/>
            <a:lumOff val="50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tx1"/>
    </cs:fontRef>
    <cs:spPr>
      <a:solidFill>
        <a:schemeClr val="lt1"/>
      </a:solidFill>
      <a:ln w="9525" cap="flat" cmpd="sng" algn="ctr">
        <a:solidFill>
          <a:schemeClr val="tx1">
            <a:lumMod val="65000"/>
            <a:lumOff val="35000"/>
          </a:schemeClr>
        </a:solidFill>
        <a:round/>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3.xml><?xml version="1.0" encoding="utf-8"?>
<cs:chartStyle xmlns:cs="http://schemas.microsoft.com/office/drawing/2012/chartStyle" xmlns:a="http://schemas.openxmlformats.org/drawingml/2006/main" id="251">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9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spPr>
      <a:ln w="19050">
        <a:solidFill>
          <a:schemeClr val="lt1"/>
        </a:solidFill>
      </a:ln>
    </cs:spPr>
  </cs:dataPoint>
  <cs:dataPoint3D>
    <cs:lnRef idx="0"/>
    <cs:fillRef idx="1">
      <cs:styleClr val="auto"/>
    </cs:fillRef>
    <cs:effectRef idx="0"/>
    <cs:fontRef idx="minor">
      <a:schemeClr val="tx1"/>
    </cs:fontRef>
    <cs:spPr>
      <a:ln w="25400">
        <a:solidFill>
          <a:schemeClr val="lt1"/>
        </a:solidFill>
      </a:ln>
    </cs:spPr>
  </cs:dataPoint3D>
  <cs:dataPointLine>
    <cs:lnRef idx="0">
      <cs:styleClr val="auto"/>
    </cs:lnRef>
    <cs:fillRef idx="0"/>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0"/>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tx1"/>
    </cs:fontRef>
    <cs:spPr>
      <a:solidFill>
        <a:schemeClr val="dk1">
          <a:lumMod val="75000"/>
          <a:lumOff val="25000"/>
        </a:schemeClr>
      </a:solidFill>
      <a:ln w="9525" cap="flat" cmpd="sng" algn="ctr">
        <a:solidFill>
          <a:schemeClr val="tx1">
            <a:lumMod val="65000"/>
            <a:lumOff val="35000"/>
          </a:schemeClr>
        </a:solidFill>
        <a:round/>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50000"/>
            <a:lumOff val="50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tx1"/>
    </cs:fontRef>
    <cs:spPr>
      <a:solidFill>
        <a:schemeClr val="lt1"/>
      </a:solidFill>
      <a:ln w="9525" cap="flat" cmpd="sng" algn="ctr">
        <a:solidFill>
          <a:schemeClr val="tx1">
            <a:lumMod val="65000"/>
            <a:lumOff val="35000"/>
          </a:schemeClr>
        </a:solidFill>
        <a:round/>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4.xml><?xml version="1.0" encoding="utf-8"?>
<cs:chartStyle xmlns:cs="http://schemas.microsoft.com/office/drawing/2012/chartStyle" xmlns:a="http://schemas.openxmlformats.org/drawingml/2006/main" id="251">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9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spPr>
      <a:ln w="19050">
        <a:solidFill>
          <a:schemeClr val="lt1"/>
        </a:solidFill>
      </a:ln>
    </cs:spPr>
  </cs:dataPoint>
  <cs:dataPoint3D>
    <cs:lnRef idx="0"/>
    <cs:fillRef idx="1">
      <cs:styleClr val="auto"/>
    </cs:fillRef>
    <cs:effectRef idx="0"/>
    <cs:fontRef idx="minor">
      <a:schemeClr val="tx1"/>
    </cs:fontRef>
    <cs:spPr>
      <a:ln w="25400">
        <a:solidFill>
          <a:schemeClr val="lt1"/>
        </a:solidFill>
      </a:ln>
    </cs:spPr>
  </cs:dataPoint3D>
  <cs:dataPointLine>
    <cs:lnRef idx="0">
      <cs:styleClr val="auto"/>
    </cs:lnRef>
    <cs:fillRef idx="0"/>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0"/>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tx1"/>
    </cs:fontRef>
    <cs:spPr>
      <a:solidFill>
        <a:schemeClr val="dk1">
          <a:lumMod val="75000"/>
          <a:lumOff val="25000"/>
        </a:schemeClr>
      </a:solidFill>
      <a:ln w="9525" cap="flat" cmpd="sng" algn="ctr">
        <a:solidFill>
          <a:schemeClr val="tx1">
            <a:lumMod val="65000"/>
            <a:lumOff val="35000"/>
          </a:schemeClr>
        </a:solidFill>
        <a:round/>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50000"/>
            <a:lumOff val="50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tx1"/>
    </cs:fontRef>
    <cs:spPr>
      <a:solidFill>
        <a:schemeClr val="lt1"/>
      </a:solidFill>
      <a:ln w="9525" cap="flat" cmpd="sng" algn="ctr">
        <a:solidFill>
          <a:schemeClr val="tx1">
            <a:lumMod val="65000"/>
            <a:lumOff val="35000"/>
          </a:schemeClr>
        </a:solidFill>
        <a:round/>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5.xml><?xml version="1.0" encoding="utf-8"?>
<cs:chartStyle xmlns:cs="http://schemas.microsoft.com/office/drawing/2012/chartStyle" xmlns:a="http://schemas.openxmlformats.org/drawingml/2006/main" id="251">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9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spPr>
      <a:ln w="19050">
        <a:solidFill>
          <a:schemeClr val="lt1"/>
        </a:solidFill>
      </a:ln>
    </cs:spPr>
  </cs:dataPoint>
  <cs:dataPoint3D>
    <cs:lnRef idx="0"/>
    <cs:fillRef idx="1">
      <cs:styleClr val="auto"/>
    </cs:fillRef>
    <cs:effectRef idx="0"/>
    <cs:fontRef idx="minor">
      <a:schemeClr val="tx1"/>
    </cs:fontRef>
    <cs:spPr>
      <a:ln w="25400">
        <a:solidFill>
          <a:schemeClr val="lt1"/>
        </a:solidFill>
      </a:ln>
    </cs:spPr>
  </cs:dataPoint3D>
  <cs:dataPointLine>
    <cs:lnRef idx="0">
      <cs:styleClr val="auto"/>
    </cs:lnRef>
    <cs:fillRef idx="0"/>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0"/>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tx1"/>
    </cs:fontRef>
    <cs:spPr>
      <a:solidFill>
        <a:schemeClr val="dk1">
          <a:lumMod val="75000"/>
          <a:lumOff val="25000"/>
        </a:schemeClr>
      </a:solidFill>
      <a:ln w="9525" cap="flat" cmpd="sng" algn="ctr">
        <a:solidFill>
          <a:schemeClr val="tx1">
            <a:lumMod val="65000"/>
            <a:lumOff val="35000"/>
          </a:schemeClr>
        </a:solidFill>
        <a:round/>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50000"/>
            <a:lumOff val="50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tx1"/>
    </cs:fontRef>
    <cs:spPr>
      <a:solidFill>
        <a:schemeClr val="lt1"/>
      </a:solidFill>
      <a:ln w="9525" cap="flat" cmpd="sng" algn="ctr">
        <a:solidFill>
          <a:schemeClr val="tx1">
            <a:lumMod val="65000"/>
            <a:lumOff val="35000"/>
          </a:schemeClr>
        </a:solidFill>
        <a:round/>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6.xml><?xml version="1.0" encoding="utf-8"?>
<cs:chartStyle xmlns:cs="http://schemas.microsoft.com/office/drawing/2012/chartStyle" xmlns:a="http://schemas.openxmlformats.org/drawingml/2006/main" id="251">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9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spPr>
      <a:ln w="19050">
        <a:solidFill>
          <a:schemeClr val="lt1"/>
        </a:solidFill>
      </a:ln>
    </cs:spPr>
  </cs:dataPoint>
  <cs:dataPoint3D>
    <cs:lnRef idx="0"/>
    <cs:fillRef idx="1">
      <cs:styleClr val="auto"/>
    </cs:fillRef>
    <cs:effectRef idx="0"/>
    <cs:fontRef idx="minor">
      <a:schemeClr val="tx1"/>
    </cs:fontRef>
    <cs:spPr>
      <a:ln w="25400">
        <a:solidFill>
          <a:schemeClr val="lt1"/>
        </a:solidFill>
      </a:ln>
    </cs:spPr>
  </cs:dataPoint3D>
  <cs:dataPointLine>
    <cs:lnRef idx="0">
      <cs:styleClr val="auto"/>
    </cs:lnRef>
    <cs:fillRef idx="0"/>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0"/>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tx1"/>
    </cs:fontRef>
    <cs:spPr>
      <a:solidFill>
        <a:schemeClr val="dk1">
          <a:lumMod val="75000"/>
          <a:lumOff val="25000"/>
        </a:schemeClr>
      </a:solidFill>
      <a:ln w="9525" cap="flat" cmpd="sng" algn="ctr">
        <a:solidFill>
          <a:schemeClr val="tx1">
            <a:lumMod val="65000"/>
            <a:lumOff val="35000"/>
          </a:schemeClr>
        </a:solidFill>
        <a:round/>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50000"/>
            <a:lumOff val="50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tx1"/>
    </cs:fontRef>
    <cs:spPr>
      <a:solidFill>
        <a:schemeClr val="lt1"/>
      </a:solidFill>
      <a:ln w="9525" cap="flat" cmpd="sng" algn="ctr">
        <a:solidFill>
          <a:schemeClr val="tx1">
            <a:lumMod val="65000"/>
            <a:lumOff val="35000"/>
          </a:schemeClr>
        </a:solidFill>
        <a:round/>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7.xml><?xml version="1.0" encoding="utf-8"?>
<cs:chartStyle xmlns:cs="http://schemas.microsoft.com/office/drawing/2012/chartStyle" xmlns:a="http://schemas.openxmlformats.org/drawingml/2006/main" id="251">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9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spPr>
      <a:ln w="19050">
        <a:solidFill>
          <a:schemeClr val="lt1"/>
        </a:solidFill>
      </a:ln>
    </cs:spPr>
  </cs:dataPoint>
  <cs:dataPoint3D>
    <cs:lnRef idx="0"/>
    <cs:fillRef idx="1">
      <cs:styleClr val="auto"/>
    </cs:fillRef>
    <cs:effectRef idx="0"/>
    <cs:fontRef idx="minor">
      <a:schemeClr val="tx1"/>
    </cs:fontRef>
    <cs:spPr>
      <a:ln w="25400">
        <a:solidFill>
          <a:schemeClr val="lt1"/>
        </a:solidFill>
      </a:ln>
    </cs:spPr>
  </cs:dataPoint3D>
  <cs:dataPointLine>
    <cs:lnRef idx="0">
      <cs:styleClr val="auto"/>
    </cs:lnRef>
    <cs:fillRef idx="0"/>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0"/>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tx1"/>
    </cs:fontRef>
    <cs:spPr>
      <a:solidFill>
        <a:schemeClr val="dk1">
          <a:lumMod val="75000"/>
          <a:lumOff val="25000"/>
        </a:schemeClr>
      </a:solidFill>
      <a:ln w="9525" cap="flat" cmpd="sng" algn="ctr">
        <a:solidFill>
          <a:schemeClr val="tx1">
            <a:lumMod val="65000"/>
            <a:lumOff val="35000"/>
          </a:schemeClr>
        </a:solidFill>
        <a:round/>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50000"/>
            <a:lumOff val="50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tx1"/>
    </cs:fontRef>
    <cs:spPr>
      <a:solidFill>
        <a:schemeClr val="lt1"/>
      </a:solidFill>
      <a:ln w="9525" cap="flat" cmpd="sng" algn="ctr">
        <a:solidFill>
          <a:schemeClr val="tx1">
            <a:lumMod val="65000"/>
            <a:lumOff val="35000"/>
          </a:schemeClr>
        </a:solidFill>
        <a:round/>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8.xml><?xml version="1.0" encoding="utf-8"?>
<cs:chartStyle xmlns:cs="http://schemas.microsoft.com/office/drawing/2012/chartStyle" xmlns:a="http://schemas.openxmlformats.org/drawingml/2006/main" id="251">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9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spPr>
      <a:ln w="19050">
        <a:solidFill>
          <a:schemeClr val="lt1"/>
        </a:solidFill>
      </a:ln>
    </cs:spPr>
  </cs:dataPoint>
  <cs:dataPoint3D>
    <cs:lnRef idx="0"/>
    <cs:fillRef idx="1">
      <cs:styleClr val="auto"/>
    </cs:fillRef>
    <cs:effectRef idx="0"/>
    <cs:fontRef idx="minor">
      <a:schemeClr val="tx1"/>
    </cs:fontRef>
    <cs:spPr>
      <a:ln w="25400">
        <a:solidFill>
          <a:schemeClr val="lt1"/>
        </a:solidFill>
      </a:ln>
    </cs:spPr>
  </cs:dataPoint3D>
  <cs:dataPointLine>
    <cs:lnRef idx="0">
      <cs:styleClr val="auto"/>
    </cs:lnRef>
    <cs:fillRef idx="0"/>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0"/>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tx1"/>
    </cs:fontRef>
    <cs:spPr>
      <a:solidFill>
        <a:schemeClr val="dk1">
          <a:lumMod val="75000"/>
          <a:lumOff val="25000"/>
        </a:schemeClr>
      </a:solidFill>
      <a:ln w="9525" cap="flat" cmpd="sng" algn="ctr">
        <a:solidFill>
          <a:schemeClr val="tx1">
            <a:lumMod val="65000"/>
            <a:lumOff val="35000"/>
          </a:schemeClr>
        </a:solidFill>
        <a:round/>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50000"/>
            <a:lumOff val="50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tx1"/>
    </cs:fontRef>
    <cs:spPr>
      <a:solidFill>
        <a:schemeClr val="lt1"/>
      </a:solidFill>
      <a:ln w="9525" cap="flat" cmpd="sng" algn="ctr">
        <a:solidFill>
          <a:schemeClr val="tx1">
            <a:lumMod val="65000"/>
            <a:lumOff val="35000"/>
          </a:schemeClr>
        </a:solidFill>
        <a:round/>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9.xml><?xml version="1.0" encoding="utf-8"?>
<cs:chartStyle xmlns:cs="http://schemas.microsoft.com/office/drawing/2012/chartStyle" xmlns:a="http://schemas.openxmlformats.org/drawingml/2006/main" id="251">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9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spPr>
      <a:ln w="19050">
        <a:solidFill>
          <a:schemeClr val="lt1"/>
        </a:solidFill>
      </a:ln>
    </cs:spPr>
  </cs:dataPoint>
  <cs:dataPoint3D>
    <cs:lnRef idx="0"/>
    <cs:fillRef idx="1">
      <cs:styleClr val="auto"/>
    </cs:fillRef>
    <cs:effectRef idx="0"/>
    <cs:fontRef idx="minor">
      <a:schemeClr val="tx1"/>
    </cs:fontRef>
    <cs:spPr>
      <a:ln w="25400">
        <a:solidFill>
          <a:schemeClr val="lt1"/>
        </a:solidFill>
      </a:ln>
    </cs:spPr>
  </cs:dataPoint3D>
  <cs:dataPointLine>
    <cs:lnRef idx="0">
      <cs:styleClr val="auto"/>
    </cs:lnRef>
    <cs:fillRef idx="0"/>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0"/>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tx1"/>
    </cs:fontRef>
    <cs:spPr>
      <a:solidFill>
        <a:schemeClr val="dk1">
          <a:lumMod val="75000"/>
          <a:lumOff val="25000"/>
        </a:schemeClr>
      </a:solidFill>
      <a:ln w="9525" cap="flat" cmpd="sng" algn="ctr">
        <a:solidFill>
          <a:schemeClr val="tx1">
            <a:lumMod val="65000"/>
            <a:lumOff val="35000"/>
          </a:schemeClr>
        </a:solidFill>
        <a:round/>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50000"/>
            <a:lumOff val="50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tx1"/>
    </cs:fontRef>
    <cs:spPr>
      <a:solidFill>
        <a:schemeClr val="lt1"/>
      </a:solidFill>
      <a:ln w="9525" cap="flat" cmpd="sng" algn="ctr">
        <a:solidFill>
          <a:schemeClr val="tx1">
            <a:lumMod val="65000"/>
            <a:lumOff val="35000"/>
          </a:schemeClr>
        </a:solidFill>
        <a:round/>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10.xml><?xml version="1.0" encoding="utf-8"?>
<cs:chartStyle xmlns:cs="http://schemas.microsoft.com/office/drawing/2012/chartStyle" xmlns:a="http://schemas.openxmlformats.org/drawingml/2006/main" id="251">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9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spPr>
      <a:ln w="19050">
        <a:solidFill>
          <a:schemeClr val="lt1"/>
        </a:solidFill>
      </a:ln>
    </cs:spPr>
  </cs:dataPoint>
  <cs:dataPoint3D>
    <cs:lnRef idx="0"/>
    <cs:fillRef idx="1">
      <cs:styleClr val="auto"/>
    </cs:fillRef>
    <cs:effectRef idx="0"/>
    <cs:fontRef idx="minor">
      <a:schemeClr val="tx1"/>
    </cs:fontRef>
    <cs:spPr>
      <a:ln w="25400">
        <a:solidFill>
          <a:schemeClr val="lt1"/>
        </a:solidFill>
      </a:ln>
    </cs:spPr>
  </cs:dataPoint3D>
  <cs:dataPointLine>
    <cs:lnRef idx="0">
      <cs:styleClr val="auto"/>
    </cs:lnRef>
    <cs:fillRef idx="0"/>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0"/>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tx1"/>
    </cs:fontRef>
    <cs:spPr>
      <a:solidFill>
        <a:schemeClr val="dk1">
          <a:lumMod val="75000"/>
          <a:lumOff val="25000"/>
        </a:schemeClr>
      </a:solidFill>
      <a:ln w="9525" cap="flat" cmpd="sng" algn="ctr">
        <a:solidFill>
          <a:schemeClr val="tx1">
            <a:lumMod val="65000"/>
            <a:lumOff val="35000"/>
          </a:schemeClr>
        </a:solidFill>
        <a:round/>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50000"/>
            <a:lumOff val="50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tx1"/>
    </cs:fontRef>
    <cs:spPr>
      <a:solidFill>
        <a:schemeClr val="lt1"/>
      </a:solidFill>
      <a:ln w="9525" cap="flat" cmpd="sng" algn="ctr">
        <a:solidFill>
          <a:schemeClr val="tx1">
            <a:lumMod val="65000"/>
            <a:lumOff val="35000"/>
          </a:schemeClr>
        </a:solidFill>
        <a:round/>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11.xml><?xml version="1.0" encoding="utf-8"?>
<cs:chartStyle xmlns:cs="http://schemas.microsoft.com/office/drawing/2012/chartStyle" xmlns:a="http://schemas.openxmlformats.org/drawingml/2006/main" id="251">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9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spPr>
      <a:ln w="19050">
        <a:solidFill>
          <a:schemeClr val="lt1"/>
        </a:solidFill>
      </a:ln>
    </cs:spPr>
  </cs:dataPoint>
  <cs:dataPoint3D>
    <cs:lnRef idx="0"/>
    <cs:fillRef idx="1">
      <cs:styleClr val="auto"/>
    </cs:fillRef>
    <cs:effectRef idx="0"/>
    <cs:fontRef idx="minor">
      <a:schemeClr val="tx1"/>
    </cs:fontRef>
    <cs:spPr>
      <a:ln w="25400">
        <a:solidFill>
          <a:schemeClr val="lt1"/>
        </a:solidFill>
      </a:ln>
    </cs:spPr>
  </cs:dataPoint3D>
  <cs:dataPointLine>
    <cs:lnRef idx="0">
      <cs:styleClr val="auto"/>
    </cs:lnRef>
    <cs:fillRef idx="0"/>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0"/>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tx1"/>
    </cs:fontRef>
    <cs:spPr>
      <a:solidFill>
        <a:schemeClr val="dk1">
          <a:lumMod val="75000"/>
          <a:lumOff val="25000"/>
        </a:schemeClr>
      </a:solidFill>
      <a:ln w="9525" cap="flat" cmpd="sng" algn="ctr">
        <a:solidFill>
          <a:schemeClr val="tx1">
            <a:lumMod val="65000"/>
            <a:lumOff val="35000"/>
          </a:schemeClr>
        </a:solidFill>
        <a:round/>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50000"/>
            <a:lumOff val="50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tx1"/>
    </cs:fontRef>
    <cs:spPr>
      <a:solidFill>
        <a:schemeClr val="lt1"/>
      </a:solidFill>
      <a:ln w="9525" cap="flat" cmpd="sng" algn="ctr">
        <a:solidFill>
          <a:schemeClr val="tx1">
            <a:lumMod val="65000"/>
            <a:lumOff val="35000"/>
          </a:schemeClr>
        </a:solidFill>
        <a:round/>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12.xml><?xml version="1.0" encoding="utf-8"?>
<cs:chartStyle xmlns:cs="http://schemas.microsoft.com/office/drawing/2012/chartStyle" xmlns:a="http://schemas.openxmlformats.org/drawingml/2006/main" id="251">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9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spPr>
      <a:ln w="19050">
        <a:solidFill>
          <a:schemeClr val="lt1"/>
        </a:solidFill>
      </a:ln>
    </cs:spPr>
  </cs:dataPoint>
  <cs:dataPoint3D>
    <cs:lnRef idx="0"/>
    <cs:fillRef idx="1">
      <cs:styleClr val="auto"/>
    </cs:fillRef>
    <cs:effectRef idx="0"/>
    <cs:fontRef idx="minor">
      <a:schemeClr val="tx1"/>
    </cs:fontRef>
    <cs:spPr>
      <a:ln w="25400">
        <a:solidFill>
          <a:schemeClr val="lt1"/>
        </a:solidFill>
      </a:ln>
    </cs:spPr>
  </cs:dataPoint3D>
  <cs:dataPointLine>
    <cs:lnRef idx="0">
      <cs:styleClr val="auto"/>
    </cs:lnRef>
    <cs:fillRef idx="0"/>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0"/>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tx1"/>
    </cs:fontRef>
    <cs:spPr>
      <a:solidFill>
        <a:schemeClr val="dk1">
          <a:lumMod val="75000"/>
          <a:lumOff val="25000"/>
        </a:schemeClr>
      </a:solidFill>
      <a:ln w="9525" cap="flat" cmpd="sng" algn="ctr">
        <a:solidFill>
          <a:schemeClr val="tx1">
            <a:lumMod val="65000"/>
            <a:lumOff val="35000"/>
          </a:schemeClr>
        </a:solidFill>
        <a:round/>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50000"/>
            <a:lumOff val="50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tx1"/>
    </cs:fontRef>
    <cs:spPr>
      <a:solidFill>
        <a:schemeClr val="lt1"/>
      </a:solidFill>
      <a:ln w="9525" cap="flat" cmpd="sng" algn="ctr">
        <a:solidFill>
          <a:schemeClr val="tx1">
            <a:lumMod val="65000"/>
            <a:lumOff val="35000"/>
          </a:schemeClr>
        </a:solidFill>
        <a:round/>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drawings/_rels/drawing1.xml.rels><?xml version="1.0" encoding="UTF-8" standalone="yes"?>
<Relationships xmlns="http://schemas.openxmlformats.org/package/2006/relationships"><Relationship Id="rId8" Type="http://schemas.openxmlformats.org/officeDocument/2006/relationships/chart" Target="../charts/chart8.xml"/><Relationship Id="rId3" Type="http://schemas.openxmlformats.org/officeDocument/2006/relationships/chart" Target="../charts/chart3.xml"/><Relationship Id="rId7" Type="http://schemas.openxmlformats.org/officeDocument/2006/relationships/chart" Target="../charts/chart7.xml"/><Relationship Id="rId2" Type="http://schemas.openxmlformats.org/officeDocument/2006/relationships/chart" Target="../charts/chart2.xml"/><Relationship Id="rId1" Type="http://schemas.openxmlformats.org/officeDocument/2006/relationships/chart" Target="../charts/chart1.xml"/><Relationship Id="rId6" Type="http://schemas.openxmlformats.org/officeDocument/2006/relationships/chart" Target="../charts/chart6.xml"/><Relationship Id="rId5" Type="http://schemas.openxmlformats.org/officeDocument/2006/relationships/chart" Target="../charts/chart5.xml"/><Relationship Id="rId10" Type="http://schemas.openxmlformats.org/officeDocument/2006/relationships/chart" Target="../charts/chart10.xml"/><Relationship Id="rId4" Type="http://schemas.openxmlformats.org/officeDocument/2006/relationships/chart" Target="../charts/chart4.xml"/><Relationship Id="rId9" Type="http://schemas.openxmlformats.org/officeDocument/2006/relationships/chart" Target="../charts/chart9.xml"/></Relationships>
</file>

<file path=xl/drawings/_rels/drawing5.xml.rels><?xml version="1.0" encoding="UTF-8" standalone="yes"?>
<Relationships xmlns="http://schemas.openxmlformats.org/package/2006/relationships"><Relationship Id="rId2" Type="http://schemas.openxmlformats.org/officeDocument/2006/relationships/chart" Target="../charts/chart12.xml"/><Relationship Id="rId1" Type="http://schemas.openxmlformats.org/officeDocument/2006/relationships/chart" Target="../charts/chart11.xml"/></Relationships>
</file>

<file path=xl/drawings/drawing1.xml><?xml version="1.0" encoding="utf-8"?>
<xdr:wsDr xmlns:xdr="http://schemas.openxmlformats.org/drawingml/2006/spreadsheetDrawing" xmlns:a="http://schemas.openxmlformats.org/drawingml/2006/main">
  <xdr:twoCellAnchor>
    <xdr:from>
      <xdr:col>5</xdr:col>
      <xdr:colOff>285750</xdr:colOff>
      <xdr:row>40</xdr:row>
      <xdr:rowOff>85725</xdr:rowOff>
    </xdr:from>
    <xdr:to>
      <xdr:col>8</xdr:col>
      <xdr:colOff>466725</xdr:colOff>
      <xdr:row>40</xdr:row>
      <xdr:rowOff>1581151</xdr:rowOff>
    </xdr:to>
    <xdr:grpSp>
      <xdr:nvGrpSpPr>
        <xdr:cNvPr id="71" name="Groupe 70">
          <a:extLst>
            <a:ext uri="{FF2B5EF4-FFF2-40B4-BE49-F238E27FC236}">
              <a16:creationId xmlns:a16="http://schemas.microsoft.com/office/drawing/2014/main" id="{F043587F-C3A7-4076-9F88-C3A0CB764A7D}"/>
            </a:ext>
          </a:extLst>
        </xdr:cNvPr>
        <xdr:cNvGrpSpPr/>
      </xdr:nvGrpSpPr>
      <xdr:grpSpPr>
        <a:xfrm>
          <a:off x="2505075" y="12372975"/>
          <a:ext cx="2466975" cy="1495426"/>
          <a:chOff x="2505075" y="4000499"/>
          <a:chExt cx="2880000" cy="2046339"/>
        </a:xfrm>
      </xdr:grpSpPr>
      <xdr:sp macro="" textlink="">
        <xdr:nvSpPr>
          <xdr:cNvPr id="72" name="Rectangle 71">
            <a:extLst>
              <a:ext uri="{FF2B5EF4-FFF2-40B4-BE49-F238E27FC236}">
                <a16:creationId xmlns:a16="http://schemas.microsoft.com/office/drawing/2014/main" id="{7E3ACCB8-7157-3D49-C7D0-AF9B47C27967}"/>
              </a:ext>
            </a:extLst>
          </xdr:cNvPr>
          <xdr:cNvSpPr/>
        </xdr:nvSpPr>
        <xdr:spPr>
          <a:xfrm>
            <a:off x="2505075" y="4000499"/>
            <a:ext cx="2880000" cy="223957"/>
          </a:xfrm>
          <a:prstGeom prst="rect">
            <a:avLst/>
          </a:prstGeom>
          <a:gradFill>
            <a:gsLst>
              <a:gs pos="28000">
                <a:schemeClr val="accent4"/>
              </a:gs>
              <a:gs pos="82000">
                <a:schemeClr val="accent2"/>
              </a:gs>
              <a:gs pos="71000">
                <a:schemeClr val="accent3"/>
              </a:gs>
              <a:gs pos="37000">
                <a:schemeClr val="accent3"/>
              </a:gs>
            </a:gsLst>
            <a:lin ang="0" scaled="0"/>
          </a:gradFill>
          <a:ln>
            <a:noFill/>
          </a:ln>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sp macro="" textlink="">
        <xdr:nvSpPr>
          <xdr:cNvPr id="73" name="Rectangle 72">
            <a:extLst>
              <a:ext uri="{FF2B5EF4-FFF2-40B4-BE49-F238E27FC236}">
                <a16:creationId xmlns:a16="http://schemas.microsoft.com/office/drawing/2014/main" id="{7BC3EC65-9DE7-1383-7981-A23F4E5B0DF9}"/>
              </a:ext>
            </a:extLst>
          </xdr:cNvPr>
          <xdr:cNvSpPr/>
        </xdr:nvSpPr>
        <xdr:spPr>
          <a:xfrm>
            <a:off x="2505075" y="4371974"/>
            <a:ext cx="2880000" cy="223957"/>
          </a:xfrm>
          <a:prstGeom prst="rect">
            <a:avLst/>
          </a:prstGeom>
          <a:gradFill>
            <a:gsLst>
              <a:gs pos="28000">
                <a:schemeClr val="accent4"/>
              </a:gs>
              <a:gs pos="82000">
                <a:schemeClr val="accent2"/>
              </a:gs>
              <a:gs pos="71000">
                <a:schemeClr val="accent3"/>
              </a:gs>
              <a:gs pos="37000">
                <a:schemeClr val="accent3"/>
              </a:gs>
            </a:gsLst>
            <a:lin ang="0" scaled="0"/>
          </a:gradFill>
          <a:ln>
            <a:noFill/>
          </a:ln>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sp macro="" textlink="">
        <xdr:nvSpPr>
          <xdr:cNvPr id="74" name="Rectangle 73">
            <a:extLst>
              <a:ext uri="{FF2B5EF4-FFF2-40B4-BE49-F238E27FC236}">
                <a16:creationId xmlns:a16="http://schemas.microsoft.com/office/drawing/2014/main" id="{B63476CC-7236-1599-BCEB-A993D619EB62}"/>
              </a:ext>
            </a:extLst>
          </xdr:cNvPr>
          <xdr:cNvSpPr/>
        </xdr:nvSpPr>
        <xdr:spPr>
          <a:xfrm>
            <a:off x="2505075" y="4743449"/>
            <a:ext cx="2880000" cy="223957"/>
          </a:xfrm>
          <a:prstGeom prst="rect">
            <a:avLst/>
          </a:prstGeom>
          <a:gradFill>
            <a:gsLst>
              <a:gs pos="28000">
                <a:schemeClr val="accent4"/>
              </a:gs>
              <a:gs pos="82000">
                <a:schemeClr val="accent2"/>
              </a:gs>
              <a:gs pos="71000">
                <a:schemeClr val="accent3"/>
              </a:gs>
              <a:gs pos="37000">
                <a:schemeClr val="accent3"/>
              </a:gs>
            </a:gsLst>
            <a:lin ang="0" scaled="0"/>
          </a:gradFill>
          <a:ln>
            <a:noFill/>
          </a:ln>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sp macro="" textlink="">
        <xdr:nvSpPr>
          <xdr:cNvPr id="75" name="Rectangle 74">
            <a:extLst>
              <a:ext uri="{FF2B5EF4-FFF2-40B4-BE49-F238E27FC236}">
                <a16:creationId xmlns:a16="http://schemas.microsoft.com/office/drawing/2014/main" id="{98A45F57-38E1-3E58-E519-6124BD217876}"/>
              </a:ext>
            </a:extLst>
          </xdr:cNvPr>
          <xdr:cNvSpPr/>
        </xdr:nvSpPr>
        <xdr:spPr>
          <a:xfrm>
            <a:off x="2505075" y="5095874"/>
            <a:ext cx="2880000" cy="223957"/>
          </a:xfrm>
          <a:prstGeom prst="rect">
            <a:avLst/>
          </a:prstGeom>
          <a:gradFill>
            <a:gsLst>
              <a:gs pos="28000">
                <a:schemeClr val="accent4"/>
              </a:gs>
              <a:gs pos="82000">
                <a:schemeClr val="accent2"/>
              </a:gs>
              <a:gs pos="71000">
                <a:schemeClr val="accent3"/>
              </a:gs>
              <a:gs pos="37000">
                <a:schemeClr val="accent3"/>
              </a:gs>
            </a:gsLst>
            <a:lin ang="0" scaled="0"/>
          </a:gradFill>
          <a:ln>
            <a:noFill/>
          </a:ln>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sp macro="" textlink="">
        <xdr:nvSpPr>
          <xdr:cNvPr id="76" name="Rectangle 75">
            <a:extLst>
              <a:ext uri="{FF2B5EF4-FFF2-40B4-BE49-F238E27FC236}">
                <a16:creationId xmlns:a16="http://schemas.microsoft.com/office/drawing/2014/main" id="{517EF849-70CB-9ABB-D65D-29CB3DC63C3E}"/>
              </a:ext>
            </a:extLst>
          </xdr:cNvPr>
          <xdr:cNvSpPr/>
        </xdr:nvSpPr>
        <xdr:spPr>
          <a:xfrm>
            <a:off x="2505075" y="5467349"/>
            <a:ext cx="2880000" cy="223957"/>
          </a:xfrm>
          <a:prstGeom prst="rect">
            <a:avLst/>
          </a:prstGeom>
          <a:gradFill>
            <a:gsLst>
              <a:gs pos="28000">
                <a:schemeClr val="accent4"/>
              </a:gs>
              <a:gs pos="82000">
                <a:schemeClr val="accent2"/>
              </a:gs>
              <a:gs pos="71000">
                <a:schemeClr val="accent3"/>
              </a:gs>
              <a:gs pos="37000">
                <a:schemeClr val="accent3"/>
              </a:gs>
            </a:gsLst>
            <a:lin ang="0" scaled="0"/>
          </a:gradFill>
          <a:ln>
            <a:noFill/>
          </a:ln>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sp macro="" textlink="">
        <xdr:nvSpPr>
          <xdr:cNvPr id="79" name="Rectangle 78">
            <a:extLst>
              <a:ext uri="{FF2B5EF4-FFF2-40B4-BE49-F238E27FC236}">
                <a16:creationId xmlns:a16="http://schemas.microsoft.com/office/drawing/2014/main" id="{0CE12204-87AE-891E-481D-86F5240C634B}"/>
              </a:ext>
            </a:extLst>
          </xdr:cNvPr>
          <xdr:cNvSpPr/>
        </xdr:nvSpPr>
        <xdr:spPr>
          <a:xfrm>
            <a:off x="2505075" y="5822881"/>
            <a:ext cx="2880000" cy="223957"/>
          </a:xfrm>
          <a:prstGeom prst="rect">
            <a:avLst/>
          </a:prstGeom>
          <a:gradFill>
            <a:gsLst>
              <a:gs pos="28000">
                <a:schemeClr val="accent4"/>
              </a:gs>
              <a:gs pos="82000">
                <a:schemeClr val="accent2"/>
              </a:gs>
              <a:gs pos="71000">
                <a:schemeClr val="accent3"/>
              </a:gs>
              <a:gs pos="37000">
                <a:schemeClr val="accent3"/>
              </a:gs>
            </a:gsLst>
            <a:lin ang="0" scaled="0"/>
          </a:gradFill>
          <a:ln>
            <a:noFill/>
          </a:ln>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grpSp>
    <xdr:clientData/>
  </xdr:twoCellAnchor>
  <xdr:twoCellAnchor>
    <xdr:from>
      <xdr:col>4</xdr:col>
      <xdr:colOff>19049</xdr:colOff>
      <xdr:row>40</xdr:row>
      <xdr:rowOff>9524</xdr:rowOff>
    </xdr:from>
    <xdr:to>
      <xdr:col>9</xdr:col>
      <xdr:colOff>219075</xdr:colOff>
      <xdr:row>40</xdr:row>
      <xdr:rowOff>1638300</xdr:rowOff>
    </xdr:to>
    <xdr:graphicFrame macro="">
      <xdr:nvGraphicFramePr>
        <xdr:cNvPr id="78" name="Graphique 77">
          <a:extLst>
            <a:ext uri="{FF2B5EF4-FFF2-40B4-BE49-F238E27FC236}">
              <a16:creationId xmlns:a16="http://schemas.microsoft.com/office/drawing/2014/main" id="{C424E37C-949B-485A-8953-E1DAF089ED09}"/>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5</xdr:col>
      <xdr:colOff>285750</xdr:colOff>
      <xdr:row>37</xdr:row>
      <xdr:rowOff>95251</xdr:rowOff>
    </xdr:from>
    <xdr:to>
      <xdr:col>8</xdr:col>
      <xdr:colOff>447750</xdr:colOff>
      <xdr:row>37</xdr:row>
      <xdr:rowOff>679670</xdr:rowOff>
    </xdr:to>
    <xdr:grpSp>
      <xdr:nvGrpSpPr>
        <xdr:cNvPr id="65" name="Groupe 64">
          <a:extLst>
            <a:ext uri="{FF2B5EF4-FFF2-40B4-BE49-F238E27FC236}">
              <a16:creationId xmlns:a16="http://schemas.microsoft.com/office/drawing/2014/main" id="{D29F7211-1F9E-457B-AC02-A3F42C4EA36C}"/>
            </a:ext>
          </a:extLst>
        </xdr:cNvPr>
        <xdr:cNvGrpSpPr/>
      </xdr:nvGrpSpPr>
      <xdr:grpSpPr>
        <a:xfrm>
          <a:off x="2505075" y="11325226"/>
          <a:ext cx="2448000" cy="584419"/>
          <a:chOff x="2505075" y="2447925"/>
          <a:chExt cx="2448000" cy="605475"/>
        </a:xfrm>
      </xdr:grpSpPr>
      <xdr:sp macro="" textlink="">
        <xdr:nvSpPr>
          <xdr:cNvPr id="66" name="Rectangle 65">
            <a:extLst>
              <a:ext uri="{FF2B5EF4-FFF2-40B4-BE49-F238E27FC236}">
                <a16:creationId xmlns:a16="http://schemas.microsoft.com/office/drawing/2014/main" id="{282C1EA3-0D51-BF6B-1E40-4CCC1EB93DA6}"/>
              </a:ext>
            </a:extLst>
          </xdr:cNvPr>
          <xdr:cNvSpPr/>
        </xdr:nvSpPr>
        <xdr:spPr>
          <a:xfrm>
            <a:off x="2505075" y="2447925"/>
            <a:ext cx="2448000" cy="234000"/>
          </a:xfrm>
          <a:prstGeom prst="rect">
            <a:avLst/>
          </a:prstGeom>
          <a:gradFill>
            <a:gsLst>
              <a:gs pos="28000">
                <a:schemeClr val="accent4"/>
              </a:gs>
              <a:gs pos="82000">
                <a:schemeClr val="accent2"/>
              </a:gs>
              <a:gs pos="71000">
                <a:schemeClr val="accent3"/>
              </a:gs>
              <a:gs pos="37000">
                <a:schemeClr val="accent3"/>
              </a:gs>
            </a:gsLst>
            <a:lin ang="0" scaled="0"/>
          </a:gradFill>
          <a:ln>
            <a:noFill/>
          </a:ln>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sp macro="" textlink="">
        <xdr:nvSpPr>
          <xdr:cNvPr id="67" name="Rectangle 66">
            <a:extLst>
              <a:ext uri="{FF2B5EF4-FFF2-40B4-BE49-F238E27FC236}">
                <a16:creationId xmlns:a16="http://schemas.microsoft.com/office/drawing/2014/main" id="{E51D3C75-3EA1-44A2-109B-1FB96BA80CE4}"/>
              </a:ext>
            </a:extLst>
          </xdr:cNvPr>
          <xdr:cNvSpPr/>
        </xdr:nvSpPr>
        <xdr:spPr>
          <a:xfrm>
            <a:off x="2505075" y="2819400"/>
            <a:ext cx="2448000" cy="234000"/>
          </a:xfrm>
          <a:prstGeom prst="rect">
            <a:avLst/>
          </a:prstGeom>
          <a:gradFill>
            <a:gsLst>
              <a:gs pos="28000">
                <a:schemeClr val="accent4"/>
              </a:gs>
              <a:gs pos="82000">
                <a:schemeClr val="accent2"/>
              </a:gs>
              <a:gs pos="71000">
                <a:schemeClr val="accent3"/>
              </a:gs>
              <a:gs pos="37000">
                <a:schemeClr val="accent3"/>
              </a:gs>
            </a:gsLst>
            <a:lin ang="0" scaled="0"/>
          </a:gradFill>
          <a:ln>
            <a:noFill/>
          </a:ln>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grpSp>
    <xdr:clientData/>
  </xdr:twoCellAnchor>
  <xdr:twoCellAnchor>
    <xdr:from>
      <xdr:col>4</xdr:col>
      <xdr:colOff>19049</xdr:colOff>
      <xdr:row>37</xdr:row>
      <xdr:rowOff>9524</xdr:rowOff>
    </xdr:from>
    <xdr:to>
      <xdr:col>9</xdr:col>
      <xdr:colOff>219075</xdr:colOff>
      <xdr:row>37</xdr:row>
      <xdr:rowOff>1504949</xdr:rowOff>
    </xdr:to>
    <xdr:graphicFrame macro="">
      <xdr:nvGraphicFramePr>
        <xdr:cNvPr id="70" name="Graphique 69">
          <a:extLst>
            <a:ext uri="{FF2B5EF4-FFF2-40B4-BE49-F238E27FC236}">
              <a16:creationId xmlns:a16="http://schemas.microsoft.com/office/drawing/2014/main" id="{918F7788-2288-409C-A2F0-3A02AC115A8E}"/>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
        </a:graphicData>
      </a:graphic>
    </xdr:graphicFrame>
    <xdr:clientData/>
  </xdr:twoCellAnchor>
  <xdr:twoCellAnchor>
    <xdr:from>
      <xdr:col>5</xdr:col>
      <xdr:colOff>285750</xdr:colOff>
      <xdr:row>34</xdr:row>
      <xdr:rowOff>76197</xdr:rowOff>
    </xdr:from>
    <xdr:to>
      <xdr:col>8</xdr:col>
      <xdr:colOff>466725</xdr:colOff>
      <xdr:row>34</xdr:row>
      <xdr:rowOff>1282197</xdr:rowOff>
    </xdr:to>
    <xdr:grpSp>
      <xdr:nvGrpSpPr>
        <xdr:cNvPr id="57" name="Groupe 56">
          <a:extLst>
            <a:ext uri="{FF2B5EF4-FFF2-40B4-BE49-F238E27FC236}">
              <a16:creationId xmlns:a16="http://schemas.microsoft.com/office/drawing/2014/main" id="{9290DE17-FD4D-402F-A902-0F503CD15C92}"/>
            </a:ext>
          </a:extLst>
        </xdr:cNvPr>
        <xdr:cNvGrpSpPr/>
      </xdr:nvGrpSpPr>
      <xdr:grpSpPr>
        <a:xfrm>
          <a:off x="2505075" y="9658347"/>
          <a:ext cx="2466975" cy="1206000"/>
          <a:chOff x="2505075" y="4000499"/>
          <a:chExt cx="2880000" cy="1330912"/>
        </a:xfrm>
      </xdr:grpSpPr>
      <xdr:sp macro="" textlink="">
        <xdr:nvSpPr>
          <xdr:cNvPr id="58" name="Rectangle 57">
            <a:extLst>
              <a:ext uri="{FF2B5EF4-FFF2-40B4-BE49-F238E27FC236}">
                <a16:creationId xmlns:a16="http://schemas.microsoft.com/office/drawing/2014/main" id="{8AFB49D8-B0F0-45BD-3BA8-35000692874E}"/>
              </a:ext>
            </a:extLst>
          </xdr:cNvPr>
          <xdr:cNvSpPr/>
        </xdr:nvSpPr>
        <xdr:spPr>
          <a:xfrm>
            <a:off x="2505075" y="4000499"/>
            <a:ext cx="2880000" cy="223957"/>
          </a:xfrm>
          <a:prstGeom prst="rect">
            <a:avLst/>
          </a:prstGeom>
          <a:gradFill>
            <a:gsLst>
              <a:gs pos="28000">
                <a:schemeClr val="accent4"/>
              </a:gs>
              <a:gs pos="82000">
                <a:schemeClr val="accent2"/>
              </a:gs>
              <a:gs pos="71000">
                <a:schemeClr val="accent3"/>
              </a:gs>
              <a:gs pos="37000">
                <a:schemeClr val="accent3"/>
              </a:gs>
            </a:gsLst>
            <a:lin ang="0" scaled="0"/>
          </a:gradFill>
          <a:ln>
            <a:noFill/>
          </a:ln>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sp macro="" textlink="">
        <xdr:nvSpPr>
          <xdr:cNvPr id="59" name="Rectangle 58">
            <a:extLst>
              <a:ext uri="{FF2B5EF4-FFF2-40B4-BE49-F238E27FC236}">
                <a16:creationId xmlns:a16="http://schemas.microsoft.com/office/drawing/2014/main" id="{3A937C02-B04B-85D9-EB3E-8139722F4EA7}"/>
              </a:ext>
            </a:extLst>
          </xdr:cNvPr>
          <xdr:cNvSpPr/>
        </xdr:nvSpPr>
        <xdr:spPr>
          <a:xfrm>
            <a:off x="2505075" y="4371974"/>
            <a:ext cx="2880000" cy="223957"/>
          </a:xfrm>
          <a:prstGeom prst="rect">
            <a:avLst/>
          </a:prstGeom>
          <a:gradFill>
            <a:gsLst>
              <a:gs pos="28000">
                <a:schemeClr val="accent4"/>
              </a:gs>
              <a:gs pos="82000">
                <a:schemeClr val="accent2"/>
              </a:gs>
              <a:gs pos="71000">
                <a:schemeClr val="accent3"/>
              </a:gs>
              <a:gs pos="37000">
                <a:schemeClr val="accent3"/>
              </a:gs>
            </a:gsLst>
            <a:lin ang="0" scaled="0"/>
          </a:gradFill>
          <a:ln>
            <a:noFill/>
          </a:ln>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sp macro="" textlink="">
        <xdr:nvSpPr>
          <xdr:cNvPr id="60" name="Rectangle 59">
            <a:extLst>
              <a:ext uri="{FF2B5EF4-FFF2-40B4-BE49-F238E27FC236}">
                <a16:creationId xmlns:a16="http://schemas.microsoft.com/office/drawing/2014/main" id="{8E739C07-019D-7155-B825-497E39ABA7AD}"/>
              </a:ext>
            </a:extLst>
          </xdr:cNvPr>
          <xdr:cNvSpPr/>
        </xdr:nvSpPr>
        <xdr:spPr>
          <a:xfrm>
            <a:off x="2505075" y="4743449"/>
            <a:ext cx="2880000" cy="223957"/>
          </a:xfrm>
          <a:prstGeom prst="rect">
            <a:avLst/>
          </a:prstGeom>
          <a:gradFill>
            <a:gsLst>
              <a:gs pos="28000">
                <a:schemeClr val="accent4"/>
              </a:gs>
              <a:gs pos="82000">
                <a:schemeClr val="accent2"/>
              </a:gs>
              <a:gs pos="71000">
                <a:schemeClr val="accent3"/>
              </a:gs>
              <a:gs pos="37000">
                <a:schemeClr val="accent3"/>
              </a:gs>
            </a:gsLst>
            <a:lin ang="0" scaled="0"/>
          </a:gradFill>
          <a:ln>
            <a:noFill/>
          </a:ln>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sp macro="" textlink="">
        <xdr:nvSpPr>
          <xdr:cNvPr id="61" name="Rectangle 60">
            <a:extLst>
              <a:ext uri="{FF2B5EF4-FFF2-40B4-BE49-F238E27FC236}">
                <a16:creationId xmlns:a16="http://schemas.microsoft.com/office/drawing/2014/main" id="{3B9D64F4-91E4-4F7A-4717-14DCF2D1ED10}"/>
              </a:ext>
            </a:extLst>
          </xdr:cNvPr>
          <xdr:cNvSpPr/>
        </xdr:nvSpPr>
        <xdr:spPr>
          <a:xfrm>
            <a:off x="2505075" y="5107454"/>
            <a:ext cx="2880000" cy="223957"/>
          </a:xfrm>
          <a:prstGeom prst="rect">
            <a:avLst/>
          </a:prstGeom>
          <a:gradFill>
            <a:gsLst>
              <a:gs pos="28000">
                <a:schemeClr val="accent4"/>
              </a:gs>
              <a:gs pos="82000">
                <a:schemeClr val="accent2"/>
              </a:gs>
              <a:gs pos="71000">
                <a:schemeClr val="accent3"/>
              </a:gs>
              <a:gs pos="37000">
                <a:schemeClr val="accent3"/>
              </a:gs>
            </a:gsLst>
            <a:lin ang="0" scaled="0"/>
          </a:gradFill>
          <a:ln>
            <a:noFill/>
          </a:ln>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grpSp>
    <xdr:clientData/>
  </xdr:twoCellAnchor>
  <xdr:twoCellAnchor>
    <xdr:from>
      <xdr:col>4</xdr:col>
      <xdr:colOff>19049</xdr:colOff>
      <xdr:row>34</xdr:row>
      <xdr:rowOff>9524</xdr:rowOff>
    </xdr:from>
    <xdr:to>
      <xdr:col>9</xdr:col>
      <xdr:colOff>219075</xdr:colOff>
      <xdr:row>34</xdr:row>
      <xdr:rowOff>1504949</xdr:rowOff>
    </xdr:to>
    <xdr:graphicFrame macro="">
      <xdr:nvGraphicFramePr>
        <xdr:cNvPr id="64" name="Graphique 63">
          <a:extLst>
            <a:ext uri="{FF2B5EF4-FFF2-40B4-BE49-F238E27FC236}">
              <a16:creationId xmlns:a16="http://schemas.microsoft.com/office/drawing/2014/main" id="{45487B9D-6F19-471F-963F-28D8D1175258}"/>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3"/>
        </a:graphicData>
      </a:graphic>
    </xdr:graphicFrame>
    <xdr:clientData/>
  </xdr:twoCellAnchor>
  <xdr:twoCellAnchor>
    <xdr:from>
      <xdr:col>5</xdr:col>
      <xdr:colOff>304800</xdr:colOff>
      <xdr:row>31</xdr:row>
      <xdr:rowOff>104775</xdr:rowOff>
    </xdr:from>
    <xdr:to>
      <xdr:col>8</xdr:col>
      <xdr:colOff>466725</xdr:colOff>
      <xdr:row>31</xdr:row>
      <xdr:rowOff>390525</xdr:rowOff>
    </xdr:to>
    <xdr:sp macro="" textlink="">
      <xdr:nvSpPr>
        <xdr:cNvPr id="56" name="Rectangle 55">
          <a:extLst>
            <a:ext uri="{FF2B5EF4-FFF2-40B4-BE49-F238E27FC236}">
              <a16:creationId xmlns:a16="http://schemas.microsoft.com/office/drawing/2014/main" id="{74DC0290-7D74-9D8F-9DF4-6F568C09C14F}"/>
            </a:ext>
          </a:extLst>
        </xdr:cNvPr>
        <xdr:cNvSpPr/>
      </xdr:nvSpPr>
      <xdr:spPr>
        <a:xfrm>
          <a:off x="2524125" y="7505700"/>
          <a:ext cx="2447925" cy="285750"/>
        </a:xfrm>
        <a:prstGeom prst="rect">
          <a:avLst/>
        </a:prstGeom>
        <a:gradFill>
          <a:gsLst>
            <a:gs pos="28000">
              <a:schemeClr val="accent4"/>
            </a:gs>
            <a:gs pos="82000">
              <a:schemeClr val="accent2"/>
            </a:gs>
            <a:gs pos="71000">
              <a:schemeClr val="accent3"/>
            </a:gs>
            <a:gs pos="37000">
              <a:schemeClr val="accent3"/>
            </a:gs>
          </a:gsLst>
          <a:lin ang="0" scaled="0"/>
        </a:gradFill>
        <a:ln>
          <a:noFill/>
        </a:ln>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5</xdr:col>
      <xdr:colOff>285750</xdr:colOff>
      <xdr:row>28</xdr:row>
      <xdr:rowOff>95250</xdr:rowOff>
    </xdr:from>
    <xdr:to>
      <xdr:col>8</xdr:col>
      <xdr:colOff>447750</xdr:colOff>
      <xdr:row>28</xdr:row>
      <xdr:rowOff>1072200</xdr:rowOff>
    </xdr:to>
    <xdr:grpSp>
      <xdr:nvGrpSpPr>
        <xdr:cNvPr id="52" name="Groupe 51">
          <a:extLst>
            <a:ext uri="{FF2B5EF4-FFF2-40B4-BE49-F238E27FC236}">
              <a16:creationId xmlns:a16="http://schemas.microsoft.com/office/drawing/2014/main" id="{F9D4E88B-E09A-7550-F798-5456A0A13F79}"/>
            </a:ext>
          </a:extLst>
        </xdr:cNvPr>
        <xdr:cNvGrpSpPr/>
      </xdr:nvGrpSpPr>
      <xdr:grpSpPr>
        <a:xfrm>
          <a:off x="2505075" y="7477125"/>
          <a:ext cx="2448000" cy="976950"/>
          <a:chOff x="2505075" y="2447925"/>
          <a:chExt cx="2448000" cy="976950"/>
        </a:xfrm>
      </xdr:grpSpPr>
      <xdr:sp macro="" textlink="">
        <xdr:nvSpPr>
          <xdr:cNvPr id="53" name="Rectangle 52">
            <a:extLst>
              <a:ext uri="{FF2B5EF4-FFF2-40B4-BE49-F238E27FC236}">
                <a16:creationId xmlns:a16="http://schemas.microsoft.com/office/drawing/2014/main" id="{2D514D94-D42D-1DC2-E963-49FAABBE776D}"/>
              </a:ext>
            </a:extLst>
          </xdr:cNvPr>
          <xdr:cNvSpPr/>
        </xdr:nvSpPr>
        <xdr:spPr>
          <a:xfrm>
            <a:off x="2505075" y="2447925"/>
            <a:ext cx="2448000" cy="234000"/>
          </a:xfrm>
          <a:prstGeom prst="rect">
            <a:avLst/>
          </a:prstGeom>
          <a:gradFill>
            <a:gsLst>
              <a:gs pos="28000">
                <a:schemeClr val="accent4"/>
              </a:gs>
              <a:gs pos="82000">
                <a:schemeClr val="accent2"/>
              </a:gs>
              <a:gs pos="71000">
                <a:schemeClr val="accent3"/>
              </a:gs>
              <a:gs pos="37000">
                <a:schemeClr val="accent3"/>
              </a:gs>
            </a:gsLst>
            <a:lin ang="0" scaled="0"/>
          </a:gradFill>
          <a:ln>
            <a:noFill/>
          </a:ln>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sp macro="" textlink="">
        <xdr:nvSpPr>
          <xdr:cNvPr id="54" name="Rectangle 53">
            <a:extLst>
              <a:ext uri="{FF2B5EF4-FFF2-40B4-BE49-F238E27FC236}">
                <a16:creationId xmlns:a16="http://schemas.microsoft.com/office/drawing/2014/main" id="{74A3A405-69D0-B171-1806-14C39C3E8ADB}"/>
              </a:ext>
            </a:extLst>
          </xdr:cNvPr>
          <xdr:cNvSpPr/>
        </xdr:nvSpPr>
        <xdr:spPr>
          <a:xfrm>
            <a:off x="2505075" y="2819400"/>
            <a:ext cx="2448000" cy="234000"/>
          </a:xfrm>
          <a:prstGeom prst="rect">
            <a:avLst/>
          </a:prstGeom>
          <a:gradFill>
            <a:gsLst>
              <a:gs pos="28000">
                <a:schemeClr val="accent4"/>
              </a:gs>
              <a:gs pos="82000">
                <a:schemeClr val="accent2"/>
              </a:gs>
              <a:gs pos="71000">
                <a:schemeClr val="accent3"/>
              </a:gs>
              <a:gs pos="37000">
                <a:schemeClr val="accent3"/>
              </a:gs>
            </a:gsLst>
            <a:lin ang="0" scaled="0"/>
          </a:gradFill>
          <a:ln>
            <a:noFill/>
          </a:ln>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sp macro="" textlink="">
        <xdr:nvSpPr>
          <xdr:cNvPr id="55" name="Rectangle 54">
            <a:extLst>
              <a:ext uri="{FF2B5EF4-FFF2-40B4-BE49-F238E27FC236}">
                <a16:creationId xmlns:a16="http://schemas.microsoft.com/office/drawing/2014/main" id="{864C4803-7B04-7AC9-84FD-7E7CF25562F4}"/>
              </a:ext>
            </a:extLst>
          </xdr:cNvPr>
          <xdr:cNvSpPr/>
        </xdr:nvSpPr>
        <xdr:spPr>
          <a:xfrm>
            <a:off x="2505075" y="3190875"/>
            <a:ext cx="2448000" cy="234000"/>
          </a:xfrm>
          <a:prstGeom prst="rect">
            <a:avLst/>
          </a:prstGeom>
          <a:gradFill>
            <a:gsLst>
              <a:gs pos="28000">
                <a:schemeClr val="accent4"/>
              </a:gs>
              <a:gs pos="82000">
                <a:schemeClr val="accent2"/>
              </a:gs>
              <a:gs pos="71000">
                <a:schemeClr val="accent3"/>
              </a:gs>
              <a:gs pos="37000">
                <a:schemeClr val="accent3"/>
              </a:gs>
            </a:gsLst>
            <a:lin ang="0" scaled="0"/>
          </a:gradFill>
          <a:ln>
            <a:noFill/>
          </a:ln>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grpSp>
    <xdr:clientData/>
  </xdr:twoCellAnchor>
  <xdr:twoCellAnchor>
    <xdr:from>
      <xdr:col>5</xdr:col>
      <xdr:colOff>285750</xdr:colOff>
      <xdr:row>22</xdr:row>
      <xdr:rowOff>85725</xdr:rowOff>
    </xdr:from>
    <xdr:to>
      <xdr:col>8</xdr:col>
      <xdr:colOff>447750</xdr:colOff>
      <xdr:row>22</xdr:row>
      <xdr:rowOff>1044675</xdr:rowOff>
    </xdr:to>
    <xdr:grpSp>
      <xdr:nvGrpSpPr>
        <xdr:cNvPr id="43" name="Groupe 42">
          <a:extLst>
            <a:ext uri="{FF2B5EF4-FFF2-40B4-BE49-F238E27FC236}">
              <a16:creationId xmlns:a16="http://schemas.microsoft.com/office/drawing/2014/main" id="{F63778F2-8987-FF60-F3E8-9F3C5FB85169}"/>
            </a:ext>
          </a:extLst>
        </xdr:cNvPr>
        <xdr:cNvGrpSpPr/>
      </xdr:nvGrpSpPr>
      <xdr:grpSpPr>
        <a:xfrm>
          <a:off x="2505075" y="4210050"/>
          <a:ext cx="2448000" cy="958950"/>
          <a:chOff x="2505075" y="2447925"/>
          <a:chExt cx="2448000" cy="958950"/>
        </a:xfrm>
      </xdr:grpSpPr>
      <xdr:sp macro="" textlink="">
        <xdr:nvSpPr>
          <xdr:cNvPr id="37" name="Rectangle 36">
            <a:extLst>
              <a:ext uri="{FF2B5EF4-FFF2-40B4-BE49-F238E27FC236}">
                <a16:creationId xmlns:a16="http://schemas.microsoft.com/office/drawing/2014/main" id="{DC2DCC77-1DEF-BDCF-A1B0-217ED55CC93B}"/>
              </a:ext>
            </a:extLst>
          </xdr:cNvPr>
          <xdr:cNvSpPr/>
        </xdr:nvSpPr>
        <xdr:spPr>
          <a:xfrm>
            <a:off x="2505075" y="2447925"/>
            <a:ext cx="2448000" cy="216000"/>
          </a:xfrm>
          <a:prstGeom prst="rect">
            <a:avLst/>
          </a:prstGeom>
          <a:gradFill>
            <a:gsLst>
              <a:gs pos="28000">
                <a:schemeClr val="accent4"/>
              </a:gs>
              <a:gs pos="82000">
                <a:schemeClr val="accent2"/>
              </a:gs>
              <a:gs pos="71000">
                <a:schemeClr val="accent3"/>
              </a:gs>
              <a:gs pos="37000">
                <a:schemeClr val="accent3"/>
              </a:gs>
            </a:gsLst>
            <a:lin ang="0" scaled="0"/>
          </a:gradFill>
          <a:ln>
            <a:noFill/>
          </a:ln>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sp macro="" textlink="">
        <xdr:nvSpPr>
          <xdr:cNvPr id="38" name="Rectangle 37">
            <a:extLst>
              <a:ext uri="{FF2B5EF4-FFF2-40B4-BE49-F238E27FC236}">
                <a16:creationId xmlns:a16="http://schemas.microsoft.com/office/drawing/2014/main" id="{FB0474E1-272C-989C-C1A3-12DC7E3A80EB}"/>
              </a:ext>
            </a:extLst>
          </xdr:cNvPr>
          <xdr:cNvSpPr/>
        </xdr:nvSpPr>
        <xdr:spPr>
          <a:xfrm>
            <a:off x="2505075" y="2819400"/>
            <a:ext cx="2448000" cy="216000"/>
          </a:xfrm>
          <a:prstGeom prst="rect">
            <a:avLst/>
          </a:prstGeom>
          <a:gradFill>
            <a:gsLst>
              <a:gs pos="28000">
                <a:schemeClr val="accent4"/>
              </a:gs>
              <a:gs pos="82000">
                <a:schemeClr val="accent2"/>
              </a:gs>
              <a:gs pos="71000">
                <a:schemeClr val="accent3"/>
              </a:gs>
              <a:gs pos="37000">
                <a:schemeClr val="accent3"/>
              </a:gs>
            </a:gsLst>
            <a:lin ang="0" scaled="0"/>
          </a:gradFill>
          <a:ln>
            <a:noFill/>
          </a:ln>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sp macro="" textlink="">
        <xdr:nvSpPr>
          <xdr:cNvPr id="39" name="Rectangle 38">
            <a:extLst>
              <a:ext uri="{FF2B5EF4-FFF2-40B4-BE49-F238E27FC236}">
                <a16:creationId xmlns:a16="http://schemas.microsoft.com/office/drawing/2014/main" id="{687D2047-DC54-B0BE-8F7F-F6F75BB89FC8}"/>
              </a:ext>
            </a:extLst>
          </xdr:cNvPr>
          <xdr:cNvSpPr/>
        </xdr:nvSpPr>
        <xdr:spPr>
          <a:xfrm>
            <a:off x="2505075" y="3190875"/>
            <a:ext cx="2448000" cy="216000"/>
          </a:xfrm>
          <a:prstGeom prst="rect">
            <a:avLst/>
          </a:prstGeom>
          <a:gradFill>
            <a:gsLst>
              <a:gs pos="28000">
                <a:schemeClr val="accent4"/>
              </a:gs>
              <a:gs pos="82000">
                <a:schemeClr val="accent2"/>
              </a:gs>
              <a:gs pos="71000">
                <a:schemeClr val="accent3"/>
              </a:gs>
              <a:gs pos="37000">
                <a:schemeClr val="accent3"/>
              </a:gs>
            </a:gsLst>
            <a:lin ang="0" scaled="0"/>
          </a:gradFill>
          <a:ln>
            <a:noFill/>
          </a:ln>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grpSp>
    <xdr:clientData/>
  </xdr:twoCellAnchor>
  <xdr:twoCellAnchor>
    <xdr:from>
      <xdr:col>4</xdr:col>
      <xdr:colOff>19049</xdr:colOff>
      <xdr:row>22</xdr:row>
      <xdr:rowOff>0</xdr:rowOff>
    </xdr:from>
    <xdr:to>
      <xdr:col>9</xdr:col>
      <xdr:colOff>219075</xdr:colOff>
      <xdr:row>22</xdr:row>
      <xdr:rowOff>1123950</xdr:rowOff>
    </xdr:to>
    <xdr:graphicFrame macro="">
      <xdr:nvGraphicFramePr>
        <xdr:cNvPr id="27" name="Graphique 26">
          <a:extLst>
            <a:ext uri="{FF2B5EF4-FFF2-40B4-BE49-F238E27FC236}">
              <a16:creationId xmlns:a16="http://schemas.microsoft.com/office/drawing/2014/main" id="{356737E9-59FB-4B2A-8843-853A35460199}"/>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4"/>
        </a:graphicData>
      </a:graphic>
    </xdr:graphicFrame>
    <xdr:clientData/>
  </xdr:twoCellAnchor>
  <xdr:twoCellAnchor>
    <xdr:from>
      <xdr:col>5</xdr:col>
      <xdr:colOff>285750</xdr:colOff>
      <xdr:row>25</xdr:row>
      <xdr:rowOff>85724</xdr:rowOff>
    </xdr:from>
    <xdr:to>
      <xdr:col>8</xdr:col>
      <xdr:colOff>466725</xdr:colOff>
      <xdr:row>25</xdr:row>
      <xdr:rowOff>1444669</xdr:rowOff>
    </xdr:to>
    <xdr:grpSp>
      <xdr:nvGrpSpPr>
        <xdr:cNvPr id="51" name="Groupe 50">
          <a:extLst>
            <a:ext uri="{FF2B5EF4-FFF2-40B4-BE49-F238E27FC236}">
              <a16:creationId xmlns:a16="http://schemas.microsoft.com/office/drawing/2014/main" id="{6F63972B-9257-9179-B393-6FD9247BFA70}"/>
            </a:ext>
          </a:extLst>
        </xdr:cNvPr>
        <xdr:cNvGrpSpPr/>
      </xdr:nvGrpSpPr>
      <xdr:grpSpPr>
        <a:xfrm>
          <a:off x="2505075" y="5648324"/>
          <a:ext cx="2466975" cy="1358945"/>
          <a:chOff x="2505075" y="4000499"/>
          <a:chExt cx="2880000" cy="1690807"/>
        </a:xfrm>
      </xdr:grpSpPr>
      <xdr:sp macro="" textlink="">
        <xdr:nvSpPr>
          <xdr:cNvPr id="40" name="Rectangle 39">
            <a:extLst>
              <a:ext uri="{FF2B5EF4-FFF2-40B4-BE49-F238E27FC236}">
                <a16:creationId xmlns:a16="http://schemas.microsoft.com/office/drawing/2014/main" id="{F9B4879F-BA0F-4FB7-BD0C-5BF190FE4905}"/>
              </a:ext>
            </a:extLst>
          </xdr:cNvPr>
          <xdr:cNvSpPr/>
        </xdr:nvSpPr>
        <xdr:spPr>
          <a:xfrm>
            <a:off x="2505075" y="4000499"/>
            <a:ext cx="2880000" cy="223957"/>
          </a:xfrm>
          <a:prstGeom prst="rect">
            <a:avLst/>
          </a:prstGeom>
          <a:gradFill>
            <a:gsLst>
              <a:gs pos="28000">
                <a:schemeClr val="accent4"/>
              </a:gs>
              <a:gs pos="82000">
                <a:schemeClr val="accent2"/>
              </a:gs>
              <a:gs pos="71000">
                <a:schemeClr val="accent3"/>
              </a:gs>
              <a:gs pos="37000">
                <a:schemeClr val="accent3"/>
              </a:gs>
            </a:gsLst>
            <a:lin ang="0" scaled="0"/>
          </a:gradFill>
          <a:ln>
            <a:noFill/>
          </a:ln>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sp macro="" textlink="">
        <xdr:nvSpPr>
          <xdr:cNvPr id="41" name="Rectangle 40">
            <a:extLst>
              <a:ext uri="{FF2B5EF4-FFF2-40B4-BE49-F238E27FC236}">
                <a16:creationId xmlns:a16="http://schemas.microsoft.com/office/drawing/2014/main" id="{1B20C207-7C34-4D3A-9440-3F5EF16071C5}"/>
              </a:ext>
            </a:extLst>
          </xdr:cNvPr>
          <xdr:cNvSpPr/>
        </xdr:nvSpPr>
        <xdr:spPr>
          <a:xfrm>
            <a:off x="2505075" y="4371974"/>
            <a:ext cx="2880000" cy="223957"/>
          </a:xfrm>
          <a:prstGeom prst="rect">
            <a:avLst/>
          </a:prstGeom>
          <a:gradFill>
            <a:gsLst>
              <a:gs pos="28000">
                <a:schemeClr val="accent4"/>
              </a:gs>
              <a:gs pos="82000">
                <a:schemeClr val="accent2"/>
              </a:gs>
              <a:gs pos="71000">
                <a:schemeClr val="accent3"/>
              </a:gs>
              <a:gs pos="37000">
                <a:schemeClr val="accent3"/>
              </a:gs>
            </a:gsLst>
            <a:lin ang="0" scaled="0"/>
          </a:gradFill>
          <a:ln>
            <a:noFill/>
          </a:ln>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sp macro="" textlink="">
        <xdr:nvSpPr>
          <xdr:cNvPr id="42" name="Rectangle 41">
            <a:extLst>
              <a:ext uri="{FF2B5EF4-FFF2-40B4-BE49-F238E27FC236}">
                <a16:creationId xmlns:a16="http://schemas.microsoft.com/office/drawing/2014/main" id="{5F60DFA4-6A28-4E82-BE15-E2EE970513A9}"/>
              </a:ext>
            </a:extLst>
          </xdr:cNvPr>
          <xdr:cNvSpPr/>
        </xdr:nvSpPr>
        <xdr:spPr>
          <a:xfrm>
            <a:off x="2505075" y="4743449"/>
            <a:ext cx="2880000" cy="223957"/>
          </a:xfrm>
          <a:prstGeom prst="rect">
            <a:avLst/>
          </a:prstGeom>
          <a:gradFill>
            <a:gsLst>
              <a:gs pos="28000">
                <a:schemeClr val="accent4"/>
              </a:gs>
              <a:gs pos="82000">
                <a:schemeClr val="accent2"/>
              </a:gs>
              <a:gs pos="71000">
                <a:schemeClr val="accent3"/>
              </a:gs>
              <a:gs pos="37000">
                <a:schemeClr val="accent3"/>
              </a:gs>
            </a:gsLst>
            <a:lin ang="0" scaled="0"/>
          </a:gradFill>
          <a:ln>
            <a:noFill/>
          </a:ln>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sp macro="" textlink="">
        <xdr:nvSpPr>
          <xdr:cNvPr id="44" name="Rectangle 43">
            <a:extLst>
              <a:ext uri="{FF2B5EF4-FFF2-40B4-BE49-F238E27FC236}">
                <a16:creationId xmlns:a16="http://schemas.microsoft.com/office/drawing/2014/main" id="{93D248CB-0EAC-933E-E6B4-703B2B6DD555}"/>
              </a:ext>
            </a:extLst>
          </xdr:cNvPr>
          <xdr:cNvSpPr/>
        </xdr:nvSpPr>
        <xdr:spPr>
          <a:xfrm>
            <a:off x="2505075" y="5095874"/>
            <a:ext cx="2880000" cy="223957"/>
          </a:xfrm>
          <a:prstGeom prst="rect">
            <a:avLst/>
          </a:prstGeom>
          <a:gradFill>
            <a:gsLst>
              <a:gs pos="28000">
                <a:schemeClr val="accent4"/>
              </a:gs>
              <a:gs pos="82000">
                <a:schemeClr val="accent2"/>
              </a:gs>
              <a:gs pos="71000">
                <a:schemeClr val="accent3"/>
              </a:gs>
              <a:gs pos="37000">
                <a:schemeClr val="accent3"/>
              </a:gs>
            </a:gsLst>
            <a:lin ang="0" scaled="0"/>
          </a:gradFill>
          <a:ln>
            <a:noFill/>
          </a:ln>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sp macro="" textlink="">
        <xdr:nvSpPr>
          <xdr:cNvPr id="45" name="Rectangle 44">
            <a:extLst>
              <a:ext uri="{FF2B5EF4-FFF2-40B4-BE49-F238E27FC236}">
                <a16:creationId xmlns:a16="http://schemas.microsoft.com/office/drawing/2014/main" id="{1ED7F45B-A668-26FD-C7D9-6B207E43DF95}"/>
              </a:ext>
            </a:extLst>
          </xdr:cNvPr>
          <xdr:cNvSpPr/>
        </xdr:nvSpPr>
        <xdr:spPr>
          <a:xfrm>
            <a:off x="2505075" y="5467349"/>
            <a:ext cx="2880000" cy="223957"/>
          </a:xfrm>
          <a:prstGeom prst="rect">
            <a:avLst/>
          </a:prstGeom>
          <a:gradFill>
            <a:gsLst>
              <a:gs pos="28000">
                <a:schemeClr val="accent4"/>
              </a:gs>
              <a:gs pos="82000">
                <a:schemeClr val="accent2"/>
              </a:gs>
              <a:gs pos="71000">
                <a:schemeClr val="accent3"/>
              </a:gs>
              <a:gs pos="37000">
                <a:schemeClr val="accent3"/>
              </a:gs>
            </a:gsLst>
            <a:lin ang="0" scaled="0"/>
          </a:gradFill>
          <a:ln>
            <a:noFill/>
          </a:ln>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grpSp>
    <xdr:clientData/>
  </xdr:twoCellAnchor>
  <xdr:twoCellAnchor>
    <xdr:from>
      <xdr:col>6</xdr:col>
      <xdr:colOff>209551</xdr:colOff>
      <xdr:row>6</xdr:row>
      <xdr:rowOff>0</xdr:rowOff>
    </xdr:from>
    <xdr:to>
      <xdr:col>10</xdr:col>
      <xdr:colOff>209551</xdr:colOff>
      <xdr:row>11</xdr:row>
      <xdr:rowOff>60825</xdr:rowOff>
    </xdr:to>
    <xdr:graphicFrame macro="">
      <xdr:nvGraphicFramePr>
        <xdr:cNvPr id="3" name="Graphique 2">
          <a:extLst>
            <a:ext uri="{FF2B5EF4-FFF2-40B4-BE49-F238E27FC236}">
              <a16:creationId xmlns:a16="http://schemas.microsoft.com/office/drawing/2014/main" id="{2561ED34-A936-4EB3-916B-B66850F60A75}"/>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5"/>
        </a:graphicData>
      </a:graphic>
    </xdr:graphicFrame>
    <xdr:clientData/>
  </xdr:twoCellAnchor>
  <xdr:twoCellAnchor>
    <xdr:from>
      <xdr:col>9</xdr:col>
      <xdr:colOff>238126</xdr:colOff>
      <xdr:row>22</xdr:row>
      <xdr:rowOff>9524</xdr:rowOff>
    </xdr:from>
    <xdr:to>
      <xdr:col>11</xdr:col>
      <xdr:colOff>9526</xdr:colOff>
      <xdr:row>22</xdr:row>
      <xdr:rowOff>1133475</xdr:rowOff>
    </xdr:to>
    <xdr:sp macro="" textlink="$AJ$16">
      <xdr:nvSpPr>
        <xdr:cNvPr id="10" name="ZoneTexte 9">
          <a:extLst>
            <a:ext uri="{FF2B5EF4-FFF2-40B4-BE49-F238E27FC236}">
              <a16:creationId xmlns:a16="http://schemas.microsoft.com/office/drawing/2014/main" id="{77157F68-32C1-439C-B847-BFE6CC61A3D9}"/>
            </a:ext>
          </a:extLst>
        </xdr:cNvPr>
        <xdr:cNvSpPr txBox="1"/>
      </xdr:nvSpPr>
      <xdr:spPr>
        <a:xfrm>
          <a:off x="5505451" y="2371724"/>
          <a:ext cx="1295400" cy="1123951"/>
        </a:xfrm>
        <a:prstGeom prst="rect">
          <a:avLst/>
        </a:prstGeom>
        <a:solidFill>
          <a:schemeClr val="accent2"/>
        </a:solid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vert="horz" wrap="square" rtlCol="0" anchor="ctr"/>
        <a:lstStyle/>
        <a:p>
          <a:pPr marL="0" indent="0" algn="ctr"/>
          <a:fld id="{6BB660CE-4D58-4E7C-AA6D-3DD19DCB86FB}" type="TxLink">
            <a:rPr lang="en-US" sz="2400" b="1" i="0" u="none" strike="noStrike">
              <a:solidFill>
                <a:srgbClr val="FFFFFF"/>
              </a:solidFill>
              <a:effectLst/>
              <a:latin typeface="Calibri"/>
              <a:ea typeface="Calibri"/>
              <a:cs typeface="Calibri"/>
            </a:rPr>
            <a:pPr marL="0" indent="0" algn="ctr"/>
            <a:t>13/15</a:t>
          </a:fld>
          <a:endParaRPr lang="en-US" sz="8800" b="1" i="0" u="none" strike="noStrike">
            <a:solidFill>
              <a:schemeClr val="bg1"/>
            </a:solidFill>
            <a:effectLst/>
            <a:latin typeface="Calibri"/>
            <a:ea typeface="Calibri"/>
            <a:cs typeface="Calibri"/>
          </a:endParaRPr>
        </a:p>
      </xdr:txBody>
    </xdr:sp>
    <xdr:clientData/>
  </xdr:twoCellAnchor>
  <xdr:twoCellAnchor>
    <xdr:from>
      <xdr:col>9</xdr:col>
      <xdr:colOff>247650</xdr:colOff>
      <xdr:row>25</xdr:row>
      <xdr:rowOff>9524</xdr:rowOff>
    </xdr:from>
    <xdr:to>
      <xdr:col>11</xdr:col>
      <xdr:colOff>9525</xdr:colOff>
      <xdr:row>26</xdr:row>
      <xdr:rowOff>0</xdr:rowOff>
    </xdr:to>
    <xdr:sp macro="" textlink="$AJ$21">
      <xdr:nvSpPr>
        <xdr:cNvPr id="20" name="ZoneTexte 19">
          <a:extLst>
            <a:ext uri="{FF2B5EF4-FFF2-40B4-BE49-F238E27FC236}">
              <a16:creationId xmlns:a16="http://schemas.microsoft.com/office/drawing/2014/main" id="{BD8005D0-0CD3-4767-B8E3-6AE8989C7F78}"/>
            </a:ext>
          </a:extLst>
        </xdr:cNvPr>
        <xdr:cNvSpPr txBox="1"/>
      </xdr:nvSpPr>
      <xdr:spPr>
        <a:xfrm>
          <a:off x="5514975" y="3924299"/>
          <a:ext cx="1285875" cy="1514476"/>
        </a:xfrm>
        <a:prstGeom prst="rect">
          <a:avLst/>
        </a:prstGeom>
        <a:solidFill>
          <a:schemeClr val="accent3">
            <a:lumMod val="60000"/>
            <a:lumOff val="40000"/>
          </a:schemeClr>
        </a:solid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vert="horz" wrap="square" rtlCol="0" anchor="ctr"/>
        <a:lstStyle/>
        <a:p>
          <a:pPr marL="0" indent="0" algn="ctr"/>
          <a:fld id="{882CB709-21B4-4BF0-86F4-98FF9F1BD791}" type="TxLink">
            <a:rPr lang="en-US" sz="2400" b="1" i="0" u="none" strike="noStrike">
              <a:solidFill>
                <a:schemeClr val="bg1"/>
              </a:solidFill>
              <a:effectLst/>
              <a:latin typeface="Calibri"/>
              <a:ea typeface="Calibri"/>
              <a:cs typeface="Calibri"/>
            </a:rPr>
            <a:pPr marL="0" indent="0" algn="ctr"/>
            <a:t>22,5/50</a:t>
          </a:fld>
          <a:endParaRPr lang="en-US" sz="16600" b="1" i="0" u="none" strike="noStrike">
            <a:solidFill>
              <a:schemeClr val="bg1"/>
            </a:solidFill>
            <a:effectLst/>
            <a:latin typeface="Calibri"/>
            <a:ea typeface="Calibri"/>
            <a:cs typeface="Calibri"/>
          </a:endParaRPr>
        </a:p>
      </xdr:txBody>
    </xdr:sp>
    <xdr:clientData/>
  </xdr:twoCellAnchor>
  <xdr:twoCellAnchor>
    <xdr:from>
      <xdr:col>4</xdr:col>
      <xdr:colOff>19049</xdr:colOff>
      <xdr:row>25</xdr:row>
      <xdr:rowOff>9524</xdr:rowOff>
    </xdr:from>
    <xdr:to>
      <xdr:col>9</xdr:col>
      <xdr:colOff>219075</xdr:colOff>
      <xdr:row>25</xdr:row>
      <xdr:rowOff>1504949</xdr:rowOff>
    </xdr:to>
    <xdr:graphicFrame macro="">
      <xdr:nvGraphicFramePr>
        <xdr:cNvPr id="28" name="Graphique 27">
          <a:extLst>
            <a:ext uri="{FF2B5EF4-FFF2-40B4-BE49-F238E27FC236}">
              <a16:creationId xmlns:a16="http://schemas.microsoft.com/office/drawing/2014/main" id="{4CD99017-3C03-4B84-DE0A-EE543917F0CC}"/>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6"/>
        </a:graphicData>
      </a:graphic>
    </xdr:graphicFrame>
    <xdr:clientData/>
  </xdr:twoCellAnchor>
  <xdr:twoCellAnchor>
    <xdr:from>
      <xdr:col>9</xdr:col>
      <xdr:colOff>247650</xdr:colOff>
      <xdr:row>28</xdr:row>
      <xdr:rowOff>9524</xdr:rowOff>
    </xdr:from>
    <xdr:to>
      <xdr:col>11</xdr:col>
      <xdr:colOff>9525</xdr:colOff>
      <xdr:row>29</xdr:row>
      <xdr:rowOff>0</xdr:rowOff>
    </xdr:to>
    <xdr:sp macro="" textlink="$AJ$24">
      <xdr:nvSpPr>
        <xdr:cNvPr id="29" name="ZoneTexte 28">
          <a:extLst>
            <a:ext uri="{FF2B5EF4-FFF2-40B4-BE49-F238E27FC236}">
              <a16:creationId xmlns:a16="http://schemas.microsoft.com/office/drawing/2014/main" id="{8C344F7F-051E-412D-ADE5-3552AA080E36}"/>
            </a:ext>
          </a:extLst>
        </xdr:cNvPr>
        <xdr:cNvSpPr txBox="1"/>
      </xdr:nvSpPr>
      <xdr:spPr>
        <a:xfrm>
          <a:off x="5514975" y="3924299"/>
          <a:ext cx="1285875" cy="1514476"/>
        </a:xfrm>
        <a:prstGeom prst="rect">
          <a:avLst/>
        </a:prstGeom>
        <a:solidFill>
          <a:schemeClr val="accent3"/>
        </a:solid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vert="horz" wrap="square" rtlCol="0" anchor="ctr"/>
        <a:lstStyle/>
        <a:p>
          <a:pPr marL="0" indent="0" algn="ctr"/>
          <a:fld id="{A162EF7C-83E7-4B8B-BA58-3A60928AC0CE}" type="TxLink">
            <a:rPr lang="en-US" sz="2400" b="1" i="0" u="none" strike="noStrike">
              <a:solidFill>
                <a:schemeClr val="bg1"/>
              </a:solidFill>
              <a:effectLst/>
              <a:latin typeface="Calibri"/>
              <a:ea typeface="Calibri"/>
              <a:cs typeface="Calibri"/>
            </a:rPr>
            <a:pPr marL="0" indent="0" algn="ctr"/>
            <a:t>0/30</a:t>
          </a:fld>
          <a:endParaRPr lang="en-US" sz="16600" b="1" i="0" u="none" strike="noStrike">
            <a:solidFill>
              <a:schemeClr val="bg1"/>
            </a:solidFill>
            <a:effectLst/>
            <a:latin typeface="Calibri"/>
            <a:ea typeface="Calibri"/>
            <a:cs typeface="Calibri"/>
          </a:endParaRPr>
        </a:p>
      </xdr:txBody>
    </xdr:sp>
    <xdr:clientData/>
  </xdr:twoCellAnchor>
  <xdr:twoCellAnchor>
    <xdr:from>
      <xdr:col>4</xdr:col>
      <xdr:colOff>19049</xdr:colOff>
      <xdr:row>28</xdr:row>
      <xdr:rowOff>9524</xdr:rowOff>
    </xdr:from>
    <xdr:to>
      <xdr:col>9</xdr:col>
      <xdr:colOff>219075</xdr:colOff>
      <xdr:row>28</xdr:row>
      <xdr:rowOff>1504949</xdr:rowOff>
    </xdr:to>
    <xdr:graphicFrame macro="">
      <xdr:nvGraphicFramePr>
        <xdr:cNvPr id="30" name="Graphique 29">
          <a:extLst>
            <a:ext uri="{FF2B5EF4-FFF2-40B4-BE49-F238E27FC236}">
              <a16:creationId xmlns:a16="http://schemas.microsoft.com/office/drawing/2014/main" id="{B55525FF-1113-497A-8C45-CC873596E52D}"/>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7"/>
        </a:graphicData>
      </a:graphic>
    </xdr:graphicFrame>
    <xdr:clientData/>
  </xdr:twoCellAnchor>
  <xdr:twoCellAnchor>
    <xdr:from>
      <xdr:col>9</xdr:col>
      <xdr:colOff>247650</xdr:colOff>
      <xdr:row>31</xdr:row>
      <xdr:rowOff>9524</xdr:rowOff>
    </xdr:from>
    <xdr:to>
      <xdr:col>11</xdr:col>
      <xdr:colOff>9525</xdr:colOff>
      <xdr:row>32</xdr:row>
      <xdr:rowOff>0</xdr:rowOff>
    </xdr:to>
    <xdr:sp macro="" textlink="$AJ$25">
      <xdr:nvSpPr>
        <xdr:cNvPr id="33" name="ZoneTexte 32">
          <a:extLst>
            <a:ext uri="{FF2B5EF4-FFF2-40B4-BE49-F238E27FC236}">
              <a16:creationId xmlns:a16="http://schemas.microsoft.com/office/drawing/2014/main" id="{D5368159-0911-4253-AAEE-9FD36BF81727}"/>
            </a:ext>
          </a:extLst>
        </xdr:cNvPr>
        <xdr:cNvSpPr txBox="1"/>
      </xdr:nvSpPr>
      <xdr:spPr>
        <a:xfrm>
          <a:off x="5514975" y="5857874"/>
          <a:ext cx="1285875" cy="1133476"/>
        </a:xfrm>
        <a:prstGeom prst="rect">
          <a:avLst/>
        </a:prstGeom>
        <a:solidFill>
          <a:schemeClr val="accent3">
            <a:lumMod val="75000"/>
          </a:schemeClr>
        </a:solid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vert="horz" wrap="square" rtlCol="0" anchor="ctr"/>
        <a:lstStyle/>
        <a:p>
          <a:pPr marL="0" indent="0" algn="ctr"/>
          <a:fld id="{3B985643-076C-445A-9663-8DE5522FD7E7}" type="TxLink">
            <a:rPr lang="en-US" sz="2400" b="1" i="0" u="none" strike="noStrike">
              <a:solidFill>
                <a:schemeClr val="bg1"/>
              </a:solidFill>
              <a:effectLst/>
              <a:latin typeface="Calibri"/>
              <a:ea typeface="Calibri"/>
              <a:cs typeface="Calibri"/>
            </a:rPr>
            <a:pPr marL="0" indent="0" algn="ctr"/>
            <a:t>0/30</a:t>
          </a:fld>
          <a:endParaRPr lang="en-US" sz="6000" b="1" i="0" u="none" strike="noStrike">
            <a:solidFill>
              <a:schemeClr val="bg1"/>
            </a:solidFill>
            <a:effectLst/>
            <a:latin typeface="Calibri"/>
            <a:ea typeface="Calibri"/>
            <a:cs typeface="Calibri"/>
          </a:endParaRPr>
        </a:p>
      </xdr:txBody>
    </xdr:sp>
    <xdr:clientData/>
  </xdr:twoCellAnchor>
  <xdr:twoCellAnchor>
    <xdr:from>
      <xdr:col>4</xdr:col>
      <xdr:colOff>19049</xdr:colOff>
      <xdr:row>31</xdr:row>
      <xdr:rowOff>9524</xdr:rowOff>
    </xdr:from>
    <xdr:to>
      <xdr:col>9</xdr:col>
      <xdr:colOff>219075</xdr:colOff>
      <xdr:row>31</xdr:row>
      <xdr:rowOff>1504949</xdr:rowOff>
    </xdr:to>
    <xdr:graphicFrame macro="">
      <xdr:nvGraphicFramePr>
        <xdr:cNvPr id="34" name="Graphique 33">
          <a:extLst>
            <a:ext uri="{FF2B5EF4-FFF2-40B4-BE49-F238E27FC236}">
              <a16:creationId xmlns:a16="http://schemas.microsoft.com/office/drawing/2014/main" id="{23E70746-E13D-4354-A71F-01CB1258D9DA}"/>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8"/>
        </a:graphicData>
      </a:graphic>
    </xdr:graphicFrame>
    <xdr:clientData/>
  </xdr:twoCellAnchor>
  <xdr:twoCellAnchor>
    <xdr:from>
      <xdr:col>9</xdr:col>
      <xdr:colOff>247650</xdr:colOff>
      <xdr:row>34</xdr:row>
      <xdr:rowOff>9524</xdr:rowOff>
    </xdr:from>
    <xdr:to>
      <xdr:col>11</xdr:col>
      <xdr:colOff>9525</xdr:colOff>
      <xdr:row>35</xdr:row>
      <xdr:rowOff>0</xdr:rowOff>
    </xdr:to>
    <xdr:sp macro="" textlink="$AJ$29">
      <xdr:nvSpPr>
        <xdr:cNvPr id="63" name="ZoneTexte 62">
          <a:extLst>
            <a:ext uri="{FF2B5EF4-FFF2-40B4-BE49-F238E27FC236}">
              <a16:creationId xmlns:a16="http://schemas.microsoft.com/office/drawing/2014/main" id="{40B51076-D5B9-4A36-8C20-ED43804DF1D7}"/>
            </a:ext>
          </a:extLst>
        </xdr:cNvPr>
        <xdr:cNvSpPr txBox="1"/>
      </xdr:nvSpPr>
      <xdr:spPr>
        <a:xfrm>
          <a:off x="5514975" y="3924299"/>
          <a:ext cx="1285875" cy="1514476"/>
        </a:xfrm>
        <a:prstGeom prst="rect">
          <a:avLst/>
        </a:prstGeom>
        <a:solidFill>
          <a:srgbClr val="78B5CB"/>
        </a:solid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vert="horz" wrap="square" rtlCol="0" anchor="ctr"/>
        <a:lstStyle/>
        <a:p>
          <a:pPr marL="0" indent="0" algn="ctr"/>
          <a:fld id="{6CFFB15D-F626-4BCD-A89E-01BD8536DB47}" type="TxLink">
            <a:rPr lang="en-US" sz="2400" b="1" i="0" u="none" strike="noStrike">
              <a:solidFill>
                <a:schemeClr val="bg1"/>
              </a:solidFill>
              <a:effectLst/>
              <a:latin typeface="Calibri"/>
              <a:ea typeface="Calibri"/>
              <a:cs typeface="Calibri"/>
            </a:rPr>
            <a:pPr marL="0" indent="0" algn="ctr"/>
            <a:t>0/40</a:t>
          </a:fld>
          <a:endParaRPr lang="en-US" sz="16600" b="1" i="0" u="none" strike="noStrike">
            <a:solidFill>
              <a:schemeClr val="bg1"/>
            </a:solidFill>
            <a:effectLst/>
            <a:latin typeface="Calibri"/>
            <a:ea typeface="Calibri"/>
            <a:cs typeface="Calibri"/>
          </a:endParaRPr>
        </a:p>
      </xdr:txBody>
    </xdr:sp>
    <xdr:clientData/>
  </xdr:twoCellAnchor>
  <xdr:twoCellAnchor>
    <xdr:from>
      <xdr:col>9</xdr:col>
      <xdr:colOff>247650</xdr:colOff>
      <xdr:row>37</xdr:row>
      <xdr:rowOff>9524</xdr:rowOff>
    </xdr:from>
    <xdr:to>
      <xdr:col>11</xdr:col>
      <xdr:colOff>9525</xdr:colOff>
      <xdr:row>38</xdr:row>
      <xdr:rowOff>0</xdr:rowOff>
    </xdr:to>
    <xdr:sp macro="" textlink="$AJ$31">
      <xdr:nvSpPr>
        <xdr:cNvPr id="69" name="ZoneTexte 68">
          <a:extLst>
            <a:ext uri="{FF2B5EF4-FFF2-40B4-BE49-F238E27FC236}">
              <a16:creationId xmlns:a16="http://schemas.microsoft.com/office/drawing/2014/main" id="{BF474A32-A225-4F32-BB32-DE5FBBCBC998}"/>
            </a:ext>
          </a:extLst>
        </xdr:cNvPr>
        <xdr:cNvSpPr txBox="1"/>
      </xdr:nvSpPr>
      <xdr:spPr>
        <a:xfrm>
          <a:off x="5514975" y="5619749"/>
          <a:ext cx="1285875" cy="1133476"/>
        </a:xfrm>
        <a:prstGeom prst="rect">
          <a:avLst/>
        </a:prstGeom>
        <a:solidFill>
          <a:schemeClr val="accent6">
            <a:lumMod val="40000"/>
            <a:lumOff val="60000"/>
          </a:schemeClr>
        </a:solid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vert="horz" wrap="square" rtlCol="0" anchor="ctr"/>
        <a:lstStyle/>
        <a:p>
          <a:pPr marL="0" indent="0" algn="ctr"/>
          <a:fld id="{DC672689-385B-4B12-BC6B-F26C107DDBAE}" type="TxLink">
            <a:rPr lang="en-US" sz="2400" b="1" i="0" u="none" strike="noStrike">
              <a:solidFill>
                <a:schemeClr val="bg1"/>
              </a:solidFill>
              <a:effectLst/>
              <a:latin typeface="Calibri"/>
              <a:ea typeface="Calibri"/>
              <a:cs typeface="Calibri"/>
            </a:rPr>
            <a:pPr marL="0" indent="0" algn="ctr"/>
            <a:t>0/20</a:t>
          </a:fld>
          <a:endParaRPr lang="en-US" sz="16600" b="1" i="0" u="none" strike="noStrike">
            <a:solidFill>
              <a:schemeClr val="bg1"/>
            </a:solidFill>
            <a:effectLst/>
            <a:latin typeface="Calibri"/>
            <a:ea typeface="Calibri"/>
            <a:cs typeface="Calibri"/>
          </a:endParaRPr>
        </a:p>
      </xdr:txBody>
    </xdr:sp>
    <xdr:clientData/>
  </xdr:twoCellAnchor>
  <xdr:twoCellAnchor>
    <xdr:from>
      <xdr:col>9</xdr:col>
      <xdr:colOff>247650</xdr:colOff>
      <xdr:row>40</xdr:row>
      <xdr:rowOff>9524</xdr:rowOff>
    </xdr:from>
    <xdr:to>
      <xdr:col>11</xdr:col>
      <xdr:colOff>9525</xdr:colOff>
      <xdr:row>41</xdr:row>
      <xdr:rowOff>0</xdr:rowOff>
    </xdr:to>
    <xdr:sp macro="" textlink="$AJ$37">
      <xdr:nvSpPr>
        <xdr:cNvPr id="77" name="ZoneTexte 76">
          <a:extLst>
            <a:ext uri="{FF2B5EF4-FFF2-40B4-BE49-F238E27FC236}">
              <a16:creationId xmlns:a16="http://schemas.microsoft.com/office/drawing/2014/main" id="{CC14A047-5614-456F-A7F8-7043505E480A}"/>
            </a:ext>
          </a:extLst>
        </xdr:cNvPr>
        <xdr:cNvSpPr txBox="1"/>
      </xdr:nvSpPr>
      <xdr:spPr>
        <a:xfrm>
          <a:off x="5514975" y="3809999"/>
          <a:ext cx="1285875" cy="1514476"/>
        </a:xfrm>
        <a:prstGeom prst="rect">
          <a:avLst/>
        </a:prstGeom>
        <a:solidFill>
          <a:schemeClr val="accent6">
            <a:lumMod val="60000"/>
            <a:lumOff val="40000"/>
          </a:schemeClr>
        </a:solid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vert="horz" wrap="square" rtlCol="0" anchor="ctr"/>
        <a:lstStyle/>
        <a:p>
          <a:pPr marL="0" indent="0" algn="ctr"/>
          <a:fld id="{1B538041-D9B5-4FC2-BA7F-047530FB5B2B}" type="TxLink">
            <a:rPr lang="en-US" sz="2400" b="1" i="0" u="none" strike="noStrike">
              <a:solidFill>
                <a:schemeClr val="bg1"/>
              </a:solidFill>
              <a:effectLst/>
              <a:latin typeface="Calibri"/>
              <a:ea typeface="Calibri"/>
              <a:cs typeface="Calibri"/>
            </a:rPr>
            <a:pPr marL="0" indent="0" algn="ctr"/>
            <a:t>0/60</a:t>
          </a:fld>
          <a:endParaRPr lang="en-US" sz="16600" b="1" i="0" u="none" strike="noStrike">
            <a:solidFill>
              <a:schemeClr val="bg1"/>
            </a:solidFill>
            <a:effectLst/>
            <a:latin typeface="Calibri"/>
            <a:ea typeface="Calibri"/>
            <a:cs typeface="Calibri"/>
          </a:endParaRPr>
        </a:p>
      </xdr:txBody>
    </xdr:sp>
    <xdr:clientData/>
  </xdr:twoCellAnchor>
  <xdr:twoCellAnchor>
    <xdr:from>
      <xdr:col>5</xdr:col>
      <xdr:colOff>304800</xdr:colOff>
      <xdr:row>43</xdr:row>
      <xdr:rowOff>104775</xdr:rowOff>
    </xdr:from>
    <xdr:to>
      <xdr:col>8</xdr:col>
      <xdr:colOff>466725</xdr:colOff>
      <xdr:row>43</xdr:row>
      <xdr:rowOff>390525</xdr:rowOff>
    </xdr:to>
    <xdr:sp macro="" textlink="">
      <xdr:nvSpPr>
        <xdr:cNvPr id="80" name="Rectangle 79">
          <a:extLst>
            <a:ext uri="{FF2B5EF4-FFF2-40B4-BE49-F238E27FC236}">
              <a16:creationId xmlns:a16="http://schemas.microsoft.com/office/drawing/2014/main" id="{1E1043E9-F92D-46CF-B780-729813283994}"/>
            </a:ext>
          </a:extLst>
        </xdr:cNvPr>
        <xdr:cNvSpPr/>
      </xdr:nvSpPr>
      <xdr:spPr>
        <a:xfrm>
          <a:off x="2524125" y="7134225"/>
          <a:ext cx="2447925" cy="285750"/>
        </a:xfrm>
        <a:prstGeom prst="rect">
          <a:avLst/>
        </a:prstGeom>
        <a:gradFill>
          <a:gsLst>
            <a:gs pos="28000">
              <a:schemeClr val="accent4"/>
            </a:gs>
            <a:gs pos="82000">
              <a:schemeClr val="accent2"/>
            </a:gs>
            <a:gs pos="71000">
              <a:schemeClr val="accent3"/>
            </a:gs>
            <a:gs pos="37000">
              <a:schemeClr val="accent3"/>
            </a:gs>
          </a:gsLst>
          <a:lin ang="0" scaled="0"/>
        </a:gradFill>
        <a:ln>
          <a:noFill/>
        </a:ln>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9</xdr:col>
      <xdr:colOff>247650</xdr:colOff>
      <xdr:row>43</xdr:row>
      <xdr:rowOff>9524</xdr:rowOff>
    </xdr:from>
    <xdr:to>
      <xdr:col>11</xdr:col>
      <xdr:colOff>9525</xdr:colOff>
      <xdr:row>44</xdr:row>
      <xdr:rowOff>0</xdr:rowOff>
    </xdr:to>
    <xdr:sp macro="" textlink="$AJ$38">
      <xdr:nvSpPr>
        <xdr:cNvPr id="81" name="ZoneTexte 80">
          <a:extLst>
            <a:ext uri="{FF2B5EF4-FFF2-40B4-BE49-F238E27FC236}">
              <a16:creationId xmlns:a16="http://schemas.microsoft.com/office/drawing/2014/main" id="{DCF54706-1819-4A44-8794-C0D03C74F5AE}"/>
            </a:ext>
          </a:extLst>
        </xdr:cNvPr>
        <xdr:cNvSpPr txBox="1"/>
      </xdr:nvSpPr>
      <xdr:spPr>
        <a:xfrm>
          <a:off x="5514975" y="7038974"/>
          <a:ext cx="1285875" cy="457201"/>
        </a:xfrm>
        <a:prstGeom prst="rect">
          <a:avLst/>
        </a:prstGeom>
        <a:solidFill>
          <a:schemeClr val="tx2"/>
        </a:solid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vert="horz" wrap="square" rtlCol="0" anchor="ctr"/>
        <a:lstStyle/>
        <a:p>
          <a:pPr marL="0" indent="0" algn="ctr"/>
          <a:fld id="{9C1A7479-7D3F-4FB1-BAEF-4F29000AECCC}" type="TxLink">
            <a:rPr lang="en-US" sz="2400" b="1" i="0" u="none" strike="noStrike">
              <a:solidFill>
                <a:schemeClr val="bg1"/>
              </a:solidFill>
              <a:effectLst/>
              <a:latin typeface="Calibri"/>
              <a:ea typeface="Calibri"/>
              <a:cs typeface="Calibri"/>
            </a:rPr>
            <a:pPr marL="0" indent="0" algn="ctr"/>
            <a:t>0/20</a:t>
          </a:fld>
          <a:endParaRPr lang="en-US" sz="16600" b="1" i="0" u="none" strike="noStrike">
            <a:solidFill>
              <a:schemeClr val="bg1"/>
            </a:solidFill>
            <a:effectLst/>
            <a:latin typeface="Calibri"/>
            <a:ea typeface="Calibri"/>
            <a:cs typeface="Calibri"/>
          </a:endParaRPr>
        </a:p>
      </xdr:txBody>
    </xdr:sp>
    <xdr:clientData/>
  </xdr:twoCellAnchor>
  <xdr:twoCellAnchor>
    <xdr:from>
      <xdr:col>4</xdr:col>
      <xdr:colOff>19049</xdr:colOff>
      <xdr:row>43</xdr:row>
      <xdr:rowOff>9524</xdr:rowOff>
    </xdr:from>
    <xdr:to>
      <xdr:col>9</xdr:col>
      <xdr:colOff>219075</xdr:colOff>
      <xdr:row>43</xdr:row>
      <xdr:rowOff>1504949</xdr:rowOff>
    </xdr:to>
    <xdr:graphicFrame macro="">
      <xdr:nvGraphicFramePr>
        <xdr:cNvPr id="82" name="Graphique 81">
          <a:extLst>
            <a:ext uri="{FF2B5EF4-FFF2-40B4-BE49-F238E27FC236}">
              <a16:creationId xmlns:a16="http://schemas.microsoft.com/office/drawing/2014/main" id="{28D9E77F-7326-4982-A1A6-F9D05FF95223}"/>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9"/>
        </a:graphicData>
      </a:graphic>
    </xdr:graphicFrame>
    <xdr:clientData/>
  </xdr:twoCellAnchor>
  <xdr:twoCellAnchor>
    <xdr:from>
      <xdr:col>5</xdr:col>
      <xdr:colOff>285750</xdr:colOff>
      <xdr:row>46</xdr:row>
      <xdr:rowOff>95251</xdr:rowOff>
    </xdr:from>
    <xdr:to>
      <xdr:col>8</xdr:col>
      <xdr:colOff>447750</xdr:colOff>
      <xdr:row>46</xdr:row>
      <xdr:rowOff>679670</xdr:rowOff>
    </xdr:to>
    <xdr:grpSp>
      <xdr:nvGrpSpPr>
        <xdr:cNvPr id="83" name="Groupe 82">
          <a:extLst>
            <a:ext uri="{FF2B5EF4-FFF2-40B4-BE49-F238E27FC236}">
              <a16:creationId xmlns:a16="http://schemas.microsoft.com/office/drawing/2014/main" id="{437C7226-DB0D-4F3D-996A-DB9ECE8D9BC7}"/>
            </a:ext>
          </a:extLst>
        </xdr:cNvPr>
        <xdr:cNvGrpSpPr/>
      </xdr:nvGrpSpPr>
      <xdr:grpSpPr>
        <a:xfrm>
          <a:off x="2505075" y="15097126"/>
          <a:ext cx="2448000" cy="584419"/>
          <a:chOff x="2505075" y="2447925"/>
          <a:chExt cx="2448000" cy="605475"/>
        </a:xfrm>
      </xdr:grpSpPr>
      <xdr:sp macro="" textlink="">
        <xdr:nvSpPr>
          <xdr:cNvPr id="84" name="Rectangle 83">
            <a:extLst>
              <a:ext uri="{FF2B5EF4-FFF2-40B4-BE49-F238E27FC236}">
                <a16:creationId xmlns:a16="http://schemas.microsoft.com/office/drawing/2014/main" id="{AFC5AC4B-D051-E8F2-3D28-D12D5B1E8030}"/>
              </a:ext>
            </a:extLst>
          </xdr:cNvPr>
          <xdr:cNvSpPr/>
        </xdr:nvSpPr>
        <xdr:spPr>
          <a:xfrm>
            <a:off x="2505075" y="2447925"/>
            <a:ext cx="2448000" cy="234000"/>
          </a:xfrm>
          <a:prstGeom prst="rect">
            <a:avLst/>
          </a:prstGeom>
          <a:gradFill>
            <a:gsLst>
              <a:gs pos="28000">
                <a:schemeClr val="accent4"/>
              </a:gs>
              <a:gs pos="82000">
                <a:schemeClr val="accent2"/>
              </a:gs>
              <a:gs pos="71000">
                <a:schemeClr val="accent3"/>
              </a:gs>
              <a:gs pos="37000">
                <a:schemeClr val="accent3"/>
              </a:gs>
            </a:gsLst>
            <a:lin ang="0" scaled="0"/>
          </a:gradFill>
          <a:ln>
            <a:noFill/>
          </a:ln>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sp macro="" textlink="">
        <xdr:nvSpPr>
          <xdr:cNvPr id="85" name="Rectangle 84">
            <a:extLst>
              <a:ext uri="{FF2B5EF4-FFF2-40B4-BE49-F238E27FC236}">
                <a16:creationId xmlns:a16="http://schemas.microsoft.com/office/drawing/2014/main" id="{7C1A0010-2C31-D704-013F-D917884411D1}"/>
              </a:ext>
            </a:extLst>
          </xdr:cNvPr>
          <xdr:cNvSpPr/>
        </xdr:nvSpPr>
        <xdr:spPr>
          <a:xfrm>
            <a:off x="2505075" y="2819400"/>
            <a:ext cx="2448000" cy="234000"/>
          </a:xfrm>
          <a:prstGeom prst="rect">
            <a:avLst/>
          </a:prstGeom>
          <a:gradFill>
            <a:gsLst>
              <a:gs pos="28000">
                <a:schemeClr val="accent4"/>
              </a:gs>
              <a:gs pos="82000">
                <a:schemeClr val="accent2"/>
              </a:gs>
              <a:gs pos="71000">
                <a:schemeClr val="accent3"/>
              </a:gs>
              <a:gs pos="37000">
                <a:schemeClr val="accent3"/>
              </a:gs>
            </a:gsLst>
            <a:lin ang="0" scaled="0"/>
          </a:gradFill>
          <a:ln>
            <a:noFill/>
          </a:ln>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grpSp>
    <xdr:clientData/>
  </xdr:twoCellAnchor>
  <xdr:twoCellAnchor>
    <xdr:from>
      <xdr:col>4</xdr:col>
      <xdr:colOff>19049</xdr:colOff>
      <xdr:row>46</xdr:row>
      <xdr:rowOff>9524</xdr:rowOff>
    </xdr:from>
    <xdr:to>
      <xdr:col>9</xdr:col>
      <xdr:colOff>219075</xdr:colOff>
      <xdr:row>46</xdr:row>
      <xdr:rowOff>1504949</xdr:rowOff>
    </xdr:to>
    <xdr:graphicFrame macro="">
      <xdr:nvGraphicFramePr>
        <xdr:cNvPr id="86" name="Graphique 85">
          <a:extLst>
            <a:ext uri="{FF2B5EF4-FFF2-40B4-BE49-F238E27FC236}">
              <a16:creationId xmlns:a16="http://schemas.microsoft.com/office/drawing/2014/main" id="{880266BF-7CCC-4FD0-B3A8-C27A38BE01B0}"/>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0"/>
        </a:graphicData>
      </a:graphic>
    </xdr:graphicFrame>
    <xdr:clientData/>
  </xdr:twoCellAnchor>
  <xdr:twoCellAnchor>
    <xdr:from>
      <xdr:col>9</xdr:col>
      <xdr:colOff>247650</xdr:colOff>
      <xdr:row>46</xdr:row>
      <xdr:rowOff>9524</xdr:rowOff>
    </xdr:from>
    <xdr:to>
      <xdr:col>11</xdr:col>
      <xdr:colOff>9525</xdr:colOff>
      <xdr:row>47</xdr:row>
      <xdr:rowOff>0</xdr:rowOff>
    </xdr:to>
    <xdr:sp macro="" textlink="$AJ$40">
      <xdr:nvSpPr>
        <xdr:cNvPr id="87" name="ZoneTexte 86">
          <a:extLst>
            <a:ext uri="{FF2B5EF4-FFF2-40B4-BE49-F238E27FC236}">
              <a16:creationId xmlns:a16="http://schemas.microsoft.com/office/drawing/2014/main" id="{7EC28694-B006-46D1-B2F0-0B463EDCD32E}"/>
            </a:ext>
          </a:extLst>
        </xdr:cNvPr>
        <xdr:cNvSpPr txBox="1"/>
      </xdr:nvSpPr>
      <xdr:spPr>
        <a:xfrm>
          <a:off x="5514975" y="9544049"/>
          <a:ext cx="1285875" cy="752476"/>
        </a:xfrm>
        <a:prstGeom prst="rect">
          <a:avLst/>
        </a:prstGeom>
        <a:solidFill>
          <a:schemeClr val="accent4"/>
        </a:solid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vert="horz" wrap="square" rtlCol="0" anchor="ctr"/>
        <a:lstStyle/>
        <a:p>
          <a:pPr marL="0" indent="0" algn="ctr"/>
          <a:fld id="{E6A6B01E-FF7C-4634-8514-FCE4B9A3B6F7}" type="TxLink">
            <a:rPr lang="en-US" sz="2400" b="1" i="0" u="none" strike="noStrike">
              <a:solidFill>
                <a:schemeClr val="bg1"/>
              </a:solidFill>
              <a:effectLst/>
              <a:latin typeface="Calibri"/>
              <a:ea typeface="Calibri"/>
              <a:cs typeface="Calibri"/>
            </a:rPr>
            <a:pPr marL="0" indent="0" algn="ctr"/>
            <a:t>0/40</a:t>
          </a:fld>
          <a:endParaRPr lang="en-US" sz="71400" b="1" i="0" u="none" strike="noStrike">
            <a:solidFill>
              <a:schemeClr val="bg1"/>
            </a:solidFill>
            <a:effectLst/>
            <a:latin typeface="Calibri"/>
            <a:ea typeface="Calibri"/>
            <a:cs typeface="Calibri"/>
          </a:endParaRPr>
        </a:p>
      </xdr:txBody>
    </xdr:sp>
    <xdr:clientData/>
  </xdr:twoCellAnchor>
</xdr:wsDr>
</file>

<file path=xl/drawings/drawing2.xml><?xml version="1.0" encoding="utf-8"?>
<xdr:wsDr xmlns:xdr="http://schemas.openxmlformats.org/drawingml/2006/spreadsheetDrawing" xmlns:a="http://schemas.openxmlformats.org/drawingml/2006/main">
  <xdr:twoCellAnchor editAs="absolute">
    <xdr:from>
      <xdr:col>4</xdr:col>
      <xdr:colOff>133349</xdr:colOff>
      <xdr:row>0</xdr:row>
      <xdr:rowOff>0</xdr:rowOff>
    </xdr:from>
    <xdr:to>
      <xdr:col>43</xdr:col>
      <xdr:colOff>9524</xdr:colOff>
      <xdr:row>0</xdr:row>
      <xdr:rowOff>885825</xdr:rowOff>
    </xdr:to>
    <mc:AlternateContent xmlns:mc="http://schemas.openxmlformats.org/markup-compatibility/2006" xmlns:sle15="http://schemas.microsoft.com/office/drawing/2012/slicer">
      <mc:Choice Requires="sle15">
        <xdr:graphicFrame macro="">
          <xdr:nvGraphicFramePr>
            <xdr:cNvPr id="2" name="NOM2">
              <a:extLst>
                <a:ext uri="{FF2B5EF4-FFF2-40B4-BE49-F238E27FC236}">
                  <a16:creationId xmlns:a16="http://schemas.microsoft.com/office/drawing/2014/main" id="{023A280A-FD1C-46BB-407F-2CB1E53BB0FD}"/>
                </a:ext>
              </a:extLst>
            </xdr:cNvPr>
            <xdr:cNvGraphicFramePr/>
          </xdr:nvGraphicFramePr>
          <xdr:xfrm>
            <a:off x="0" y="0"/>
            <a:ext cx="0" cy="0"/>
          </xdr:xfrm>
          <a:graphic>
            <a:graphicData uri="http://schemas.microsoft.com/office/drawing/2010/slicer">
              <sle:slicer xmlns:sle="http://schemas.microsoft.com/office/drawing/2010/slicer" name="NOM2"/>
            </a:graphicData>
          </a:graphic>
        </xdr:graphicFrame>
      </mc:Choice>
      <mc:Fallback xmlns="">
        <xdr:sp macro="" textlink="">
          <xdr:nvSpPr>
            <xdr:cNvPr id="0" name=""/>
            <xdr:cNvSpPr>
              <a:spLocks noTextEdit="1"/>
            </xdr:cNvSpPr>
          </xdr:nvSpPr>
          <xdr:spPr>
            <a:xfrm>
              <a:off x="1762124" y="0"/>
              <a:ext cx="10925175" cy="885825"/>
            </a:xfrm>
            <a:prstGeom prst="rect">
              <a:avLst/>
            </a:prstGeom>
            <a:solidFill>
              <a:prstClr val="white"/>
            </a:solidFill>
            <a:ln w="1">
              <a:solidFill>
                <a:prstClr val="green"/>
              </a:solidFill>
            </a:ln>
          </xdr:spPr>
          <xdr:txBody>
            <a:bodyPr vertOverflow="clip" horzOverflow="clip"/>
            <a:lstStyle/>
            <a:p>
              <a:r>
                <a:rPr lang="fr-FR" sz="1100"/>
                <a:t>Cette forme représente un segment de table. Les segments de table ne sont pas pris en charge dans cette version d’Excel.
En revanche, si la forme a été modifiée dans une version antérieure d’Excel, ou si le classeur a été enregistré dans Excel 2007 ou une version antérieure, vous ne pouvez pas utiliser le segment.</a:t>
              </a:r>
            </a:p>
          </xdr:txBody>
        </xdr:sp>
      </mc:Fallback>
    </mc:AlternateContent>
    <xdr:clientData/>
  </xdr:twoCellAnchor>
</xdr:wsDr>
</file>

<file path=xl/drawings/drawing3.xml><?xml version="1.0" encoding="utf-8"?>
<xdr:wsDr xmlns:xdr="http://schemas.openxmlformats.org/drawingml/2006/spreadsheetDrawing" xmlns:a="http://schemas.openxmlformats.org/drawingml/2006/main">
  <xdr:twoCellAnchor editAs="absolute">
    <xdr:from>
      <xdr:col>1</xdr:col>
      <xdr:colOff>0</xdr:colOff>
      <xdr:row>0</xdr:row>
      <xdr:rowOff>19050</xdr:rowOff>
    </xdr:from>
    <xdr:to>
      <xdr:col>20</xdr:col>
      <xdr:colOff>352425</xdr:colOff>
      <xdr:row>1</xdr:row>
      <xdr:rowOff>0</xdr:rowOff>
    </xdr:to>
    <mc:AlternateContent xmlns:mc="http://schemas.openxmlformats.org/markup-compatibility/2006" xmlns:sle15="http://schemas.microsoft.com/office/drawing/2012/slicer">
      <mc:Choice Requires="sle15">
        <xdr:graphicFrame macro="">
          <xdr:nvGraphicFramePr>
            <xdr:cNvPr id="3" name="NOM2 1">
              <a:extLst>
                <a:ext uri="{FF2B5EF4-FFF2-40B4-BE49-F238E27FC236}">
                  <a16:creationId xmlns:a16="http://schemas.microsoft.com/office/drawing/2014/main" id="{BEBA8994-D32D-5129-AFD6-BB81DC2EFD4B}"/>
                </a:ext>
              </a:extLst>
            </xdr:cNvPr>
            <xdr:cNvGraphicFramePr/>
          </xdr:nvGraphicFramePr>
          <xdr:xfrm>
            <a:off x="0" y="0"/>
            <a:ext cx="0" cy="0"/>
          </xdr:xfrm>
          <a:graphic>
            <a:graphicData uri="http://schemas.microsoft.com/office/drawing/2010/slicer">
              <sle:slicer xmlns:sle="http://schemas.microsoft.com/office/drawing/2010/slicer" name="NOM2 1"/>
            </a:graphicData>
          </a:graphic>
        </xdr:graphicFrame>
      </mc:Choice>
      <mc:Fallback xmlns="">
        <xdr:sp macro="" textlink="">
          <xdr:nvSpPr>
            <xdr:cNvPr id="0" name=""/>
            <xdr:cNvSpPr>
              <a:spLocks noTextEdit="1"/>
            </xdr:cNvSpPr>
          </xdr:nvSpPr>
          <xdr:spPr>
            <a:xfrm>
              <a:off x="390525" y="19050"/>
              <a:ext cx="11734800" cy="904875"/>
            </a:xfrm>
            <a:prstGeom prst="rect">
              <a:avLst/>
            </a:prstGeom>
            <a:solidFill>
              <a:prstClr val="white"/>
            </a:solidFill>
            <a:ln w="1">
              <a:solidFill>
                <a:prstClr val="green"/>
              </a:solidFill>
            </a:ln>
          </xdr:spPr>
          <xdr:txBody>
            <a:bodyPr vertOverflow="clip" horzOverflow="clip"/>
            <a:lstStyle/>
            <a:p>
              <a:r>
                <a:rPr lang="fr-FR" sz="1100"/>
                <a:t>Cette forme représente un segment de table. Les segments de table ne sont pas pris en charge dans cette version d’Excel.
En revanche, si la forme a été modifiée dans une version antérieure d’Excel, ou si le classeur a été enregistré dans Excel 2007 ou une version antérieure, vous ne pouvez pas utiliser le segment.</a:t>
              </a:r>
            </a:p>
          </xdr:txBody>
        </xdr:sp>
      </mc:Fallback>
    </mc:AlternateContent>
    <xdr:clientData/>
  </xdr:twoCellAnchor>
</xdr:wsDr>
</file>

<file path=xl/drawings/drawing4.xml><?xml version="1.0" encoding="utf-8"?>
<xdr:wsDr xmlns:xdr="http://schemas.openxmlformats.org/drawingml/2006/spreadsheetDrawing" xmlns:a="http://schemas.openxmlformats.org/drawingml/2006/main">
  <xdr:twoCellAnchor editAs="absolute">
    <xdr:from>
      <xdr:col>0</xdr:col>
      <xdr:colOff>752475</xdr:colOff>
      <xdr:row>0</xdr:row>
      <xdr:rowOff>9525</xdr:rowOff>
    </xdr:from>
    <xdr:to>
      <xdr:col>4</xdr:col>
      <xdr:colOff>0</xdr:colOff>
      <xdr:row>0</xdr:row>
      <xdr:rowOff>857250</xdr:rowOff>
    </xdr:to>
    <mc:AlternateContent xmlns:mc="http://schemas.openxmlformats.org/markup-compatibility/2006" xmlns:sle15="http://schemas.microsoft.com/office/drawing/2012/slicer">
      <mc:Choice Requires="sle15">
        <xdr:graphicFrame macro="">
          <xdr:nvGraphicFramePr>
            <xdr:cNvPr id="2" name="EQUIPE">
              <a:extLst>
                <a:ext uri="{FF2B5EF4-FFF2-40B4-BE49-F238E27FC236}">
                  <a16:creationId xmlns:a16="http://schemas.microsoft.com/office/drawing/2014/main" id="{FB89C695-6611-2A2E-5216-BA91A0C47D6B}"/>
                </a:ext>
              </a:extLst>
            </xdr:cNvPr>
            <xdr:cNvGraphicFramePr/>
          </xdr:nvGraphicFramePr>
          <xdr:xfrm>
            <a:off x="0" y="0"/>
            <a:ext cx="0" cy="0"/>
          </xdr:xfrm>
          <a:graphic>
            <a:graphicData uri="http://schemas.microsoft.com/office/drawing/2010/slicer">
              <sle:slicer xmlns:sle="http://schemas.microsoft.com/office/drawing/2010/slicer" name="EQUIPE"/>
            </a:graphicData>
          </a:graphic>
        </xdr:graphicFrame>
      </mc:Choice>
      <mc:Fallback xmlns="">
        <xdr:sp macro="" textlink="">
          <xdr:nvSpPr>
            <xdr:cNvPr id="0" name=""/>
            <xdr:cNvSpPr>
              <a:spLocks noTextEdit="1"/>
            </xdr:cNvSpPr>
          </xdr:nvSpPr>
          <xdr:spPr>
            <a:xfrm>
              <a:off x="752475" y="9525"/>
              <a:ext cx="9048750" cy="847725"/>
            </a:xfrm>
            <a:prstGeom prst="rect">
              <a:avLst/>
            </a:prstGeom>
            <a:solidFill>
              <a:prstClr val="white"/>
            </a:solidFill>
            <a:ln w="1">
              <a:solidFill>
                <a:prstClr val="green"/>
              </a:solidFill>
            </a:ln>
          </xdr:spPr>
          <xdr:txBody>
            <a:bodyPr vertOverflow="clip" horzOverflow="clip"/>
            <a:lstStyle/>
            <a:p>
              <a:r>
                <a:rPr lang="fr-FR" sz="1100"/>
                <a:t>Cette forme représente un segment de table. Les segments de table ne sont pas pris en charge dans cette version d’Excel.
En revanche, si la forme a été modifiée dans une version antérieure d’Excel, ou si le classeur a été enregistré dans Excel 2007 ou une version antérieure, vous ne pouvez pas utiliser le segment.</a:t>
              </a:r>
            </a:p>
          </xdr:txBody>
        </xdr:sp>
      </mc:Fallback>
    </mc:AlternateContent>
    <xdr:clientData/>
  </xdr:twoCellAnchor>
</xdr:wsDr>
</file>

<file path=xl/drawings/drawing5.xml><?xml version="1.0" encoding="utf-8"?>
<xdr:wsDr xmlns:xdr="http://schemas.openxmlformats.org/drawingml/2006/spreadsheetDrawing" xmlns:a="http://schemas.openxmlformats.org/drawingml/2006/main">
  <xdr:twoCellAnchor>
    <xdr:from>
      <xdr:col>4</xdr:col>
      <xdr:colOff>533401</xdr:colOff>
      <xdr:row>3</xdr:row>
      <xdr:rowOff>57149</xdr:rowOff>
    </xdr:from>
    <xdr:to>
      <xdr:col>7</xdr:col>
      <xdr:colOff>504825</xdr:colOff>
      <xdr:row>3</xdr:row>
      <xdr:rowOff>849149</xdr:rowOff>
    </xdr:to>
    <xdr:grpSp>
      <xdr:nvGrpSpPr>
        <xdr:cNvPr id="2" name="Groupe 1">
          <a:extLst>
            <a:ext uri="{FF2B5EF4-FFF2-40B4-BE49-F238E27FC236}">
              <a16:creationId xmlns:a16="http://schemas.microsoft.com/office/drawing/2014/main" id="{B0732C94-2972-4AB6-A720-50EB3120D588}"/>
            </a:ext>
          </a:extLst>
        </xdr:cNvPr>
        <xdr:cNvGrpSpPr/>
      </xdr:nvGrpSpPr>
      <xdr:grpSpPr>
        <a:xfrm>
          <a:off x="2524126" y="647699"/>
          <a:ext cx="2257424" cy="792000"/>
          <a:chOff x="2505075" y="2447925"/>
          <a:chExt cx="2448000" cy="958950"/>
        </a:xfrm>
      </xdr:grpSpPr>
      <xdr:sp macro="" textlink="">
        <xdr:nvSpPr>
          <xdr:cNvPr id="3" name="Rectangle 2">
            <a:extLst>
              <a:ext uri="{FF2B5EF4-FFF2-40B4-BE49-F238E27FC236}">
                <a16:creationId xmlns:a16="http://schemas.microsoft.com/office/drawing/2014/main" id="{D46312C4-66CE-F173-B6DC-122381D4C0F2}"/>
              </a:ext>
            </a:extLst>
          </xdr:cNvPr>
          <xdr:cNvSpPr/>
        </xdr:nvSpPr>
        <xdr:spPr>
          <a:xfrm>
            <a:off x="2505075" y="2447925"/>
            <a:ext cx="2448000" cy="216000"/>
          </a:xfrm>
          <a:prstGeom prst="rect">
            <a:avLst/>
          </a:prstGeom>
          <a:gradFill>
            <a:gsLst>
              <a:gs pos="28000">
                <a:schemeClr val="accent4"/>
              </a:gs>
              <a:gs pos="82000">
                <a:schemeClr val="accent2"/>
              </a:gs>
              <a:gs pos="71000">
                <a:schemeClr val="accent3"/>
              </a:gs>
              <a:gs pos="37000">
                <a:schemeClr val="accent3"/>
              </a:gs>
            </a:gsLst>
            <a:lin ang="0" scaled="0"/>
          </a:gradFill>
          <a:ln>
            <a:noFill/>
          </a:ln>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sp macro="" textlink="">
        <xdr:nvSpPr>
          <xdr:cNvPr id="4" name="Rectangle 3">
            <a:extLst>
              <a:ext uri="{FF2B5EF4-FFF2-40B4-BE49-F238E27FC236}">
                <a16:creationId xmlns:a16="http://schemas.microsoft.com/office/drawing/2014/main" id="{F0099691-6CB5-EAAD-E0FD-8C2CEEBDDF89}"/>
              </a:ext>
            </a:extLst>
          </xdr:cNvPr>
          <xdr:cNvSpPr/>
        </xdr:nvSpPr>
        <xdr:spPr>
          <a:xfrm>
            <a:off x="2505075" y="2819400"/>
            <a:ext cx="2448000" cy="216000"/>
          </a:xfrm>
          <a:prstGeom prst="rect">
            <a:avLst/>
          </a:prstGeom>
          <a:gradFill>
            <a:gsLst>
              <a:gs pos="28000">
                <a:schemeClr val="accent4"/>
              </a:gs>
              <a:gs pos="82000">
                <a:schemeClr val="accent2"/>
              </a:gs>
              <a:gs pos="71000">
                <a:schemeClr val="accent3"/>
              </a:gs>
              <a:gs pos="37000">
                <a:schemeClr val="accent3"/>
              </a:gs>
            </a:gsLst>
            <a:lin ang="0" scaled="0"/>
          </a:gradFill>
          <a:ln>
            <a:noFill/>
          </a:ln>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sp macro="" textlink="">
        <xdr:nvSpPr>
          <xdr:cNvPr id="5" name="Rectangle 4">
            <a:extLst>
              <a:ext uri="{FF2B5EF4-FFF2-40B4-BE49-F238E27FC236}">
                <a16:creationId xmlns:a16="http://schemas.microsoft.com/office/drawing/2014/main" id="{FE1E46E2-D11A-5ECB-FC70-7FA83CF34159}"/>
              </a:ext>
            </a:extLst>
          </xdr:cNvPr>
          <xdr:cNvSpPr/>
        </xdr:nvSpPr>
        <xdr:spPr>
          <a:xfrm>
            <a:off x="2505075" y="3190875"/>
            <a:ext cx="2448000" cy="216000"/>
          </a:xfrm>
          <a:prstGeom prst="rect">
            <a:avLst/>
          </a:prstGeom>
          <a:gradFill>
            <a:gsLst>
              <a:gs pos="28000">
                <a:schemeClr val="accent4"/>
              </a:gs>
              <a:gs pos="82000">
                <a:schemeClr val="accent2"/>
              </a:gs>
              <a:gs pos="71000">
                <a:schemeClr val="accent3"/>
              </a:gs>
              <a:gs pos="37000">
                <a:schemeClr val="accent3"/>
              </a:gs>
            </a:gsLst>
            <a:lin ang="0" scaled="0"/>
          </a:gradFill>
          <a:ln>
            <a:noFill/>
          </a:ln>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grpSp>
    <xdr:clientData/>
  </xdr:twoCellAnchor>
  <xdr:twoCellAnchor>
    <xdr:from>
      <xdr:col>3</xdr:col>
      <xdr:colOff>19049</xdr:colOff>
      <xdr:row>3</xdr:row>
      <xdr:rowOff>0</xdr:rowOff>
    </xdr:from>
    <xdr:to>
      <xdr:col>8</xdr:col>
      <xdr:colOff>219075</xdr:colOff>
      <xdr:row>3</xdr:row>
      <xdr:rowOff>1123950</xdr:rowOff>
    </xdr:to>
    <xdr:graphicFrame macro="">
      <xdr:nvGraphicFramePr>
        <xdr:cNvPr id="6" name="Graphique 5">
          <a:extLst>
            <a:ext uri="{FF2B5EF4-FFF2-40B4-BE49-F238E27FC236}">
              <a16:creationId xmlns:a16="http://schemas.microsoft.com/office/drawing/2014/main" id="{11AD9AD5-944F-4D2C-BB9C-AF552C3174DB}"/>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11</xdr:col>
      <xdr:colOff>685801</xdr:colOff>
      <xdr:row>3</xdr:row>
      <xdr:rowOff>76199</xdr:rowOff>
    </xdr:from>
    <xdr:to>
      <xdr:col>14</xdr:col>
      <xdr:colOff>657225</xdr:colOff>
      <xdr:row>3</xdr:row>
      <xdr:rowOff>868199</xdr:rowOff>
    </xdr:to>
    <xdr:grpSp>
      <xdr:nvGrpSpPr>
        <xdr:cNvPr id="7" name="Groupe 6">
          <a:extLst>
            <a:ext uri="{FF2B5EF4-FFF2-40B4-BE49-F238E27FC236}">
              <a16:creationId xmlns:a16="http://schemas.microsoft.com/office/drawing/2014/main" id="{07F48F11-EF14-179B-FCEF-EF22D6FBA6D0}"/>
            </a:ext>
          </a:extLst>
        </xdr:cNvPr>
        <xdr:cNvGrpSpPr/>
      </xdr:nvGrpSpPr>
      <xdr:grpSpPr>
        <a:xfrm>
          <a:off x="6915151" y="666749"/>
          <a:ext cx="2181224" cy="792000"/>
          <a:chOff x="2505075" y="2447925"/>
          <a:chExt cx="2448000" cy="958950"/>
        </a:xfrm>
      </xdr:grpSpPr>
      <xdr:sp macro="" textlink="">
        <xdr:nvSpPr>
          <xdr:cNvPr id="8" name="Rectangle 7">
            <a:extLst>
              <a:ext uri="{FF2B5EF4-FFF2-40B4-BE49-F238E27FC236}">
                <a16:creationId xmlns:a16="http://schemas.microsoft.com/office/drawing/2014/main" id="{D5960DEB-31F5-0FF1-505C-15BE646B930B}"/>
              </a:ext>
            </a:extLst>
          </xdr:cNvPr>
          <xdr:cNvSpPr/>
        </xdr:nvSpPr>
        <xdr:spPr>
          <a:xfrm>
            <a:off x="2505075" y="2447925"/>
            <a:ext cx="2448000" cy="216000"/>
          </a:xfrm>
          <a:prstGeom prst="rect">
            <a:avLst/>
          </a:prstGeom>
          <a:gradFill>
            <a:gsLst>
              <a:gs pos="28000">
                <a:schemeClr val="accent4"/>
              </a:gs>
              <a:gs pos="82000">
                <a:schemeClr val="accent2"/>
              </a:gs>
              <a:gs pos="71000">
                <a:schemeClr val="accent3"/>
              </a:gs>
              <a:gs pos="37000">
                <a:schemeClr val="accent3"/>
              </a:gs>
            </a:gsLst>
            <a:lin ang="0" scaled="0"/>
          </a:gradFill>
          <a:ln>
            <a:noFill/>
          </a:ln>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sp macro="" textlink="">
        <xdr:nvSpPr>
          <xdr:cNvPr id="9" name="Rectangle 8">
            <a:extLst>
              <a:ext uri="{FF2B5EF4-FFF2-40B4-BE49-F238E27FC236}">
                <a16:creationId xmlns:a16="http://schemas.microsoft.com/office/drawing/2014/main" id="{DDDA1653-971B-52D0-C98F-0A40CC32B721}"/>
              </a:ext>
            </a:extLst>
          </xdr:cNvPr>
          <xdr:cNvSpPr/>
        </xdr:nvSpPr>
        <xdr:spPr>
          <a:xfrm>
            <a:off x="2505075" y="2819400"/>
            <a:ext cx="2448000" cy="216000"/>
          </a:xfrm>
          <a:prstGeom prst="rect">
            <a:avLst/>
          </a:prstGeom>
          <a:gradFill>
            <a:gsLst>
              <a:gs pos="28000">
                <a:schemeClr val="accent4"/>
              </a:gs>
              <a:gs pos="82000">
                <a:schemeClr val="accent2"/>
              </a:gs>
              <a:gs pos="71000">
                <a:schemeClr val="accent3"/>
              </a:gs>
              <a:gs pos="37000">
                <a:schemeClr val="accent3"/>
              </a:gs>
            </a:gsLst>
            <a:lin ang="0" scaled="0"/>
          </a:gradFill>
          <a:ln>
            <a:noFill/>
          </a:ln>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sp macro="" textlink="">
        <xdr:nvSpPr>
          <xdr:cNvPr id="10" name="Rectangle 9">
            <a:extLst>
              <a:ext uri="{FF2B5EF4-FFF2-40B4-BE49-F238E27FC236}">
                <a16:creationId xmlns:a16="http://schemas.microsoft.com/office/drawing/2014/main" id="{D4B1AB67-0118-8546-1F4A-B87B0FE336BF}"/>
              </a:ext>
            </a:extLst>
          </xdr:cNvPr>
          <xdr:cNvSpPr/>
        </xdr:nvSpPr>
        <xdr:spPr>
          <a:xfrm>
            <a:off x="2505075" y="3190875"/>
            <a:ext cx="2448000" cy="216000"/>
          </a:xfrm>
          <a:prstGeom prst="rect">
            <a:avLst/>
          </a:prstGeom>
          <a:gradFill>
            <a:gsLst>
              <a:gs pos="28000">
                <a:schemeClr val="accent4"/>
              </a:gs>
              <a:gs pos="82000">
                <a:schemeClr val="accent2"/>
              </a:gs>
              <a:gs pos="71000">
                <a:schemeClr val="accent3"/>
              </a:gs>
              <a:gs pos="37000">
                <a:schemeClr val="accent3"/>
              </a:gs>
            </a:gsLst>
            <a:lin ang="0" scaled="0"/>
          </a:gradFill>
          <a:ln>
            <a:noFill/>
          </a:ln>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grpSp>
    <xdr:clientData/>
  </xdr:twoCellAnchor>
  <xdr:twoCellAnchor>
    <xdr:from>
      <xdr:col>9</xdr:col>
      <xdr:colOff>214312</xdr:colOff>
      <xdr:row>3</xdr:row>
      <xdr:rowOff>261939</xdr:rowOff>
    </xdr:from>
    <xdr:to>
      <xdr:col>11</xdr:col>
      <xdr:colOff>561977</xdr:colOff>
      <xdr:row>3</xdr:row>
      <xdr:rowOff>671514</xdr:rowOff>
    </xdr:to>
    <xdr:sp macro="" textlink="">
      <xdr:nvSpPr>
        <xdr:cNvPr id="11" name="Flèche : bas 10">
          <a:extLst>
            <a:ext uri="{FF2B5EF4-FFF2-40B4-BE49-F238E27FC236}">
              <a16:creationId xmlns:a16="http://schemas.microsoft.com/office/drawing/2014/main" id="{194A4950-9C22-B83B-E831-F180D27DB598}"/>
            </a:ext>
          </a:extLst>
        </xdr:cNvPr>
        <xdr:cNvSpPr/>
      </xdr:nvSpPr>
      <xdr:spPr>
        <a:xfrm rot="5400000">
          <a:off x="7803357" y="121444"/>
          <a:ext cx="409575" cy="1871665"/>
        </a:xfrm>
        <a:prstGeom prst="downArrow">
          <a:avLst/>
        </a:prstGeom>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11</xdr:col>
      <xdr:colOff>752475</xdr:colOff>
      <xdr:row>3</xdr:row>
      <xdr:rowOff>876300</xdr:rowOff>
    </xdr:from>
    <xdr:to>
      <xdr:col>14</xdr:col>
      <xdr:colOff>647700</xdr:colOff>
      <xdr:row>6</xdr:row>
      <xdr:rowOff>95250</xdr:rowOff>
    </xdr:to>
    <xdr:sp macro="" textlink="">
      <xdr:nvSpPr>
        <xdr:cNvPr id="12" name="ZoneTexte 11">
          <a:extLst>
            <a:ext uri="{FF2B5EF4-FFF2-40B4-BE49-F238E27FC236}">
              <a16:creationId xmlns:a16="http://schemas.microsoft.com/office/drawing/2014/main" id="{F297365B-5793-8796-6BB0-0A82CAFCBC8E}"/>
            </a:ext>
          </a:extLst>
        </xdr:cNvPr>
        <xdr:cNvSpPr txBox="1"/>
      </xdr:nvSpPr>
      <xdr:spPr>
        <a:xfrm>
          <a:off x="8077200" y="1466850"/>
          <a:ext cx="2181225" cy="533400"/>
        </a:xfrm>
        <a:prstGeom prst="rect">
          <a:avLst/>
        </a:prstGeom>
        <a:solidFill>
          <a:schemeClr val="lt1"/>
        </a:solid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Les barre</a:t>
          </a:r>
          <a:r>
            <a:rPr lang="fr-FR" sz="1100" baseline="0"/>
            <a:t>s sont en arrière plan</a:t>
          </a:r>
        </a:p>
        <a:p>
          <a:r>
            <a:rPr lang="fr-FR" sz="1100" baseline="0"/>
            <a:t>Le graphique est en barre H</a:t>
          </a:r>
        </a:p>
        <a:p>
          <a:endParaRPr lang="fr-FR" sz="1100"/>
        </a:p>
      </xdr:txBody>
    </xdr:sp>
    <xdr:clientData/>
  </xdr:twoCellAnchor>
  <xdr:twoCellAnchor>
    <xdr:from>
      <xdr:col>14</xdr:col>
      <xdr:colOff>466724</xdr:colOff>
      <xdr:row>3</xdr:row>
      <xdr:rowOff>0</xdr:rowOff>
    </xdr:from>
    <xdr:to>
      <xdr:col>20</xdr:col>
      <xdr:colOff>219075</xdr:colOff>
      <xdr:row>4</xdr:row>
      <xdr:rowOff>0</xdr:rowOff>
    </xdr:to>
    <xdr:graphicFrame macro="">
      <xdr:nvGraphicFramePr>
        <xdr:cNvPr id="13" name="Graphique 12">
          <a:extLst>
            <a:ext uri="{FF2B5EF4-FFF2-40B4-BE49-F238E27FC236}">
              <a16:creationId xmlns:a16="http://schemas.microsoft.com/office/drawing/2014/main" id="{31D533BC-E6E9-BAFD-BEFA-280DB6C25C40}"/>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
        </a:graphicData>
      </a:graphic>
    </xdr:graphicFrame>
    <xdr:clientData/>
  </xdr:twoCellAnchor>
  <xdr:twoCellAnchor>
    <xdr:from>
      <xdr:col>14</xdr:col>
      <xdr:colOff>619125</xdr:colOff>
      <xdr:row>16</xdr:row>
      <xdr:rowOff>161924</xdr:rowOff>
    </xdr:from>
    <xdr:to>
      <xdr:col>21</xdr:col>
      <xdr:colOff>514350</xdr:colOff>
      <xdr:row>17</xdr:row>
      <xdr:rowOff>152399</xdr:rowOff>
    </xdr:to>
    <xdr:cxnSp macro="">
      <xdr:nvCxnSpPr>
        <xdr:cNvPr id="15" name="Connecteur : en angle 14">
          <a:extLst>
            <a:ext uri="{FF2B5EF4-FFF2-40B4-BE49-F238E27FC236}">
              <a16:creationId xmlns:a16="http://schemas.microsoft.com/office/drawing/2014/main" id="{1C714489-D956-615E-9745-C30091073FE1}"/>
            </a:ext>
          </a:extLst>
        </xdr:cNvPr>
        <xdr:cNvCxnSpPr/>
      </xdr:nvCxnSpPr>
      <xdr:spPr>
        <a:xfrm rot="10800000" flipV="1">
          <a:off x="11287125" y="3971924"/>
          <a:ext cx="4914900" cy="180975"/>
        </a:xfrm>
        <a:prstGeom prst="bentConnector3">
          <a:avLst>
            <a:gd name="adj1" fmla="val 100000"/>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13</xdr:col>
      <xdr:colOff>19050</xdr:colOff>
      <xdr:row>18</xdr:row>
      <xdr:rowOff>0</xdr:rowOff>
    </xdr:from>
    <xdr:to>
      <xdr:col>16</xdr:col>
      <xdr:colOff>38100</xdr:colOff>
      <xdr:row>21</xdr:row>
      <xdr:rowOff>0</xdr:rowOff>
    </xdr:to>
    <xdr:sp macro="" textlink="">
      <xdr:nvSpPr>
        <xdr:cNvPr id="17" name="Rectangle 16">
          <a:extLst>
            <a:ext uri="{FF2B5EF4-FFF2-40B4-BE49-F238E27FC236}">
              <a16:creationId xmlns:a16="http://schemas.microsoft.com/office/drawing/2014/main" id="{BEB4A499-3A24-1234-AC18-A0ACB1EB0376}"/>
            </a:ext>
          </a:extLst>
        </xdr:cNvPr>
        <xdr:cNvSpPr/>
      </xdr:nvSpPr>
      <xdr:spPr>
        <a:xfrm>
          <a:off x="9925050" y="4295775"/>
          <a:ext cx="2305050" cy="571500"/>
        </a:xfrm>
        <a:prstGeom prst="rect">
          <a:avLst/>
        </a:prstGeom>
        <a:noFill/>
        <a:ln w="28575">
          <a:solidFill>
            <a:schemeClr val="accent4">
              <a:lumMod val="75000"/>
            </a:schemeClr>
          </a:solidFill>
          <a:prstDash val="dash"/>
        </a:ln>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5</xdr:col>
      <xdr:colOff>500062</xdr:colOff>
      <xdr:row>4</xdr:row>
      <xdr:rowOff>0</xdr:rowOff>
    </xdr:from>
    <xdr:to>
      <xdr:col>12</xdr:col>
      <xdr:colOff>647700</xdr:colOff>
      <xdr:row>19</xdr:row>
      <xdr:rowOff>114300</xdr:rowOff>
    </xdr:to>
    <xdr:cxnSp macro="">
      <xdr:nvCxnSpPr>
        <xdr:cNvPr id="19" name="Connecteur : en angle 18">
          <a:extLst>
            <a:ext uri="{FF2B5EF4-FFF2-40B4-BE49-F238E27FC236}">
              <a16:creationId xmlns:a16="http://schemas.microsoft.com/office/drawing/2014/main" id="{25332F93-57AB-ACA4-1D5A-841E7636BBCB}"/>
            </a:ext>
          </a:extLst>
        </xdr:cNvPr>
        <xdr:cNvCxnSpPr>
          <a:stCxn id="6" idx="2"/>
        </xdr:cNvCxnSpPr>
      </xdr:nvCxnSpPr>
      <xdr:spPr>
        <a:xfrm rot="16200000" flipH="1">
          <a:off x="5507831" y="316706"/>
          <a:ext cx="3086100" cy="5481638"/>
        </a:xfrm>
        <a:prstGeom prst="bentConnector2">
          <a:avLst/>
        </a:prstGeom>
        <a:ln w="28575">
          <a:solidFill>
            <a:schemeClr val="accent4">
              <a:alpha val="93000"/>
            </a:schemeClr>
          </a:solidFill>
          <a:prstDash val="dashDot"/>
          <a:headEnd type="triangle" w="med" len="med"/>
          <a:tailEnd type="none" w="med" len="med"/>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11</xdr:col>
      <xdr:colOff>209550</xdr:colOff>
      <xdr:row>28</xdr:row>
      <xdr:rowOff>0</xdr:rowOff>
    </xdr:from>
    <xdr:to>
      <xdr:col>14</xdr:col>
      <xdr:colOff>104775</xdr:colOff>
      <xdr:row>32</xdr:row>
      <xdr:rowOff>19050</xdr:rowOff>
    </xdr:to>
    <xdr:sp macro="" textlink="">
      <xdr:nvSpPr>
        <xdr:cNvPr id="22" name="ZoneTexte 21">
          <a:extLst>
            <a:ext uri="{FF2B5EF4-FFF2-40B4-BE49-F238E27FC236}">
              <a16:creationId xmlns:a16="http://schemas.microsoft.com/office/drawing/2014/main" id="{53B9B974-19C2-C8EF-BD07-D299BB8598F2}"/>
            </a:ext>
          </a:extLst>
        </xdr:cNvPr>
        <xdr:cNvSpPr txBox="1"/>
      </xdr:nvSpPr>
      <xdr:spPr>
        <a:xfrm>
          <a:off x="8591550" y="6200775"/>
          <a:ext cx="2181225" cy="781050"/>
        </a:xfrm>
        <a:prstGeom prst="rect">
          <a:avLst/>
        </a:prstGeom>
        <a:solidFill>
          <a:schemeClr val="lt1"/>
        </a:solidFill>
        <a:ln w="28575" cmpd="sng">
          <a:solidFill>
            <a:schemeClr val="accent2"/>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TABLEAU DYNAMIQUE ISSU DE LA FEUILLE</a:t>
          </a:r>
          <a:r>
            <a:rPr lang="fr-FR" sz="1100" baseline="0"/>
            <a:t> </a:t>
          </a:r>
          <a:r>
            <a:rPr lang="fr-FR" sz="1100" b="1" baseline="0">
              <a:solidFill>
                <a:schemeClr val="accent3"/>
              </a:solidFill>
            </a:rPr>
            <a:t>NOTESEQUIPE</a:t>
          </a:r>
          <a:r>
            <a:rPr lang="fr-FR" sz="1100" baseline="0"/>
            <a:t> EN FONCTION DU N° D'EQUIPE EN A1 </a:t>
          </a:r>
          <a:r>
            <a:rPr lang="fr-FR" sz="1100" b="1" baseline="0">
              <a:solidFill>
                <a:schemeClr val="tx2"/>
              </a:solidFill>
            </a:rPr>
            <a:t>FEUILLE RECAP</a:t>
          </a:r>
        </a:p>
        <a:p>
          <a:endParaRPr lang="fr-FR" sz="1100"/>
        </a:p>
      </xdr:txBody>
    </xdr:sp>
    <xdr:clientData/>
  </xdr:twoCellAnchor>
  <xdr:twoCellAnchor>
    <xdr:from>
      <xdr:col>14</xdr:col>
      <xdr:colOff>104775</xdr:colOff>
      <xdr:row>26</xdr:row>
      <xdr:rowOff>57150</xdr:rowOff>
    </xdr:from>
    <xdr:to>
      <xdr:col>16</xdr:col>
      <xdr:colOff>485775</xdr:colOff>
      <xdr:row>30</xdr:row>
      <xdr:rowOff>9525</xdr:rowOff>
    </xdr:to>
    <xdr:cxnSp macro="">
      <xdr:nvCxnSpPr>
        <xdr:cNvPr id="24" name="Connecteur : en angle 23">
          <a:extLst>
            <a:ext uri="{FF2B5EF4-FFF2-40B4-BE49-F238E27FC236}">
              <a16:creationId xmlns:a16="http://schemas.microsoft.com/office/drawing/2014/main" id="{FEF319A2-5FEE-21FA-B49B-B120B85094FD}"/>
            </a:ext>
          </a:extLst>
        </xdr:cNvPr>
        <xdr:cNvCxnSpPr>
          <a:stCxn id="22" idx="3"/>
        </xdr:cNvCxnSpPr>
      </xdr:nvCxnSpPr>
      <xdr:spPr>
        <a:xfrm flipV="1">
          <a:off x="10772775" y="5876925"/>
          <a:ext cx="1905000" cy="714375"/>
        </a:xfrm>
        <a:prstGeom prst="bentConnector3">
          <a:avLst>
            <a:gd name="adj1" fmla="val 100000"/>
          </a:avLst>
        </a:prstGeom>
        <a:ln>
          <a:tailEnd type="triangle"/>
        </a:ln>
      </xdr:spPr>
      <xdr:style>
        <a:lnRef idx="3">
          <a:schemeClr val="accent2"/>
        </a:lnRef>
        <a:fillRef idx="0">
          <a:schemeClr val="accent2"/>
        </a:fillRef>
        <a:effectRef idx="2">
          <a:schemeClr val="accent2"/>
        </a:effectRef>
        <a:fontRef idx="minor">
          <a:schemeClr val="tx1"/>
        </a:fontRef>
      </xdr:style>
    </xdr:cxnSp>
    <xdr:clientData/>
  </xdr:twoCellAnchor>
  <xdr:twoCellAnchor>
    <xdr:from>
      <xdr:col>5</xdr:col>
      <xdr:colOff>533400</xdr:colOff>
      <xdr:row>17</xdr:row>
      <xdr:rowOff>266700</xdr:rowOff>
    </xdr:from>
    <xdr:to>
      <xdr:col>9</xdr:col>
      <xdr:colOff>628650</xdr:colOff>
      <xdr:row>19</xdr:row>
      <xdr:rowOff>85724</xdr:rowOff>
    </xdr:to>
    <xdr:sp macro="" textlink="">
      <xdr:nvSpPr>
        <xdr:cNvPr id="26" name="ZoneTexte 25">
          <a:extLst>
            <a:ext uri="{FF2B5EF4-FFF2-40B4-BE49-F238E27FC236}">
              <a16:creationId xmlns:a16="http://schemas.microsoft.com/office/drawing/2014/main" id="{DF1CE901-6088-CA15-CA5E-9DFF787060E2}"/>
            </a:ext>
          </a:extLst>
        </xdr:cNvPr>
        <xdr:cNvSpPr txBox="1"/>
      </xdr:nvSpPr>
      <xdr:spPr>
        <a:xfrm>
          <a:off x="3286125" y="4267200"/>
          <a:ext cx="3143250" cy="304799"/>
        </a:xfrm>
        <a:prstGeom prst="rect">
          <a:avLst/>
        </a:prstGeom>
        <a:solidFill>
          <a:schemeClr val="lt1"/>
        </a:solid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Valeurs prise en compte pour le graphique</a:t>
          </a:r>
          <a:endParaRPr lang="fr-FR" sz="1100" baseline="0"/>
        </a:p>
        <a:p>
          <a:endParaRPr lang="fr-FR" sz="1100"/>
        </a:p>
      </xdr:txBody>
    </xdr:sp>
    <xdr:clientData/>
  </xdr:twoCellAnchor>
  <xdr:twoCellAnchor>
    <xdr:from>
      <xdr:col>16</xdr:col>
      <xdr:colOff>390525</xdr:colOff>
      <xdr:row>3</xdr:row>
      <xdr:rowOff>885824</xdr:rowOff>
    </xdr:from>
    <xdr:to>
      <xdr:col>18</xdr:col>
      <xdr:colOff>104774</xdr:colOff>
      <xdr:row>19</xdr:row>
      <xdr:rowOff>95250</xdr:rowOff>
    </xdr:to>
    <xdr:cxnSp macro="">
      <xdr:nvCxnSpPr>
        <xdr:cNvPr id="28" name="Connecteur droit avec flèche 27">
          <a:extLst>
            <a:ext uri="{FF2B5EF4-FFF2-40B4-BE49-F238E27FC236}">
              <a16:creationId xmlns:a16="http://schemas.microsoft.com/office/drawing/2014/main" id="{E931CBC5-8BBB-3EB3-EA73-082051A4A774}"/>
            </a:ext>
          </a:extLst>
        </xdr:cNvPr>
        <xdr:cNvCxnSpPr>
          <a:stCxn id="34" idx="2"/>
          <a:endCxn id="32" idx="1"/>
        </xdr:cNvCxnSpPr>
      </xdr:nvCxnSpPr>
      <xdr:spPr>
        <a:xfrm>
          <a:off x="11525250" y="1476374"/>
          <a:ext cx="1238249" cy="3105151"/>
        </a:xfrm>
        <a:prstGeom prst="straightConnector1">
          <a:avLst/>
        </a:prstGeom>
        <a:ln>
          <a:solidFill>
            <a:schemeClr val="accent3">
              <a:alpha val="43000"/>
            </a:schemeClr>
          </a:solidFill>
          <a:prstDash val="dash"/>
          <a:tailEnd type="triangle"/>
        </a:ln>
      </xdr:spPr>
      <xdr:style>
        <a:lnRef idx="3">
          <a:schemeClr val="accent3"/>
        </a:lnRef>
        <a:fillRef idx="0">
          <a:schemeClr val="accent3"/>
        </a:fillRef>
        <a:effectRef idx="2">
          <a:schemeClr val="accent3"/>
        </a:effectRef>
        <a:fontRef idx="minor">
          <a:schemeClr val="tx1"/>
        </a:fontRef>
      </xdr:style>
    </xdr:cxnSp>
    <xdr:clientData/>
  </xdr:twoCellAnchor>
  <xdr:twoCellAnchor>
    <xdr:from>
      <xdr:col>18</xdr:col>
      <xdr:colOff>104774</xdr:colOff>
      <xdr:row>18</xdr:row>
      <xdr:rowOff>0</xdr:rowOff>
    </xdr:from>
    <xdr:to>
      <xdr:col>19</xdr:col>
      <xdr:colOff>104774</xdr:colOff>
      <xdr:row>21</xdr:row>
      <xdr:rowOff>0</xdr:rowOff>
    </xdr:to>
    <xdr:sp macro="" textlink="">
      <xdr:nvSpPr>
        <xdr:cNvPr id="32" name="Rectangle 31">
          <a:extLst>
            <a:ext uri="{FF2B5EF4-FFF2-40B4-BE49-F238E27FC236}">
              <a16:creationId xmlns:a16="http://schemas.microsoft.com/office/drawing/2014/main" id="{D2D6BBCA-6CA9-FDDF-64AC-084D7ACD3D4D}"/>
            </a:ext>
          </a:extLst>
        </xdr:cNvPr>
        <xdr:cNvSpPr/>
      </xdr:nvSpPr>
      <xdr:spPr>
        <a:xfrm>
          <a:off x="12763499" y="4295775"/>
          <a:ext cx="447675" cy="571500"/>
        </a:xfrm>
        <a:prstGeom prst="rect">
          <a:avLst/>
        </a:prstGeom>
        <a:noFill/>
        <a:ln w="28575">
          <a:solidFill>
            <a:schemeClr val="accent3"/>
          </a:solidFill>
          <a:prstDash val="dash"/>
        </a:ln>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16</xdr:col>
      <xdr:colOff>228599</xdr:colOff>
      <xdr:row>3</xdr:row>
      <xdr:rowOff>57149</xdr:rowOff>
    </xdr:from>
    <xdr:to>
      <xdr:col>16</xdr:col>
      <xdr:colOff>552450</xdr:colOff>
      <xdr:row>3</xdr:row>
      <xdr:rowOff>885824</xdr:rowOff>
    </xdr:to>
    <xdr:sp macro="" textlink="">
      <xdr:nvSpPr>
        <xdr:cNvPr id="34" name="Rectangle 33">
          <a:extLst>
            <a:ext uri="{FF2B5EF4-FFF2-40B4-BE49-F238E27FC236}">
              <a16:creationId xmlns:a16="http://schemas.microsoft.com/office/drawing/2014/main" id="{401D3FB6-7299-2362-5125-1D711D044551}"/>
            </a:ext>
          </a:extLst>
        </xdr:cNvPr>
        <xdr:cNvSpPr/>
      </xdr:nvSpPr>
      <xdr:spPr>
        <a:xfrm>
          <a:off x="11363324" y="647699"/>
          <a:ext cx="323851" cy="828675"/>
        </a:xfrm>
        <a:prstGeom prst="rect">
          <a:avLst/>
        </a:prstGeom>
        <a:noFill/>
        <a:ln w="28575">
          <a:solidFill>
            <a:schemeClr val="accent3"/>
          </a:solidFill>
          <a:prstDash val="dash"/>
        </a:ln>
      </xdr:spPr>
      <xdr:style>
        <a:lnRef idx="2">
          <a:schemeClr val="accent1">
            <a:shade val="15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16</xdr:col>
      <xdr:colOff>638176</xdr:colOff>
      <xdr:row>3</xdr:row>
      <xdr:rowOff>885824</xdr:rowOff>
    </xdr:from>
    <xdr:to>
      <xdr:col>18</xdr:col>
      <xdr:colOff>381000</xdr:colOff>
      <xdr:row>6</xdr:row>
      <xdr:rowOff>190499</xdr:rowOff>
    </xdr:to>
    <xdr:sp macro="" textlink="">
      <xdr:nvSpPr>
        <xdr:cNvPr id="36" name="ZoneTexte 35">
          <a:extLst>
            <a:ext uri="{FF2B5EF4-FFF2-40B4-BE49-F238E27FC236}">
              <a16:creationId xmlns:a16="http://schemas.microsoft.com/office/drawing/2014/main" id="{22573B2F-E561-75CB-0ACE-CB343D2080E1}"/>
            </a:ext>
          </a:extLst>
        </xdr:cNvPr>
        <xdr:cNvSpPr txBox="1"/>
      </xdr:nvSpPr>
      <xdr:spPr>
        <a:xfrm>
          <a:off x="11772901" y="1476374"/>
          <a:ext cx="1266824" cy="619125"/>
        </a:xfrm>
        <a:prstGeom prst="rect">
          <a:avLst/>
        </a:prstGeom>
        <a:solidFill>
          <a:schemeClr val="lt1"/>
        </a:solid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Les barre</a:t>
          </a:r>
          <a:r>
            <a:rPr lang="fr-FR" sz="1100" baseline="0"/>
            <a:t>s grises sont transparentes dans le graphique</a:t>
          </a:r>
        </a:p>
        <a:p>
          <a:endParaRPr lang="fr-FR" sz="1100"/>
        </a:p>
      </xdr:txBody>
    </xdr:sp>
    <xdr:clientData/>
  </xdr:twoCellAnchor>
  <xdr:twoCellAnchor>
    <xdr:from>
      <xdr:col>19</xdr:col>
      <xdr:colOff>542926</xdr:colOff>
      <xdr:row>2</xdr:row>
      <xdr:rowOff>171449</xdr:rowOff>
    </xdr:from>
    <xdr:to>
      <xdr:col>21</xdr:col>
      <xdr:colOff>285750</xdr:colOff>
      <xdr:row>4</xdr:row>
      <xdr:rowOff>9524</xdr:rowOff>
    </xdr:to>
    <xdr:sp macro="" textlink="">
      <xdr:nvSpPr>
        <xdr:cNvPr id="37" name="ZoneTexte 36">
          <a:extLst>
            <a:ext uri="{FF2B5EF4-FFF2-40B4-BE49-F238E27FC236}">
              <a16:creationId xmlns:a16="http://schemas.microsoft.com/office/drawing/2014/main" id="{83242EAD-1CB8-CDDA-652C-9591CCC7DDF3}"/>
            </a:ext>
          </a:extLst>
        </xdr:cNvPr>
        <xdr:cNvSpPr txBox="1"/>
      </xdr:nvSpPr>
      <xdr:spPr>
        <a:xfrm>
          <a:off x="13649326" y="561974"/>
          <a:ext cx="1266824" cy="96202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Les barre</a:t>
          </a:r>
          <a:r>
            <a:rPr lang="fr-FR" sz="1100" baseline="0"/>
            <a:t>s Rouge sont blanche et masquent les barres dégradées en arrière plan</a:t>
          </a:r>
        </a:p>
        <a:p>
          <a:endParaRPr lang="fr-FR" sz="1100"/>
        </a:p>
      </xdr:txBody>
    </xdr:sp>
    <xdr:clientData/>
  </xdr:twoCellAnchor>
  <xdr:twoCellAnchor>
    <xdr:from>
      <xdr:col>6</xdr:col>
      <xdr:colOff>161926</xdr:colOff>
      <xdr:row>8</xdr:row>
      <xdr:rowOff>114299</xdr:rowOff>
    </xdr:from>
    <xdr:to>
      <xdr:col>14</xdr:col>
      <xdr:colOff>561975</xdr:colOff>
      <xdr:row>14</xdr:row>
      <xdr:rowOff>57150</xdr:rowOff>
    </xdr:to>
    <xdr:sp macro="" textlink="">
      <xdr:nvSpPr>
        <xdr:cNvPr id="38" name="ZoneTexte 37">
          <a:extLst>
            <a:ext uri="{FF2B5EF4-FFF2-40B4-BE49-F238E27FC236}">
              <a16:creationId xmlns:a16="http://schemas.microsoft.com/office/drawing/2014/main" id="{04C019BD-10F5-1967-194F-A37F05BA18E0}"/>
            </a:ext>
          </a:extLst>
        </xdr:cNvPr>
        <xdr:cNvSpPr txBox="1"/>
      </xdr:nvSpPr>
      <xdr:spPr>
        <a:xfrm>
          <a:off x="3676651" y="2400299"/>
          <a:ext cx="5324474" cy="1085851"/>
        </a:xfrm>
        <a:prstGeom prst="rect">
          <a:avLst/>
        </a:prstGeom>
        <a:solidFill>
          <a:srgbClr val="C00000"/>
        </a:solid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200" b="1" baseline="0">
              <a:solidFill>
                <a:schemeClr val="bg1"/>
              </a:solidFill>
            </a:rPr>
            <a:t>PROBLEME</a:t>
          </a:r>
        </a:p>
        <a:p>
          <a:r>
            <a:rPr lang="fr-FR" sz="1200" baseline="0">
              <a:solidFill>
                <a:schemeClr val="bg1"/>
              </a:solidFill>
            </a:rPr>
            <a:t>Quand les notes sont toutes à 4,5/5 - 8,5/10 ou 9,5/10 les graphiques ne fonctionnent pas en revanche si l'une des notes est différentes pas de soucis </a:t>
          </a:r>
        </a:p>
        <a:p>
          <a:endParaRPr lang="fr-FR" sz="1200" baseline="0">
            <a:solidFill>
              <a:schemeClr val="bg1"/>
            </a:solidFill>
          </a:endParaRPr>
        </a:p>
        <a:p>
          <a:r>
            <a:rPr lang="fr-FR" sz="1200" baseline="0">
              <a:solidFill>
                <a:schemeClr val="bg1"/>
              </a:solidFill>
            </a:rPr>
            <a:t>Je ne comprends pas la raison</a:t>
          </a:r>
        </a:p>
        <a:p>
          <a:endParaRPr lang="fr-FR" sz="1200">
            <a:solidFill>
              <a:schemeClr val="bg1"/>
            </a:solidFill>
          </a:endParaRPr>
        </a:p>
      </xdr:txBody>
    </xdr:sp>
    <xdr:clientData/>
  </xdr:twoCellAnchor>
</xdr:wsDr>
</file>

<file path=xl/slicerCaches/slicerCache1.xml><?xml version="1.0" encoding="utf-8"?>
<slicerCacheDefinition xmlns="http://schemas.microsoft.com/office/spreadsheetml/2009/9/main" xmlns:mc="http://schemas.openxmlformats.org/markup-compatibility/2006" xmlns:x="http://schemas.openxmlformats.org/spreadsheetml/2006/main" xmlns:xr10="http://schemas.microsoft.com/office/spreadsheetml/2016/revision10" mc:Ignorable="x xr10" name="Segment_NOM2" xr10:uid="{00000000-0013-0000-FFFF-FFFF01000000}" sourceName="EQUIPE">
  <extLst>
    <x:ext xmlns:x15="http://schemas.microsoft.com/office/spreadsheetml/2010/11/main" uri="{2F2917AC-EB37-4324-AD4E-5DD8C200BD13}">
      <x15:tableSlicerCache tableId="1" column="13"/>
    </x:ext>
  </extLst>
</slicerCacheDefinition>
</file>

<file path=xl/slicerCaches/slicerCache2.xml><?xml version="1.0" encoding="utf-8"?>
<slicerCacheDefinition xmlns="http://schemas.microsoft.com/office/spreadsheetml/2009/9/main" xmlns:mc="http://schemas.openxmlformats.org/markup-compatibility/2006" xmlns:x="http://schemas.openxmlformats.org/spreadsheetml/2006/main" xmlns:xr10="http://schemas.microsoft.com/office/spreadsheetml/2016/revision10" mc:Ignorable="x xr10" name="Segment_NOM21" xr10:uid="{00000000-0013-0000-FFFF-FFFF02000000}" sourceName="NOM2">
  <extLst>
    <x:ext xmlns:x15="http://schemas.microsoft.com/office/spreadsheetml/2010/11/main" uri="{2F2917AC-EB37-4324-AD4E-5DD8C200BD13}">
      <x15:tableSlicerCache tableId="2" column="4"/>
    </x:ext>
  </extLst>
</slicerCacheDefinition>
</file>

<file path=xl/slicerCaches/slicerCache3.xml><?xml version="1.0" encoding="utf-8"?>
<slicerCacheDefinition xmlns="http://schemas.microsoft.com/office/spreadsheetml/2009/9/main" xmlns:mc="http://schemas.openxmlformats.org/markup-compatibility/2006" xmlns:x="http://schemas.openxmlformats.org/spreadsheetml/2006/main" xmlns:xr10="http://schemas.microsoft.com/office/spreadsheetml/2016/revision10" mc:Ignorable="x xr10" name="Segment_EQUIPE" xr10:uid="{00000000-0013-0000-FFFF-FFFF03000000}" sourceName="EQUIPE">
  <extLst>
    <x:ext xmlns:x15="http://schemas.microsoft.com/office/spreadsheetml/2010/11/main" uri="{2F2917AC-EB37-4324-AD4E-5DD8C200BD13}">
      <x15:tableSlicerCache tableId="3" column="2"/>
    </x:ext>
  </extLst>
</slicerCacheDefinition>
</file>

<file path=xl/slicers/slicer1.xml><?xml version="1.0" encoding="utf-8"?>
<slicers xmlns="http://schemas.microsoft.com/office/spreadsheetml/2009/9/main" xmlns:mc="http://schemas.openxmlformats.org/markup-compatibility/2006" xmlns:x="http://schemas.openxmlformats.org/spreadsheetml/2006/main" xmlns:xr10="http://schemas.microsoft.com/office/spreadsheetml/2016/revision10" mc:Ignorable="x xr10">
  <slicer name="NOM2" xr10:uid="{00000000-0014-0000-FFFF-FFFF01000000}" cache="Segment_NOM2" caption="EQUIPE" columnCount="8" rowHeight="241300"/>
</slicers>
</file>

<file path=xl/slicers/slicer2.xml><?xml version="1.0" encoding="utf-8"?>
<slicers xmlns="http://schemas.microsoft.com/office/spreadsheetml/2009/9/main" xmlns:mc="http://schemas.openxmlformats.org/markup-compatibility/2006" xmlns:x="http://schemas.openxmlformats.org/spreadsheetml/2006/main" xmlns:xr10="http://schemas.microsoft.com/office/spreadsheetml/2016/revision10" mc:Ignorable="x xr10">
  <slicer name="NOM2 1" xr10:uid="{00000000-0014-0000-FFFF-FFFF02000000}" cache="Segment_NOM21" caption="NOM2" columnCount="8" rowHeight="241300"/>
</slicers>
</file>

<file path=xl/slicers/slicer3.xml><?xml version="1.0" encoding="utf-8"?>
<slicers xmlns="http://schemas.microsoft.com/office/spreadsheetml/2009/9/main" xmlns:mc="http://schemas.openxmlformats.org/markup-compatibility/2006" xmlns:x="http://schemas.openxmlformats.org/spreadsheetml/2006/main" xmlns:xr10="http://schemas.microsoft.com/office/spreadsheetml/2016/revision10" mc:Ignorable="x xr10">
  <slicer name="EQUIPE" xr10:uid="{00000000-0014-0000-FFFF-FFFF03000000}" cache="Segment_EQUIPE" caption="EQUIPE" columnCount="8" rowHeight="241300"/>
</slicer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0000000}" name="NotesEQ" displayName="NotesEQ" ref="B3:AQ19" totalsRowShown="0" headerRowDxfId="72" dataDxfId="71">
  <autoFilter ref="B3:AQ19" xr:uid="{00000000-0009-0000-0100-000001000000}">
    <filterColumn colId="0" hiddenButton="1"/>
    <filterColumn colId="1" hiddenButton="1"/>
    <filterColumn colId="2" hiddenButton="1"/>
    <filterColumn colId="3" hiddenButton="1"/>
    <filterColumn colId="4" hiddenButton="1"/>
    <filterColumn colId="5" hiddenButton="1"/>
    <filterColumn colId="6" hiddenButton="1"/>
    <filterColumn colId="7" hiddenButton="1"/>
    <filterColumn colId="8" hiddenButton="1"/>
    <filterColumn colId="9" hiddenButton="1"/>
    <filterColumn colId="10" hiddenButton="1"/>
    <filterColumn colId="11" hiddenButton="1"/>
    <filterColumn colId="12" hiddenButton="1"/>
    <filterColumn colId="13" hiddenButton="1"/>
    <filterColumn colId="14" hiddenButton="1"/>
    <filterColumn colId="15" hiddenButton="1"/>
    <filterColumn colId="16" hiddenButton="1"/>
    <filterColumn colId="17" hiddenButton="1"/>
    <filterColumn colId="18" hiddenButton="1"/>
    <filterColumn colId="19" hiddenButton="1"/>
    <filterColumn colId="20" hiddenButton="1"/>
    <filterColumn colId="21" hiddenButton="1"/>
    <filterColumn colId="22" hiddenButton="1"/>
    <filterColumn colId="23" hiddenButton="1"/>
    <filterColumn colId="24" hiddenButton="1"/>
    <filterColumn colId="25" hiddenButton="1"/>
    <filterColumn colId="26" hiddenButton="1"/>
    <filterColumn colId="27" hiddenButton="1"/>
    <filterColumn colId="28" hiddenButton="1"/>
    <filterColumn colId="29" hiddenButton="1"/>
    <filterColumn colId="30" hiddenButton="1"/>
    <filterColumn colId="31" hiddenButton="1"/>
    <filterColumn colId="32" hiddenButton="1"/>
    <filterColumn colId="33" hiddenButton="1"/>
    <filterColumn colId="34" hiddenButton="1"/>
    <filterColumn colId="35" hiddenButton="1"/>
    <filterColumn colId="36" hiddenButton="1"/>
    <filterColumn colId="37" hiddenButton="1"/>
    <filterColumn colId="38" hiddenButton="1"/>
    <filterColumn colId="39" hiddenButton="1"/>
    <filterColumn colId="40" hiddenButton="1"/>
    <filterColumn colId="41" hiddenButton="1"/>
  </autoFilter>
  <sortState xmlns:xlrd2="http://schemas.microsoft.com/office/spreadsheetml/2017/richdata2" ref="B4:G4">
    <sortCondition ref="B3:B4"/>
  </sortState>
  <tableColumns count="42">
    <tableColumn id="11" xr3:uid="{00000000-0010-0000-0000-00000B000000}" name="N°" dataDxfId="70"/>
    <tableColumn id="13" xr3:uid="{00000000-0010-0000-0000-00000D000000}" name="EQUIPE" dataDxfId="69">
      <calculatedColumnFormula>UPPER(_xlfn.XLOOKUP(NotesEQ[[#This Row],[N°]],NotesIndiv[EQUIPE],NotesIndiv[NOM2]))</calculatedColumnFormula>
    </tableColumn>
    <tableColumn id="14" xr3:uid="{00000000-0010-0000-0000-00000E000000}" name="10-nov" dataDxfId="68"/>
    <tableColumn id="4" xr3:uid="{00000000-0010-0000-0000-000004000000}" name="31-déc" dataDxfId="67"/>
    <tableColumn id="5" xr3:uid="{00000000-0010-0000-0000-000005000000}" name="31-janv" dataDxfId="66"/>
    <tableColumn id="7" xr3:uid="{00000000-0010-0000-0000-000007000000}" name="10-févr" dataDxfId="65"/>
    <tableColumn id="56" xr3:uid="{00000000-0010-0000-0000-000038000000}" name="Présentation" dataDxfId="64"/>
    <tableColumn id="57" xr3:uid="{00000000-0010-0000-0000-000039000000}" name="Clareté" dataDxfId="63"/>
    <tableColumn id="58" xr3:uid="{00000000-0010-0000-0000-00003A000000}" name="Fond" dataDxfId="62"/>
    <tableColumn id="15" xr3:uid="{00000000-0010-0000-0000-00000F000000}" name="Métier" dataDxfId="61"/>
    <tableColumn id="16" xr3:uid="{00000000-0010-0000-0000-000010000000}" name="Motivations" dataDxfId="60"/>
    <tableColumn id="17" xr3:uid="{00000000-0010-0000-0000-000011000000}" name="Moyens" dataDxfId="59"/>
    <tableColumn id="21" xr3:uid="{00000000-0010-0000-0000-000015000000}" name="Marché" dataDxfId="58"/>
    <tableColumn id="22" xr3:uid="{00000000-0010-0000-0000-000016000000}" name="Zoom" dataDxfId="57"/>
    <tableColumn id="23" xr3:uid="{00000000-0010-0000-0000-000017000000}" name="Pestel" dataDxfId="56"/>
    <tableColumn id="24" xr3:uid="{00000000-0010-0000-0000-000018000000}" name="Porter" dataDxfId="55"/>
    <tableColumn id="25" xr3:uid="{00000000-0010-0000-0000-000019000000}" name="SWOT" dataDxfId="54"/>
    <tableColumn id="26" xr3:uid="{00000000-0010-0000-0000-00001A000000}" name="Quali" dataDxfId="53"/>
    <tableColumn id="27" xr3:uid="{00000000-0010-0000-0000-00001B000000}" name="Quanti" dataDxfId="52"/>
    <tableColumn id="28" xr3:uid="{00000000-0010-0000-0000-00001C000000}" name="Persona" dataDxfId="51"/>
    <tableColumn id="29" xr3:uid="{00000000-0010-0000-0000-00001D000000}" name="Concurrence" dataDxfId="50"/>
    <tableColumn id="30" xr3:uid="{00000000-0010-0000-0000-00001E000000}" name="Proposition de valeur" dataDxfId="49"/>
    <tableColumn id="31" xr3:uid="{00000000-0010-0000-0000-00001F000000}" name="Architecture de l’offre" dataDxfId="48"/>
    <tableColumn id="32" xr3:uid="{00000000-0010-0000-0000-000020000000}" name="Modèle Eco" dataDxfId="47"/>
    <tableColumn id="33" xr3:uid="{00000000-0010-0000-0000-000021000000}" name="Accès marché" dataDxfId="46"/>
    <tableColumn id="34" xr3:uid="{00000000-0010-0000-0000-000022000000}" name="PAC " dataDxfId="45"/>
    <tableColumn id="35" xr3:uid="{00000000-0010-0000-0000-000023000000}" name="PAM" dataDxfId="44"/>
    <tableColumn id="36" xr3:uid="{00000000-0010-0000-0000-000024000000}" name="Logo" dataDxfId="43"/>
    <tableColumn id="37" xr3:uid="{00000000-0010-0000-0000-000025000000}" name="Charte" dataDxfId="42"/>
    <tableColumn id="38" xr3:uid="{00000000-0010-0000-0000-000026000000}" name="Site" dataDxfId="41"/>
    <tableColumn id="39" xr3:uid="{00000000-0010-0000-0000-000027000000}" name="RS" dataDxfId="40"/>
    <tableColumn id="40" xr3:uid="{00000000-0010-0000-0000-000028000000}" name="PLV" dataDxfId="39"/>
    <tableColumn id="41" xr3:uid="{00000000-0010-0000-0000-000029000000}" name="Plan média" dataDxfId="38"/>
    <tableColumn id="42" xr3:uid="{00000000-0010-0000-0000-00002A000000}" name="RCA" dataDxfId="37"/>
    <tableColumn id="43" xr3:uid="{00000000-0010-0000-0000-00002B000000}" name="Vidéo" dataDxfId="36"/>
    <tableColumn id="44" xr3:uid="{00000000-0010-0000-0000-00002C000000}" name="PPTX" dataDxfId="35"/>
    <tableColumn id="51" xr3:uid="{00000000-0010-0000-0000-000033000000}" name="NOTE GLOBALE" dataDxfId="34">
      <calculatedColumnFormula>SUM(NotesEQ[[#This Row],[Métier]:[PPTX]],NotesEQ[[#This Row],[Présentation]:[Fond]])/$AL$1</calculatedColumnFormula>
    </tableColumn>
    <tableColumn id="52" xr3:uid="{00000000-0010-0000-0000-000034000000}" name="BP " dataDxfId="33">
      <calculatedColumnFormula>SUM(NotesEQ[[#This Row],[Métier]:[Plan média]],NotesEQ[[#This Row],[Présentation]:[Fond]])/$AM$1</calculatedColumnFormula>
    </tableColumn>
    <tableColumn id="53" xr3:uid="{00000000-0010-0000-0000-000035000000}" name="ANALYSE_x000a_DU_x000a_MARCHÉ" dataDxfId="32">
      <calculatedColumnFormula>SUM(NotesEQ[[#This Row],[Métier]:[Concurrence]],NotesEQ[[#This Row],[Présentation]:[Fond]])/$AN$1</calculatedColumnFormula>
    </tableColumn>
    <tableColumn id="54" xr3:uid="{00000000-0010-0000-0000-000036000000}" name="PLAN_x000a_MARKETING" dataDxfId="31">
      <calculatedColumnFormula>SUM(W4:AH4,AJ4:AK4,NotesEQ[[#This Row],[Présentation]:[Fond]])/$AO$1</calculatedColumnFormula>
    </tableColumn>
    <tableColumn id="55" xr3:uid="{00000000-0010-0000-0000-000037000000}" name="FINANCES" dataDxfId="30">
      <calculatedColumnFormula>NotesEQ[[#This Row],[RCA]]</calculatedColumnFormula>
    </tableColumn>
    <tableColumn id="59" xr3:uid="{00000000-0010-0000-0000-00003B000000}" name="Rang" dataDxfId="29">
      <calculatedColumnFormula>RANK(NotesEQ[[#This Row],[NOTE GLOBALE]],NotesEQ[NOTE GLOBALE],0)</calculatedColumnFormula>
    </tableColumn>
  </tableColumns>
  <tableStyleInfo name="TableStyleMedium4"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1000000}" name="NotesIndiv" displayName="NotesIndiv" ref="B3:W80" totalsRowShown="0" tableBorderDxfId="28">
  <autoFilter ref="B3:W80" xr:uid="{00000000-0009-0000-0100-000002000000}">
    <filterColumn colId="0" hiddenButton="1"/>
    <filterColumn colId="1" hiddenButton="1"/>
    <filterColumn colId="2" hiddenButton="1"/>
    <filterColumn colId="3" hiddenButton="1"/>
    <filterColumn colId="4" hiddenButton="1"/>
    <filterColumn colId="5" hiddenButton="1"/>
    <filterColumn colId="6" hiddenButton="1"/>
    <filterColumn colId="7" hiddenButton="1"/>
    <filterColumn colId="8" hiddenButton="1"/>
    <filterColumn colId="9" hiddenButton="1"/>
    <filterColumn colId="10" hiddenButton="1"/>
    <filterColumn colId="11" hiddenButton="1"/>
    <filterColumn colId="12" hiddenButton="1"/>
    <filterColumn colId="13" hiddenButton="1"/>
    <filterColumn colId="14" hiddenButton="1"/>
    <filterColumn colId="15" hiddenButton="1"/>
    <filterColumn colId="16" hiddenButton="1"/>
    <filterColumn colId="17" hiddenButton="1"/>
    <filterColumn colId="18" hiddenButton="1"/>
    <filterColumn colId="19" hiddenButton="1"/>
    <filterColumn colId="20" hiddenButton="1"/>
    <filterColumn colId="21" hiddenButton="1"/>
  </autoFilter>
  <tableColumns count="22">
    <tableColumn id="16" xr3:uid="{00000000-0010-0000-0100-000010000000}" name="N° perso" dataDxfId="27">
      <calculatedColumnFormula>_xlfn.CONCAT(NotesIndiv[[#This Row],[EQUIPE]]," - ",NotesIndiv[[#This Row],[N° APP]])</calculatedColumnFormula>
    </tableColumn>
    <tableColumn id="1" xr3:uid="{00000000-0010-0000-0100-000001000000}" name="NOM" dataDxfId="26"/>
    <tableColumn id="2" xr3:uid="{00000000-0010-0000-0100-000002000000}" name="Prénom" dataDxfId="25"/>
    <tableColumn id="3" xr3:uid="{00000000-0010-0000-0100-000003000000}" name="EQUIPE" dataDxfId="24"/>
    <tableColumn id="4" xr3:uid="{00000000-0010-0000-0100-000004000000}" name="NOM2" dataDxfId="23"/>
    <tableColumn id="5" xr3:uid="{00000000-0010-0000-0100-000005000000}" name="10-nov" dataDxfId="22"/>
    <tableColumn id="6" xr3:uid="{00000000-0010-0000-0100-000006000000}" name="Abs" dataDxfId="21"/>
    <tableColumn id="7" xr3:uid="{00000000-0010-0000-0100-000007000000}" name="Né(e) le" dataDxfId="20"/>
    <tableColumn id="17" xr3:uid="{00000000-0010-0000-0100-000011000000}" name="N° APP" dataDxfId="19"/>
    <tableColumn id="8" xr3:uid="{00000000-0010-0000-0100-000008000000}" name="Age" dataDxfId="18"/>
    <tableColumn id="9" xr3:uid="{00000000-0010-0000-0100-000009000000}" name="Sexe" dataDxfId="17"/>
    <tableColumn id="10" xr3:uid="{00000000-0010-0000-0100-00000A000000}" name="Classe" dataDxfId="16"/>
    <tableColumn id="11" xr3:uid="{00000000-0010-0000-0100-00000B000000}" name="JOUR MOIS" dataDxfId="15"/>
    <tableColumn id="12" xr3:uid="{00000000-0010-0000-0100-00000C000000}" name="MOIS" dataDxfId="14"/>
    <tableColumn id="13" xr3:uid="{00000000-0010-0000-0100-00000D000000}" name="travail en autonomie et assiduité " dataDxfId="13"/>
    <tableColumn id="14" xr3:uid="{00000000-0010-0000-0100-00000E000000}" name="Profil entrepreunarial" dataDxfId="12"/>
    <tableColumn id="15" xr3:uid="{00000000-0010-0000-0100-00000F000000}" name="participation" dataDxfId="11"/>
    <tableColumn id="18" xr3:uid="{00000000-0010-0000-0100-000012000000}" name="TOTAL" dataDxfId="10">
      <calculatedColumnFormula>SUM(NotesIndiv[[#This Row],[travail en autonomie et assiduité ]:[participation]])/20</calculatedColumnFormula>
    </tableColumn>
    <tableColumn id="19" xr3:uid="{00000000-0010-0000-0100-000013000000}" name="Reste" dataDxfId="9">
      <calculatedColumnFormula>1-NotesIndiv[[#This Row],[TOTAL]]</calculatedColumnFormula>
    </tableColumn>
    <tableColumn id="20" xr3:uid="{00000000-0010-0000-0100-000014000000}" name="note" dataDxfId="8">
      <calculatedColumnFormula>SUM(NotesIndiv[[#This Row],[travail en autonomie et assiduité ]:[participation]])</calculatedColumnFormula>
    </tableColumn>
    <tableColumn id="21" xr3:uid="{00000000-0010-0000-0100-000015000000}" name="NOTE GLOBALE" dataDxfId="7">
      <calculatedColumnFormula>_xlfn.XLOOKUP(NotesIndiv[[#This Row],[EQUIPE]],NotesEQ[N°],NotesEQ[NOTE GLOBALE])</calculatedColumnFormula>
    </tableColumn>
    <tableColumn id="22" xr3:uid="{00000000-0010-0000-0100-000016000000}" name="NOTE PONDEREE" dataDxfId="6">
      <calculatedColumnFormula>AVERAGE(U4,V4,V4)</calculatedColumnFormula>
    </tableColumn>
  </tableColumns>
  <tableStyleInfo name="TableStyleMedium3"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2000000}" name="COMM" displayName="COMM" ref="B2:D18" totalsRowShown="0" tableBorderDxfId="5">
  <autoFilter ref="B2:D18" xr:uid="{00000000-0009-0000-0100-000003000000}">
    <filterColumn colId="0" hiddenButton="1"/>
    <filterColumn colId="1" hiddenButton="1"/>
    <filterColumn colId="2" hiddenButton="1"/>
  </autoFilter>
  <tableColumns count="3">
    <tableColumn id="1" xr3:uid="{00000000-0010-0000-0200-000001000000}" name="N°" dataDxfId="4"/>
    <tableColumn id="2" xr3:uid="{00000000-0010-0000-0200-000002000000}" name="EQUIPE" dataDxfId="3">
      <calculatedColumnFormula>UPPER(_xlfn.XLOOKUP(COMM[[#This Row],[N°]],NotesIndiv[EQUIPE],NotesIndiv[NOM2]))</calculatedColumnFormula>
    </tableColumn>
    <tableColumn id="3" xr3:uid="{00000000-0010-0000-0200-000003000000}" name="COMMENTAIRES"/>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Kris">
      <a:dk1>
        <a:sysClr val="windowText" lastClr="000000"/>
      </a:dk1>
      <a:lt1>
        <a:sysClr val="window" lastClr="FFFFFF"/>
      </a:lt1>
      <a:dk2>
        <a:srgbClr val="44546A"/>
      </a:dk2>
      <a:lt2>
        <a:srgbClr val="E7E6E6"/>
      </a:lt2>
      <a:accent1>
        <a:srgbClr val="377790"/>
      </a:accent1>
      <a:accent2>
        <a:srgbClr val="189A80"/>
      </a:accent2>
      <a:accent3>
        <a:srgbClr val="F09C2A"/>
      </a:accent3>
      <a:accent4>
        <a:srgbClr val="D24132"/>
      </a:accent4>
      <a:accent5>
        <a:srgbClr val="C490AA"/>
      </a:accent5>
      <a:accent6>
        <a:srgbClr val="7030A0"/>
      </a:accent6>
      <a:hlink>
        <a:srgbClr val="A5A5A5"/>
      </a:hlink>
      <a:folHlink>
        <a:srgbClr val="7B7B7B"/>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microsoft.com/office/2007/relationships/slicer" Target="../slicers/slicer1.xml"/><Relationship Id="rId2" Type="http://schemas.openxmlformats.org/officeDocument/2006/relationships/table" Target="../tables/table1.xml"/><Relationship Id="rId1" Type="http://schemas.openxmlformats.org/officeDocument/2006/relationships/drawing" Target="../drawings/drawing2.xml"/></Relationships>
</file>

<file path=xl/worksheets/_rels/sheet3.xml.rels><?xml version="1.0" encoding="UTF-8" standalone="yes"?>
<Relationships xmlns="http://schemas.openxmlformats.org/package/2006/relationships"><Relationship Id="rId3" Type="http://schemas.microsoft.com/office/2007/relationships/slicer" Target="../slicers/slicer2.xml"/><Relationship Id="rId2" Type="http://schemas.openxmlformats.org/officeDocument/2006/relationships/table" Target="../tables/table2.xml"/><Relationship Id="rId1" Type="http://schemas.openxmlformats.org/officeDocument/2006/relationships/drawing" Target="../drawings/drawing3.xml"/></Relationships>
</file>

<file path=xl/worksheets/_rels/sheet4.xml.rels><?xml version="1.0" encoding="UTF-8" standalone="yes"?>
<Relationships xmlns="http://schemas.openxmlformats.org/package/2006/relationships"><Relationship Id="rId3" Type="http://schemas.microsoft.com/office/2007/relationships/slicer" Target="../slicers/slicer3.xml"/><Relationship Id="rId2" Type="http://schemas.openxmlformats.org/officeDocument/2006/relationships/table" Target="../tables/table3.xml"/><Relationship Id="rId1" Type="http://schemas.openxmlformats.org/officeDocument/2006/relationships/drawing" Target="../drawings/drawing4.xml"/></Relationships>
</file>

<file path=xl/worksheets/_rels/sheet5.xml.rels><?xml version="1.0" encoding="UTF-8" standalone="yes"?>
<Relationships xmlns="http://schemas.openxmlformats.org/package/2006/relationships"><Relationship Id="rId1" Type="http://schemas.openxmlformats.org/officeDocument/2006/relationships/drawing" Target="../drawings/drawing5.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tabColor theme="3"/>
  </sheetPr>
  <dimension ref="A1:AL56"/>
  <sheetViews>
    <sheetView tabSelected="1" workbookViewId="0">
      <selection activeCell="N23" sqref="N23"/>
    </sheetView>
  </sheetViews>
  <sheetFormatPr baseColWidth="10" defaultRowHeight="15" x14ac:dyDescent="0.25"/>
  <cols>
    <col min="1" max="1" width="9" customWidth="1"/>
    <col min="2" max="2" width="3.42578125" customWidth="1"/>
    <col min="3" max="3" width="2.85546875" customWidth="1"/>
    <col min="4" max="4" width="1" customWidth="1"/>
    <col min="5" max="5" width="17" customWidth="1"/>
    <col min="6" max="9" width="11.42578125" customWidth="1"/>
    <col min="12" max="12" width="2.42578125" customWidth="1"/>
    <col min="13" max="28" width="4.28515625" customWidth="1"/>
    <col min="29" max="29" width="4.140625" customWidth="1"/>
    <col min="33" max="33" width="9.5703125" bestFit="1" customWidth="1"/>
  </cols>
  <sheetData>
    <row r="1" spans="1:38" x14ac:dyDescent="0.25">
      <c r="A1" s="226" t="s">
        <v>138</v>
      </c>
      <c r="B1" s="226">
        <v>7</v>
      </c>
    </row>
    <row r="2" spans="1:38" ht="15.75" thickBot="1" x14ac:dyDescent="0.3"/>
    <row r="3" spans="1:38" x14ac:dyDescent="0.25">
      <c r="C3" s="95"/>
      <c r="D3" s="96"/>
      <c r="E3" s="96"/>
      <c r="F3" s="96"/>
      <c r="G3" s="96"/>
      <c r="H3" s="96"/>
      <c r="I3" s="96"/>
      <c r="J3" s="96"/>
      <c r="K3" s="96"/>
      <c r="L3" s="97"/>
    </row>
    <row r="4" spans="1:38" ht="21" x14ac:dyDescent="0.35">
      <c r="C4" s="98"/>
      <c r="D4" s="105"/>
      <c r="E4" s="99" t="s">
        <v>139</v>
      </c>
      <c r="F4" s="99"/>
      <c r="G4" s="230" t="str">
        <f>_xlfn.XLOOKUP(B1,NotesEQ[N°],NotesEQ[EQUIPE])</f>
        <v>SYSTÈME SUN</v>
      </c>
      <c r="H4" s="104"/>
      <c r="I4" s="104"/>
      <c r="J4" s="104"/>
      <c r="K4" s="105"/>
      <c r="L4" s="100"/>
    </row>
    <row r="5" spans="1:38" ht="6" customHeight="1" x14ac:dyDescent="0.25">
      <c r="C5" s="98"/>
      <c r="L5" s="100"/>
    </row>
    <row r="6" spans="1:38" x14ac:dyDescent="0.25">
      <c r="C6" s="98"/>
      <c r="D6" s="225"/>
      <c r="E6" s="226" t="s">
        <v>0</v>
      </c>
      <c r="F6" s="226" t="s">
        <v>75</v>
      </c>
      <c r="G6" s="227" t="s">
        <v>143</v>
      </c>
      <c r="H6" s="228"/>
      <c r="I6" s="228"/>
      <c r="J6" s="229"/>
      <c r="K6" s="250" t="s">
        <v>3</v>
      </c>
      <c r="L6" s="100"/>
    </row>
    <row r="7" spans="1:38" x14ac:dyDescent="0.25">
      <c r="A7" s="94">
        <v>1</v>
      </c>
      <c r="C7" s="98"/>
      <c r="D7" s="122"/>
      <c r="E7" t="str">
        <f>IF(ISNA(_xlfn.XLOOKUP(_xlfn.CONCAT($B$1," - ",$A7),NotesIndiv[N° perso],NotesIndiv[NOM])),"",_xlfn.XLOOKUP(_xlfn.CONCAT($B$1," - ",$A7),NotesIndiv[N° perso],NotesIndiv[NOM]))</f>
        <v>BEZ.</v>
      </c>
      <c r="F7" t="str">
        <f>IF(ISNA(_xlfn.XLOOKUP(_xlfn.CONCAT($B$1," - ",$A7),NotesIndiv[N° perso],NotesIndiv[Prénom])),"",_xlfn.XLOOKUP(_xlfn.CONCAT($B$1," - ",$A7),NotesIndiv[N° perso],NotesIndiv[Prénom]))</f>
        <v>Louis</v>
      </c>
      <c r="G7" s="252" t="str">
        <f>IF(ISNA(_xlfn.XLOOKUP(_xlfn.CONCAT($B$1," - ",$A7),NotesIndiv[N° perso],NotesIndiv[note])),"",ROUND(_xlfn.XLOOKUP(_xlfn.CONCAT($B$1," - ",$A7),NotesIndiv[N° perso],NotesIndiv[note]),2)&amp;"/20")</f>
        <v>14,5/20</v>
      </c>
      <c r="H7" s="9"/>
      <c r="I7" s="9"/>
      <c r="K7" s="251" t="str">
        <f>IF(ISNA(_xlfn.XLOOKUP(_xlfn.CONCAT($B$1," - ",$A7),NotesIndiv[N° perso],NotesIndiv[Abs])),"",_xlfn.XLOOKUP(_xlfn.CONCAT($B$1," - ",$A7),NotesIndiv[N° perso],NotesIndiv[Abs])&amp;"H")</f>
        <v>3,5H</v>
      </c>
      <c r="L7" s="100"/>
      <c r="AE7" s="2">
        <f>IF(ISNA(_xlfn.XLOOKUP(_xlfn.CONCAT('FEUILLE RECAP'!$B$1," - ",'FEUILLE RECAP'!$A7),NotesIndiv[N° perso],NotesIndiv[TOTAL])),"",_xlfn.XLOOKUP(_xlfn.CONCAT('FEUILLE RECAP'!$B$1," - ",'FEUILLE RECAP'!$A7),NotesIndiv[N° perso],NotesIndiv[TOTAL]))</f>
        <v>0.72499999999999998</v>
      </c>
      <c r="AF7" s="2">
        <f>IF(ISNA(_xlfn.XLOOKUP(_xlfn.CONCAT('FEUILLE RECAP'!$B$1," - ",'FEUILLE RECAP'!$A7),NotesIndiv[N° perso],NotesIndiv[TOTAL])),"",_xlfn.XLOOKUP(_xlfn.CONCAT('FEUILLE RECAP'!$B$1," - ",'FEUILLE RECAP'!$A7),NotesIndiv[N° perso],NotesIndiv[Reste]))</f>
        <v>0.27500000000000002</v>
      </c>
    </row>
    <row r="8" spans="1:38" x14ac:dyDescent="0.25">
      <c r="A8" s="94">
        <v>2</v>
      </c>
      <c r="C8" s="98"/>
      <c r="D8" s="123"/>
      <c r="E8" t="str">
        <f>IF(ISNA(_xlfn.XLOOKUP(_xlfn.CONCAT($B$1," - ",$A8),NotesIndiv[N° perso],NotesIndiv[NOM])),"",_xlfn.XLOOKUP(_xlfn.CONCAT($B$1," - ",$A8),NotesIndiv[N° perso],NotesIndiv[NOM]))</f>
        <v>CHA.</v>
      </c>
      <c r="F8" t="str">
        <f>IF(ISNA(_xlfn.XLOOKUP(_xlfn.CONCAT($B$1," - ",$A8),NotesIndiv[N° perso],NotesIndiv[Prénom])),"",_xlfn.XLOOKUP(_xlfn.CONCAT($B$1," - ",$A8),NotesIndiv[N° perso],NotesIndiv[Prénom]))</f>
        <v>Margot</v>
      </c>
      <c r="G8" s="252" t="str">
        <f>IF(ISNA(_xlfn.XLOOKUP(_xlfn.CONCAT($B$1," - ",$A8),NotesIndiv[N° perso],NotesIndiv[note])),"",ROUND(_xlfn.XLOOKUP(_xlfn.CONCAT($B$1," - ",$A8),NotesIndiv[N° perso],NotesIndiv[note]),2)&amp;"/20")</f>
        <v>16/20</v>
      </c>
      <c r="H8" s="9"/>
      <c r="I8" s="9"/>
      <c r="K8" s="251" t="str">
        <f>IF(ISNA(_xlfn.XLOOKUP(_xlfn.CONCAT($B$1," - ",$A8),NotesIndiv[N° perso],NotesIndiv[Prénom])),"",_xlfn.XLOOKUP(_xlfn.CONCAT($B$1," - ",$A8),NotesIndiv[N° perso],NotesIndiv[Abs])&amp;"H")</f>
        <v>H</v>
      </c>
      <c r="L8" s="100"/>
      <c r="AE8" s="2">
        <f>IF(ISNA(_xlfn.XLOOKUP(_xlfn.CONCAT('FEUILLE RECAP'!$B$1," - ",'FEUILLE RECAP'!$A8),NotesIndiv[N° perso],NotesIndiv[TOTAL])),"",_xlfn.XLOOKUP(_xlfn.CONCAT('FEUILLE RECAP'!$B$1," - ",'FEUILLE RECAP'!$A8),NotesIndiv[N° perso],NotesIndiv[TOTAL]))</f>
        <v>0.8</v>
      </c>
      <c r="AF8" s="2">
        <f>IF(ISNA(_xlfn.XLOOKUP(_xlfn.CONCAT('FEUILLE RECAP'!$B$1," - ",'FEUILLE RECAP'!$A8),NotesIndiv[N° perso],NotesIndiv[TOTAL])),"",_xlfn.XLOOKUP(_xlfn.CONCAT('FEUILLE RECAP'!$B$1," - ",'FEUILLE RECAP'!$A8),NotesIndiv[N° perso],NotesIndiv[Reste]))</f>
        <v>0.19999999999999996</v>
      </c>
    </row>
    <row r="9" spans="1:38" x14ac:dyDescent="0.25">
      <c r="A9" s="94">
        <v>3</v>
      </c>
      <c r="C9" s="98"/>
      <c r="D9" s="124"/>
      <c r="E9" t="str">
        <f>IF(ISNA(_xlfn.XLOOKUP(_xlfn.CONCAT($B$1," - ",$A9),NotesIndiv[N° perso],NotesIndiv[NOM])),"",_xlfn.XLOOKUP(_xlfn.CONCAT($B$1," - ",$A9),NotesIndiv[N° perso],NotesIndiv[NOM]))</f>
        <v>M’B.</v>
      </c>
      <c r="F9" t="str">
        <f>IF(ISNA(_xlfn.XLOOKUP(_xlfn.CONCAT($B$1," - ",$A9),NotesIndiv[N° perso],NotesIndiv[Prénom])),"",_xlfn.XLOOKUP(_xlfn.CONCAT($B$1," - ",$A9),NotesIndiv[N° perso],NotesIndiv[Prénom]))</f>
        <v>Aissata Hawa</v>
      </c>
      <c r="G9" s="252" t="str">
        <f>IF(ISNA(_xlfn.XLOOKUP(_xlfn.CONCAT($B$1," - ",$A9),NotesIndiv[N° perso],NotesIndiv[note])),"",ROUND(_xlfn.XLOOKUP(_xlfn.CONCAT($B$1," - ",$A9),NotesIndiv[N° perso],NotesIndiv[note]),2)&amp;"/20")</f>
        <v>12/20</v>
      </c>
      <c r="H9" s="9"/>
      <c r="I9" s="9"/>
      <c r="K9" s="251" t="str">
        <f>IF(ISNA(_xlfn.XLOOKUP(_xlfn.CONCAT($B$1," - ",$A9),NotesIndiv[N° perso],NotesIndiv[Prénom])),"",_xlfn.XLOOKUP(_xlfn.CONCAT($B$1," - ",$A9),NotesIndiv[N° perso],NotesIndiv[Abs])&amp;"H")</f>
        <v>14H</v>
      </c>
      <c r="L9" s="100"/>
      <c r="AE9" s="2">
        <f>IF(ISNA(_xlfn.XLOOKUP(_xlfn.CONCAT('FEUILLE RECAP'!$B$1," - ",'FEUILLE RECAP'!$A9),NotesIndiv[N° perso],NotesIndiv[TOTAL])),"",_xlfn.XLOOKUP(_xlfn.CONCAT('FEUILLE RECAP'!$B$1," - ",'FEUILLE RECAP'!$A9),NotesIndiv[N° perso],NotesIndiv[TOTAL]))</f>
        <v>0.6</v>
      </c>
      <c r="AF9" s="2">
        <f>IF(ISNA(_xlfn.XLOOKUP(_xlfn.CONCAT('FEUILLE RECAP'!$B$1," - ",'FEUILLE RECAP'!$A9),NotesIndiv[N° perso],NotesIndiv[TOTAL])),"",_xlfn.XLOOKUP(_xlfn.CONCAT('FEUILLE RECAP'!$B$1," - ",'FEUILLE RECAP'!$A9),NotesIndiv[N° perso],NotesIndiv[Reste]))</f>
        <v>0.4</v>
      </c>
    </row>
    <row r="10" spans="1:38" x14ac:dyDescent="0.25">
      <c r="A10" s="94">
        <v>4</v>
      </c>
      <c r="C10" s="98"/>
      <c r="D10" s="125"/>
      <c r="E10" t="str">
        <f>IF(ISNA(_xlfn.XLOOKUP(_xlfn.CONCAT($B$1," - ",$A10),NotesIndiv[N° perso],NotesIndiv[NOM])),"",_xlfn.XLOOKUP(_xlfn.CONCAT($B$1," - ",$A10),NotesIndiv[N° perso],NotesIndiv[NOM]))</f>
        <v>MAD.</v>
      </c>
      <c r="F10" t="str">
        <f>IF(ISNA(_xlfn.XLOOKUP(_xlfn.CONCAT($B$1," - ",$A10),NotesIndiv[N° perso],NotesIndiv[Prénom])),"",_xlfn.XLOOKUP(_xlfn.CONCAT($B$1," - ",$A10),NotesIndiv[N° perso],NotesIndiv[Prénom]))</f>
        <v>Coraelle</v>
      </c>
      <c r="G10" s="252" t="str">
        <f>IF(ISNA(_xlfn.XLOOKUP(_xlfn.CONCAT($B$1," - ",$A10),NotesIndiv[N° perso],NotesIndiv[note])),"",ROUND(_xlfn.XLOOKUP(_xlfn.CONCAT($B$1," - ",$A10),NotesIndiv[N° perso],NotesIndiv[note]),2)&amp;"/20")</f>
        <v>14,5/20</v>
      </c>
      <c r="H10" s="9"/>
      <c r="I10" s="9"/>
      <c r="K10" s="251" t="str">
        <f>IF(ISNA(_xlfn.XLOOKUP(_xlfn.CONCAT($B$1," - ",$A10),NotesIndiv[N° perso],NotesIndiv[Prénom])),"",_xlfn.XLOOKUP(_xlfn.CONCAT($B$1," - ",$A10),NotesIndiv[N° perso],NotesIndiv[Abs])&amp;"H")</f>
        <v>3,5H</v>
      </c>
      <c r="L10" s="100"/>
      <c r="AE10" s="2">
        <f>IF(ISNA(_xlfn.XLOOKUP(_xlfn.CONCAT('FEUILLE RECAP'!$B$1," - ",'FEUILLE RECAP'!$A10),NotesIndiv[N° perso],NotesIndiv[TOTAL])),"",_xlfn.XLOOKUP(_xlfn.CONCAT('FEUILLE RECAP'!$B$1," - ",'FEUILLE RECAP'!$A10),NotesIndiv[N° perso],NotesIndiv[TOTAL]))</f>
        <v>0.72499999999999998</v>
      </c>
      <c r="AF10" s="2">
        <f>IF(ISNA(_xlfn.XLOOKUP(_xlfn.CONCAT('FEUILLE RECAP'!$B$1," - ",'FEUILLE RECAP'!$A10),NotesIndiv[N° perso],NotesIndiv[TOTAL])),"",_xlfn.XLOOKUP(_xlfn.CONCAT('FEUILLE RECAP'!$B$1," - ",'FEUILLE RECAP'!$A10),NotesIndiv[N° perso],NotesIndiv[Reste]))</f>
        <v>0.27500000000000002</v>
      </c>
    </row>
    <row r="11" spans="1:38" x14ac:dyDescent="0.25">
      <c r="A11" s="94">
        <v>5</v>
      </c>
      <c r="C11" s="98"/>
      <c r="D11" s="126"/>
      <c r="E11" t="str">
        <f>IF(ISNA(_xlfn.XLOOKUP(_xlfn.CONCAT($B$1," - ",$A11),NotesIndiv[N° perso],NotesIndiv[NOM])),"",_xlfn.XLOOKUP(_xlfn.CONCAT($B$1," - ",$A11),NotesIndiv[N° perso],NotesIndiv[NOM]))</f>
        <v>NGU.</v>
      </c>
      <c r="F11" t="str">
        <f>IF(ISNA(_xlfn.XLOOKUP(_xlfn.CONCAT($B$1," - ",$A11),NotesIndiv[N° perso],NotesIndiv[Prénom])),"",_xlfn.XLOOKUP(_xlfn.CONCAT($B$1," - ",$A11),NotesIndiv[N° perso],NotesIndiv[Prénom]))</f>
        <v>Nga</v>
      </c>
      <c r="G11" s="252" t="str">
        <f>IF(ISNA(_xlfn.XLOOKUP(_xlfn.CONCAT($B$1," - ",$A11),NotesIndiv[N° perso],NotesIndiv[note])),"",ROUND(_xlfn.XLOOKUP(_xlfn.CONCAT($B$1," - ",$A11),NotesIndiv[N° perso],NotesIndiv[note]),2)&amp;"/20")</f>
        <v>16/20</v>
      </c>
      <c r="H11" s="9"/>
      <c r="I11" s="9"/>
      <c r="K11" s="251" t="str">
        <f>IF(ISNA(_xlfn.XLOOKUP(_xlfn.CONCAT($B$1," - ",$A11),NotesIndiv[N° perso],NotesIndiv[Prénom])),"",_xlfn.XLOOKUP(_xlfn.CONCAT($B$1," - ",$A11),NotesIndiv[N° perso],NotesIndiv[Abs])&amp;"H")</f>
        <v>H</v>
      </c>
      <c r="L11" s="100"/>
      <c r="O11" s="9"/>
      <c r="P11" s="233"/>
      <c r="AE11" s="2">
        <f>IF(ISNA(_xlfn.XLOOKUP(_xlfn.CONCAT('FEUILLE RECAP'!$B$1," - ",'FEUILLE RECAP'!$A11),NotesIndiv[N° perso],NotesIndiv[TOTAL])),"",_xlfn.XLOOKUP(_xlfn.CONCAT('FEUILLE RECAP'!$B$1," - ",'FEUILLE RECAP'!$A11),NotesIndiv[N° perso],NotesIndiv[TOTAL]))</f>
        <v>0.8</v>
      </c>
      <c r="AF11" s="2">
        <f>IF(ISNA(_xlfn.XLOOKUP(_xlfn.CONCAT('FEUILLE RECAP'!$B$1," - ",'FEUILLE RECAP'!$A11),NotesIndiv[N° perso],NotesIndiv[TOTAL])),"",_xlfn.XLOOKUP(_xlfn.CONCAT('FEUILLE RECAP'!$B$1," - ",'FEUILLE RECAP'!$A11),NotesIndiv[N° perso],NotesIndiv[Reste]))</f>
        <v>0.19999999999999996</v>
      </c>
    </row>
    <row r="12" spans="1:38" ht="10.5" customHeight="1" x14ac:dyDescent="0.25">
      <c r="C12" s="98"/>
      <c r="L12" s="100"/>
    </row>
    <row r="13" spans="1:38" ht="15.75" customHeight="1" x14ac:dyDescent="0.25">
      <c r="C13" s="98"/>
      <c r="D13" s="241" t="s">
        <v>129</v>
      </c>
      <c r="E13" s="242"/>
      <c r="F13" s="234" t="str">
        <f>UPPER("Présentation")</f>
        <v>PRÉSENTATION</v>
      </c>
      <c r="G13" s="234" t="str">
        <f>UPPER("Clareté")</f>
        <v>CLARETÉ</v>
      </c>
      <c r="H13" s="234" t="str">
        <f>UPPER("Fond")</f>
        <v>FOND</v>
      </c>
      <c r="I13" s="243" t="s">
        <v>154</v>
      </c>
      <c r="J13" s="243"/>
      <c r="K13" s="243"/>
      <c r="L13" s="100"/>
      <c r="AE13" s="318" t="s">
        <v>248</v>
      </c>
      <c r="AF13" s="318" t="s">
        <v>141</v>
      </c>
      <c r="AG13" s="318" t="s">
        <v>249</v>
      </c>
      <c r="AH13" s="318" t="s">
        <v>250</v>
      </c>
      <c r="AI13" s="318" t="s">
        <v>251</v>
      </c>
      <c r="AJ13" s="318"/>
      <c r="AK13" s="318"/>
    </row>
    <row r="14" spans="1:38" ht="15.75" customHeight="1" x14ac:dyDescent="0.3">
      <c r="C14" s="98"/>
      <c r="D14" s="255" t="str">
        <f>IF(ISNA(_xlfn.XLOOKUP($B$1,NotesEQ[N°],NotesEQ[NOTE GLOBALE])),"",ROUND(_xlfn.XLOOKUP($B$1,NotesEQ[N°],NotesEQ[NOTE GLOBALE]),1)&amp;"/20")</f>
        <v>2,2/20</v>
      </c>
      <c r="E14" s="254"/>
      <c r="F14" s="235">
        <f>IF(ISNA(_xlfn.XLOOKUP($B$1,NotesEQ[N°],NotesEQ[Présentation])),"",_xlfn.XLOOKUP($B$1,NotesEQ[N°],NotesEQ[Présentation]))</f>
        <v>0</v>
      </c>
      <c r="G14" s="235">
        <f>IF(ISNA(_xlfn.XLOOKUP($B$1,NotesEQ[N°],NotesEQ[Présentation])),"",_xlfn.XLOOKUP($B$1,NotesEQ[N°],NotesEQ[Clareté]))</f>
        <v>0</v>
      </c>
      <c r="H14" s="235">
        <f>IF(ISNA(_xlfn.XLOOKUP($B$1,NotesEQ[N°],NotesEQ[Présentation])),"",_xlfn.XLOOKUP($B$1,NotesEQ[N°],NotesEQ[Fond]))</f>
        <v>0</v>
      </c>
      <c r="I14" s="247" t="str">
        <f>IF(ISNA(_xlfn.XLOOKUP(_xlfn.CONCAT($B$1," - ",$A7),NotesIndiv[N° perso],NotesIndiv[NOM])),"",_xlfn.XLOOKUP(_xlfn.CONCAT($B$1," - ",$A7),NotesIndiv[N° perso],NotesIndiv[NOM])&amp;" "&amp;_xlfn.XLOOKUP(_xlfn.CONCAT($B$1," - ",$A7),NotesIndiv[N° perso],NotesIndiv[Prénom]))</f>
        <v>BEZ. Louis</v>
      </c>
      <c r="J14" s="246"/>
      <c r="K14" s="253" t="str">
        <f>IF(ISNA(_xlfn.XLOOKUP(_xlfn.CONCAT($B$1," - ",$A7),NotesIndiv[N° perso],NotesIndiv[note])),"",ROUND(_xlfn.XLOOKUP(_xlfn.CONCAT($B$1," - ",$A7),NotesIndiv[N° perso],NotesIndiv[NOTE PONDEREE]),1)&amp;"/20")</f>
        <v>6,3/20</v>
      </c>
      <c r="L14" s="100"/>
      <c r="AC14">
        <f>ROW()</f>
        <v>14</v>
      </c>
      <c r="AD14" s="130" t="s">
        <v>106</v>
      </c>
      <c r="AE14" s="130" cm="1">
        <f t="array" aca="1" ref="AE14" ca="1">_xlfn.XLOOKUP('FEUILLE RECAP'!$B$1,NotesEQ[N°],INDIRECT(AL14))</f>
        <v>4.5</v>
      </c>
      <c r="AF14" s="130">
        <f t="shared" ref="AF14:AF40" ca="1" si="0">AG14-AE14</f>
        <v>0.5</v>
      </c>
      <c r="AG14" s="130" cm="1">
        <f t="array" ref="AG14:AG40">TRANSPOSE(NOTESEQUIP!K2:AK2)</f>
        <v>5</v>
      </c>
      <c r="AH14" s="130" t="str">
        <f t="shared" ref="AH14:AH40" ca="1" si="1">_xlfn.CONCAT(AE14,"/",AG14)</f>
        <v>4,5/5</v>
      </c>
      <c r="AI14" s="157">
        <f t="shared" ref="AI14:AI40" ca="1" si="2">AE14/AG14</f>
        <v>0.9</v>
      </c>
      <c r="AJ14" s="130"/>
      <c r="AK14" s="130"/>
      <c r="AL14" t="str">
        <f t="shared" ref="AL14:AL40" si="3">"NotesEQ["&amp;AD14&amp;"]"</f>
        <v>NotesEQ[Métier]</v>
      </c>
    </row>
    <row r="15" spans="1:38" ht="15.75" customHeight="1" x14ac:dyDescent="0.25">
      <c r="C15" s="98"/>
      <c r="D15" s="242"/>
      <c r="E15" s="242"/>
      <c r="F15" s="236" t="str">
        <f>IF(ISNA(_xlfn.XLOOKUP($B$1,NotesEQ[N°],NotesEQ[Présentation])),"",REPT("«",_xlfn.XLOOKUP($B$1,NotesEQ[N°],NotesEQ[Présentation])))</f>
        <v/>
      </c>
      <c r="G15" s="236" t="str">
        <f>IF(ISNA(_xlfn.XLOOKUP($B$1,NotesEQ[N°],NotesEQ[Présentation])),"",REPT("«",_xlfn.XLOOKUP($B$1,NotesEQ[N°],NotesEQ[Clareté])))</f>
        <v/>
      </c>
      <c r="H15" s="236" t="str">
        <f>IF(ISNA(_xlfn.XLOOKUP($B$1,NotesEQ[N°],NotesEQ[Présentation])),"",REPT("«",_xlfn.XLOOKUP($B$1,NotesEQ[N°],NotesEQ[Fond])))</f>
        <v/>
      </c>
      <c r="I15" s="247" t="str">
        <f>IF(ISNA(_xlfn.XLOOKUP(_xlfn.CONCAT($B$1," - ",$A8),NotesIndiv[N° perso],NotesIndiv[NOM])),"",_xlfn.XLOOKUP(_xlfn.CONCAT($B$1," - ",$A8),NotesIndiv[N° perso],NotesIndiv[NOM])&amp;" "&amp;_xlfn.XLOOKUP(_xlfn.CONCAT($B$1," - ",$A8),NotesIndiv[N° perso],NotesIndiv[Prénom]))</f>
        <v>CHA. Margot</v>
      </c>
      <c r="J15" s="246"/>
      <c r="K15" s="253" t="str">
        <f>IF(ISNA(_xlfn.XLOOKUP(_xlfn.CONCAT($B$1," - ",$A8),NotesIndiv[N° perso],NotesIndiv[note])),"",ROUND(_xlfn.XLOOKUP(_xlfn.CONCAT($B$1," - ",$A8),NotesIndiv[N° perso],NotesIndiv[NOTE PONDEREE]),1)&amp;"/20")</f>
        <v>6,8/20</v>
      </c>
      <c r="L15" s="100"/>
      <c r="AC15">
        <f>ROW()</f>
        <v>15</v>
      </c>
      <c r="AD15" s="130" t="s">
        <v>107</v>
      </c>
      <c r="AE15" s="130" cm="1">
        <f t="array" aca="1" ref="AE15" ca="1">_xlfn.XLOOKUP('FEUILLE RECAP'!$B$1,NotesEQ[N°],INDIRECT(AL15))</f>
        <v>4</v>
      </c>
      <c r="AF15" s="130">
        <f t="shared" ca="1" si="0"/>
        <v>1</v>
      </c>
      <c r="AG15" s="130">
        <v>5</v>
      </c>
      <c r="AH15" s="130" t="str">
        <f t="shared" ca="1" si="1"/>
        <v>4/5</v>
      </c>
      <c r="AI15" s="157">
        <f t="shared" ca="1" si="2"/>
        <v>0.8</v>
      </c>
      <c r="AJ15" s="130"/>
      <c r="AK15" s="130"/>
      <c r="AL15" t="str">
        <f t="shared" si="3"/>
        <v>NotesEQ[Motivations]</v>
      </c>
    </row>
    <row r="16" spans="1:38" ht="15.75" customHeight="1" x14ac:dyDescent="0.25">
      <c r="C16" s="98"/>
      <c r="D16" s="241" t="s">
        <v>146</v>
      </c>
      <c r="E16" s="242"/>
      <c r="F16" s="237" t="s">
        <v>152</v>
      </c>
      <c r="G16" s="238"/>
      <c r="H16" s="238"/>
      <c r="I16" s="247" t="str">
        <f>IF(ISNA(_xlfn.XLOOKUP(_xlfn.CONCAT($B$1," - ",$A9),NotesIndiv[N° perso],NotesIndiv[NOM])),"",_xlfn.XLOOKUP(_xlfn.CONCAT($B$1," - ",$A9),NotesIndiv[N° perso],NotesIndiv[NOM])&amp;" "&amp;_xlfn.XLOOKUP(_xlfn.CONCAT($B$1," - ",$A9),NotesIndiv[N° perso],NotesIndiv[Prénom]))</f>
        <v>M’B. Aissata Hawa</v>
      </c>
      <c r="J16" s="246"/>
      <c r="K16" s="253" t="str">
        <f>IF(ISNA(_xlfn.XLOOKUP(_xlfn.CONCAT($B$1," - ",$A9),NotesIndiv[N° perso],NotesIndiv[note])),"",ROUND(_xlfn.XLOOKUP(_xlfn.CONCAT($B$1," - ",$A9),NotesIndiv[N° perso],NotesIndiv[NOTE PONDEREE]),1)&amp;"/20")</f>
        <v>5,5/20</v>
      </c>
      <c r="L16" s="100"/>
      <c r="AC16">
        <f>ROW()</f>
        <v>16</v>
      </c>
      <c r="AD16" s="130" t="s">
        <v>108</v>
      </c>
      <c r="AE16" s="130" cm="1">
        <f t="array" aca="1" ref="AE16" ca="1">_xlfn.XLOOKUP('FEUILLE RECAP'!$B$1,NotesEQ[N°],INDIRECT(AL16))</f>
        <v>4.5</v>
      </c>
      <c r="AF16" s="130">
        <f t="shared" ca="1" si="0"/>
        <v>0.5</v>
      </c>
      <c r="AG16" s="130">
        <v>5</v>
      </c>
      <c r="AH16" s="130" t="str">
        <f t="shared" ca="1" si="1"/>
        <v>4,5/5</v>
      </c>
      <c r="AI16" s="157">
        <f t="shared" ca="1" si="2"/>
        <v>0.9</v>
      </c>
      <c r="AJ16" s="130" t="str">
        <f ca="1">SUM(AE14:AE16)&amp;"/"&amp;SUM(AG14:AG16)</f>
        <v>13/15</v>
      </c>
      <c r="AK16" s="143" t="str">
        <f ca="1">AJ16</f>
        <v>13/15</v>
      </c>
      <c r="AL16" t="str">
        <f t="shared" si="3"/>
        <v>NotesEQ[Moyens]</v>
      </c>
    </row>
    <row r="17" spans="3:38" ht="15.75" customHeight="1" x14ac:dyDescent="0.3">
      <c r="C17" s="98"/>
      <c r="D17" s="255" t="str">
        <f>IF(ISNA(_xlfn.XLOOKUP($B$1,NotesEQ[N°],NotesEQ[Rang])),"",_xlfn.XLOOKUP($B$1,NotesEQ[N°],NotesEQ[Rang])&amp;"/15")</f>
        <v>12/15</v>
      </c>
      <c r="E17" s="254"/>
      <c r="F17" s="239"/>
      <c r="G17" s="249" t="e">
        <f>IF(ISNA(_xlfn.XLOOKUP($B$1,NotesEQ[N°],NotesEQ[Présentation])),"",AVERAGE(_xlfn.XLOOKUP($B$1,NotesEQ[N°],NotesEQ[Présentation]),_xlfn.XLOOKUP($B$1,NotesEQ[N°],NotesEQ[Clareté]),_xlfn.XLOOKUP($B$1,NotesEQ[N°],NotesEQ[Fond])))</f>
        <v>#DIV/0!</v>
      </c>
      <c r="H17" s="239"/>
      <c r="I17" s="247" t="str">
        <f>IF(ISNA(_xlfn.XLOOKUP(_xlfn.CONCAT($B$1," - ",$A10),NotesIndiv[N° perso],NotesIndiv[NOM])),"",_xlfn.XLOOKUP(_xlfn.CONCAT($B$1," - ",$A10),NotesIndiv[N° perso],NotesIndiv[NOM])&amp;" "&amp;_xlfn.XLOOKUP(_xlfn.CONCAT($B$1," - ",$A10),NotesIndiv[N° perso],NotesIndiv[Prénom]))</f>
        <v>MAD. Coraelle</v>
      </c>
      <c r="J17" s="246"/>
      <c r="K17" s="253" t="str">
        <f>IF(ISNA(_xlfn.XLOOKUP(_xlfn.CONCAT($B$1," - ",$A10),NotesIndiv[N° perso],NotesIndiv[note])),"",ROUND(_xlfn.XLOOKUP(_xlfn.CONCAT($B$1," - ",$A10),NotesIndiv[N° perso],NotesIndiv[NOTE PONDEREE]),1)&amp;"/20")</f>
        <v>6,3/20</v>
      </c>
      <c r="L17" s="100"/>
      <c r="AC17">
        <f>ROW()</f>
        <v>17</v>
      </c>
      <c r="AD17" s="131" t="s">
        <v>113</v>
      </c>
      <c r="AE17" s="131" cm="1">
        <f t="array" aca="1" ref="AE17" ca="1">_xlfn.XLOOKUP('FEUILLE RECAP'!$B$1,NotesEQ[N°],INDIRECT(AL17))</f>
        <v>4.5</v>
      </c>
      <c r="AF17" s="131">
        <f t="shared" ca="1" si="0"/>
        <v>5.5</v>
      </c>
      <c r="AG17" s="131">
        <v>10</v>
      </c>
      <c r="AH17" s="131" t="str">
        <f t="shared" ca="1" si="1"/>
        <v>4,5/10</v>
      </c>
      <c r="AI17" s="159">
        <f t="shared" ca="1" si="2"/>
        <v>0.45</v>
      </c>
      <c r="AJ17" s="131"/>
      <c r="AK17" s="124"/>
      <c r="AL17" t="str">
        <f t="shared" si="3"/>
        <v>NotesEQ[Marché]</v>
      </c>
    </row>
    <row r="18" spans="3:38" ht="15.75" customHeight="1" x14ac:dyDescent="0.25">
      <c r="C18" s="98"/>
      <c r="D18" s="240"/>
      <c r="E18" s="240"/>
      <c r="F18" s="239"/>
      <c r="G18" s="236" t="e">
        <f>IF(ISNA(_xlfn.XLOOKUP($B$1,NotesEQ[N°],NotesEQ[Présentation])),"",REPT("«",AVERAGE(_xlfn.XLOOKUP($B$1,NotesEQ[N°],NotesEQ[Présentation]),_xlfn.XLOOKUP($B$1,NotesEQ[N°],NotesEQ[Clareté]),_xlfn.XLOOKUP($B$1,NotesEQ[N°],NotesEQ[Fond]))))</f>
        <v>#DIV/0!</v>
      </c>
      <c r="H18" s="239"/>
      <c r="I18" s="247" t="str">
        <f>IF(ISNA(_xlfn.XLOOKUP(_xlfn.CONCAT($B$1," - ",$A11),NotesIndiv[N° perso],NotesIndiv[NOM])),"",_xlfn.XLOOKUP(_xlfn.CONCAT($B$1," - ",$A11),NotesIndiv[N° perso],NotesIndiv[NOM])&amp;" "&amp;_xlfn.XLOOKUP(_xlfn.CONCAT($B$1," - ",$A11),NotesIndiv[N° perso],NotesIndiv[Prénom]))</f>
        <v>NGU. Nga</v>
      </c>
      <c r="J18" s="246"/>
      <c r="K18" s="253" t="str">
        <f>IF(ISNA(_xlfn.XLOOKUP(_xlfn.CONCAT($B$1," - ",$A11),NotesIndiv[N° perso],NotesIndiv[note])),"",ROUND(_xlfn.XLOOKUP(_xlfn.CONCAT($B$1," - ",$A11),NotesIndiv[N° perso],NotesIndiv[NOTE PONDEREE]),1)&amp;"/20")</f>
        <v>6,8/20</v>
      </c>
      <c r="L18" s="100"/>
      <c r="AC18">
        <f>ROW()</f>
        <v>18</v>
      </c>
      <c r="AD18" s="131" t="s">
        <v>114</v>
      </c>
      <c r="AE18" s="131" cm="1">
        <f t="array" aca="1" ref="AE18" ca="1">_xlfn.XLOOKUP('FEUILLE RECAP'!$B$1,NotesEQ[N°],INDIRECT(AL18))</f>
        <v>4.5</v>
      </c>
      <c r="AF18" s="131">
        <f t="shared" ca="1" si="0"/>
        <v>5.5</v>
      </c>
      <c r="AG18" s="131">
        <v>10</v>
      </c>
      <c r="AH18" s="131" t="str">
        <f t="shared" ca="1" si="1"/>
        <v>4,5/10</v>
      </c>
      <c r="AI18" s="159">
        <f t="shared" ca="1" si="2"/>
        <v>0.45</v>
      </c>
      <c r="AJ18" s="131"/>
      <c r="AK18" s="124"/>
      <c r="AL18" t="str">
        <f t="shared" si="3"/>
        <v>NotesEQ[Zoom]</v>
      </c>
    </row>
    <row r="19" spans="3:38" ht="8.25" customHeight="1" x14ac:dyDescent="0.25">
      <c r="C19" s="98"/>
      <c r="L19" s="100"/>
      <c r="AC19">
        <f>ROW()</f>
        <v>19</v>
      </c>
      <c r="AD19" s="131" t="s">
        <v>115</v>
      </c>
      <c r="AE19" s="131" cm="1">
        <f t="array" aca="1" ref="AE19" ca="1">_xlfn.XLOOKUP('FEUILLE RECAP'!$B$1,NotesEQ[N°],INDIRECT(AL19))</f>
        <v>4.5</v>
      </c>
      <c r="AF19" s="131">
        <f t="shared" ca="1" si="0"/>
        <v>5.5</v>
      </c>
      <c r="AG19" s="131">
        <v>10</v>
      </c>
      <c r="AH19" s="131" t="str">
        <f t="shared" ca="1" si="1"/>
        <v>4,5/10</v>
      </c>
      <c r="AI19" s="159">
        <f t="shared" ca="1" si="2"/>
        <v>0.45</v>
      </c>
      <c r="AJ19" s="131"/>
      <c r="AK19" s="124"/>
      <c r="AL19" t="str">
        <f t="shared" si="3"/>
        <v>NotesEQ[Pestel]</v>
      </c>
    </row>
    <row r="20" spans="3:38" ht="25.5" customHeight="1" x14ac:dyDescent="0.25">
      <c r="C20" s="98"/>
      <c r="D20" s="245" t="s">
        <v>156</v>
      </c>
      <c r="E20" s="93"/>
      <c r="F20" s="93"/>
      <c r="G20" s="93"/>
      <c r="H20" s="93"/>
      <c r="I20" s="93"/>
      <c r="J20" s="93"/>
      <c r="K20" s="93"/>
      <c r="L20" s="100"/>
      <c r="AC20">
        <f>ROW()</f>
        <v>20</v>
      </c>
      <c r="AD20" s="131" t="s">
        <v>116</v>
      </c>
      <c r="AE20" s="131" cm="1">
        <f t="array" aca="1" ref="AE20" ca="1">_xlfn.XLOOKUP('FEUILLE RECAP'!$B$1,NotesEQ[N°],INDIRECT(AL20))</f>
        <v>4.5</v>
      </c>
      <c r="AF20" s="131">
        <f t="shared" ca="1" si="0"/>
        <v>5.5</v>
      </c>
      <c r="AG20" s="131">
        <v>10</v>
      </c>
      <c r="AH20" s="131" t="str">
        <f t="shared" ca="1" si="1"/>
        <v>4,5/10</v>
      </c>
      <c r="AI20" s="159">
        <f t="shared" ca="1" si="2"/>
        <v>0.45</v>
      </c>
      <c r="AJ20" s="131"/>
      <c r="AK20" s="124"/>
      <c r="AL20" t="str">
        <f t="shared" si="3"/>
        <v>NotesEQ[Porter]</v>
      </c>
    </row>
    <row r="21" spans="3:38" ht="7.5" customHeight="1" thickBot="1" x14ac:dyDescent="0.3">
      <c r="C21" s="98"/>
      <c r="L21" s="100"/>
      <c r="AC21">
        <f>ROW()</f>
        <v>21</v>
      </c>
      <c r="AD21" s="131" t="s">
        <v>117</v>
      </c>
      <c r="AE21" s="131" cm="1">
        <f t="array" aca="1" ref="AE21" ca="1">_xlfn.XLOOKUP('FEUILLE RECAP'!$B$1,NotesEQ[N°],INDIRECT(AL21))</f>
        <v>4.5</v>
      </c>
      <c r="AF21" s="131">
        <f t="shared" ca="1" si="0"/>
        <v>5.5</v>
      </c>
      <c r="AG21" s="131">
        <v>10</v>
      </c>
      <c r="AH21" s="131" t="str">
        <f t="shared" ca="1" si="1"/>
        <v>4,5/10</v>
      </c>
      <c r="AI21" s="159">
        <f t="shared" ca="1" si="2"/>
        <v>0.45</v>
      </c>
      <c r="AJ21" s="131" t="str">
        <f ca="1">SUM(AE17:AE21)&amp;"/"&amp;SUM(AG17:AG21)</f>
        <v>22,5/50</v>
      </c>
      <c r="AK21" s="124"/>
      <c r="AL21" t="str">
        <f t="shared" si="3"/>
        <v>NotesEQ[SWOT]</v>
      </c>
    </row>
    <row r="22" spans="3:38" ht="15.75" thickTop="1" x14ac:dyDescent="0.25">
      <c r="C22" s="98"/>
      <c r="D22" s="152" t="s">
        <v>144</v>
      </c>
      <c r="E22" s="202"/>
      <c r="F22" s="153"/>
      <c r="G22" s="153"/>
      <c r="H22" s="154"/>
      <c r="I22" s="154"/>
      <c r="J22" s="154"/>
      <c r="K22" s="155"/>
      <c r="L22" s="100"/>
      <c r="AC22">
        <f>ROW()</f>
        <v>22</v>
      </c>
      <c r="AD22" s="132" t="s">
        <v>118</v>
      </c>
      <c r="AE22" s="132" cm="1">
        <f t="array" aca="1" ref="AE22" ca="1">_xlfn.XLOOKUP('FEUILLE RECAP'!$B$1,NotesEQ[N°],INDIRECT(AL22))</f>
        <v>0</v>
      </c>
      <c r="AF22" s="132">
        <f t="shared" ca="1" si="0"/>
        <v>10</v>
      </c>
      <c r="AG22" s="132">
        <v>10</v>
      </c>
      <c r="AH22" s="132" t="str">
        <f t="shared" ca="1" si="1"/>
        <v>0/10</v>
      </c>
      <c r="AI22" s="160">
        <f t="shared" ca="1" si="2"/>
        <v>0</v>
      </c>
      <c r="AJ22" s="132"/>
      <c r="AK22" s="124"/>
      <c r="AL22" t="str">
        <f t="shared" si="3"/>
        <v>NotesEQ[Quali]</v>
      </c>
    </row>
    <row r="23" spans="3:38" ht="90" customHeight="1" thickBot="1" x14ac:dyDescent="0.3">
      <c r="C23" s="98"/>
      <c r="D23" s="127"/>
      <c r="E23" s="128"/>
      <c r="F23" s="128"/>
      <c r="G23" s="128"/>
      <c r="H23" s="128"/>
      <c r="I23" s="128"/>
      <c r="J23" s="128"/>
      <c r="K23" s="129"/>
      <c r="L23" s="100"/>
      <c r="AC23">
        <f>ROW()</f>
        <v>23</v>
      </c>
      <c r="AD23" s="132" t="s">
        <v>119</v>
      </c>
      <c r="AE23" s="132" cm="1">
        <f t="array" aca="1" ref="AE23" ca="1">_xlfn.XLOOKUP('FEUILLE RECAP'!$B$1,NotesEQ[N°],INDIRECT(AL23))</f>
        <v>0</v>
      </c>
      <c r="AF23" s="132">
        <f t="shared" ca="1" si="0"/>
        <v>10</v>
      </c>
      <c r="AG23" s="132">
        <v>10</v>
      </c>
      <c r="AH23" s="132" t="str">
        <f t="shared" ca="1" si="1"/>
        <v>0/10</v>
      </c>
      <c r="AI23" s="160">
        <f t="shared" ca="1" si="2"/>
        <v>0</v>
      </c>
      <c r="AJ23" s="132"/>
      <c r="AK23" s="124"/>
      <c r="AL23" t="str">
        <f t="shared" si="3"/>
        <v>NotesEQ[Quanti]</v>
      </c>
    </row>
    <row r="24" spans="3:38" ht="7.5" customHeight="1" thickTop="1" thickBot="1" x14ac:dyDescent="0.3">
      <c r="C24" s="98"/>
      <c r="E24" s="158"/>
      <c r="F24" s="158"/>
      <c r="G24" s="158"/>
      <c r="H24" s="158"/>
      <c r="I24" s="158"/>
      <c r="J24" s="158"/>
      <c r="K24" s="158"/>
      <c r="L24" s="100"/>
      <c r="AC24">
        <f>ROW()</f>
        <v>24</v>
      </c>
      <c r="AD24" s="132" t="s">
        <v>120</v>
      </c>
      <c r="AE24" s="132" cm="1">
        <f t="array" aca="1" ref="AE24" ca="1">_xlfn.XLOOKUP('FEUILLE RECAP'!$B$1,NotesEQ[N°],INDIRECT(AL24))</f>
        <v>0</v>
      </c>
      <c r="AF24" s="132">
        <f t="shared" ca="1" si="0"/>
        <v>10</v>
      </c>
      <c r="AG24" s="132">
        <v>10</v>
      </c>
      <c r="AH24" s="132" t="str">
        <f t="shared" ca="1" si="1"/>
        <v>0/10</v>
      </c>
      <c r="AI24" s="160">
        <f t="shared" ca="1" si="2"/>
        <v>0</v>
      </c>
      <c r="AJ24" s="132" t="str">
        <f ca="1">SUM(AE22:AE24)&amp;"/"&amp;SUM(AG22:AG24)</f>
        <v>0/30</v>
      </c>
      <c r="AK24" s="124"/>
      <c r="AL24" t="str">
        <f t="shared" si="3"/>
        <v>NotesEQ[Persona]</v>
      </c>
    </row>
    <row r="25" spans="3:38" ht="15.75" thickTop="1" x14ac:dyDescent="0.25">
      <c r="C25" s="98"/>
      <c r="D25" s="203" t="str">
        <f>UPPER('FEUILLE RECAP'!AD17)</f>
        <v>MARCHÉ</v>
      </c>
      <c r="E25" s="224"/>
      <c r="F25" s="204"/>
      <c r="G25" s="204"/>
      <c r="H25" s="205"/>
      <c r="I25" s="205"/>
      <c r="J25" s="205"/>
      <c r="K25" s="206"/>
      <c r="L25" s="100"/>
      <c r="AC25">
        <f>ROW()</f>
        <v>25</v>
      </c>
      <c r="AD25" s="124" t="s">
        <v>130</v>
      </c>
      <c r="AE25" s="124" cm="1">
        <f t="array" aca="1" ref="AE25" ca="1">_xlfn.XLOOKUP('FEUILLE RECAP'!$B$1,NotesEQ[N°],INDIRECT(AL25))</f>
        <v>0</v>
      </c>
      <c r="AF25" s="124">
        <f t="shared" ca="1" si="0"/>
        <v>30</v>
      </c>
      <c r="AG25" s="124">
        <v>30</v>
      </c>
      <c r="AH25" s="124" t="str">
        <f t="shared" ca="1" si="1"/>
        <v>0/30</v>
      </c>
      <c r="AI25" s="161">
        <f t="shared" ca="1" si="2"/>
        <v>0</v>
      </c>
      <c r="AJ25" s="124" t="str">
        <f ca="1">AH25</f>
        <v>0/30</v>
      </c>
      <c r="AK25" s="133" t="str">
        <f ca="1">SUM(AE17:AE25)&amp;"/"&amp;SUM(AG17:AG25)</f>
        <v>22,5/110</v>
      </c>
      <c r="AL25" t="str">
        <f t="shared" si="3"/>
        <v>NotesEQ[Concurrence]</v>
      </c>
    </row>
    <row r="26" spans="3:38" ht="120" customHeight="1" thickBot="1" x14ac:dyDescent="0.3">
      <c r="C26" s="98"/>
      <c r="D26" s="207"/>
      <c r="E26" s="208"/>
      <c r="F26" s="208"/>
      <c r="G26" s="208"/>
      <c r="H26" s="208"/>
      <c r="I26" s="208"/>
      <c r="J26" s="208"/>
      <c r="K26" s="209"/>
      <c r="L26" s="100"/>
      <c r="AC26">
        <f>ROW()</f>
        <v>26</v>
      </c>
      <c r="AD26" s="134" t="s">
        <v>109</v>
      </c>
      <c r="AE26" s="134" cm="1">
        <f t="array" aca="1" ref="AE26" ca="1">_xlfn.XLOOKUP('FEUILLE RECAP'!$B$1,NotesEQ[N°],INDIRECT(AL26))</f>
        <v>0</v>
      </c>
      <c r="AF26" s="134">
        <f t="shared" ca="1" si="0"/>
        <v>10</v>
      </c>
      <c r="AG26" s="134">
        <v>10</v>
      </c>
      <c r="AH26" s="134" t="str">
        <f t="shared" ca="1" si="1"/>
        <v>0/10</v>
      </c>
      <c r="AI26" s="162">
        <f t="shared" ca="1" si="2"/>
        <v>0</v>
      </c>
      <c r="AJ26" s="134"/>
      <c r="AK26" s="134"/>
      <c r="AL26" t="str">
        <f t="shared" si="3"/>
        <v>NotesEQ[Proposition de valeur]</v>
      </c>
    </row>
    <row r="27" spans="3:38" ht="7.5" customHeight="1" thickTop="1" thickBot="1" x14ac:dyDescent="0.3">
      <c r="C27" s="98"/>
      <c r="L27" s="100"/>
      <c r="AC27">
        <f>ROW()</f>
        <v>27</v>
      </c>
      <c r="AD27" s="134" t="s">
        <v>110</v>
      </c>
      <c r="AE27" s="134" cm="1">
        <f t="array" aca="1" ref="AE27" ca="1">_xlfn.XLOOKUP('FEUILLE RECAP'!$B$1,NotesEQ[N°],INDIRECT(AL27))</f>
        <v>0</v>
      </c>
      <c r="AF27" s="134">
        <f t="shared" ca="1" si="0"/>
        <v>10</v>
      </c>
      <c r="AG27" s="134">
        <v>10</v>
      </c>
      <c r="AH27" s="134" t="str">
        <f t="shared" ca="1" si="1"/>
        <v>0/10</v>
      </c>
      <c r="AI27" s="162">
        <f t="shared" ca="1" si="2"/>
        <v>0</v>
      </c>
      <c r="AJ27" s="134"/>
      <c r="AK27" s="134"/>
      <c r="AL27" t="str">
        <f t="shared" si="3"/>
        <v>NotesEQ[Architecture de l’offre]</v>
      </c>
    </row>
    <row r="28" spans="3:38" ht="15.75" thickTop="1" x14ac:dyDescent="0.25">
      <c r="C28" s="98"/>
      <c r="D28" s="156" t="str">
        <f>UPPER("clients")</f>
        <v>CLIENTS</v>
      </c>
      <c r="E28" s="223"/>
      <c r="F28" s="146"/>
      <c r="G28" s="146"/>
      <c r="H28" s="147"/>
      <c r="I28" s="147"/>
      <c r="J28" s="147"/>
      <c r="K28" s="148"/>
      <c r="L28" s="100"/>
      <c r="AC28">
        <f>ROW()</f>
        <v>28</v>
      </c>
      <c r="AD28" s="134" t="s">
        <v>111</v>
      </c>
      <c r="AE28" s="134" cm="1">
        <f t="array" aca="1" ref="AE28" ca="1">_xlfn.XLOOKUP('FEUILLE RECAP'!$B$1,NotesEQ[N°],INDIRECT(AL28))</f>
        <v>0</v>
      </c>
      <c r="AF28" s="134">
        <f t="shared" ca="1" si="0"/>
        <v>10</v>
      </c>
      <c r="AG28" s="134">
        <v>10</v>
      </c>
      <c r="AH28" s="134" t="str">
        <f t="shared" ca="1" si="1"/>
        <v>0/10</v>
      </c>
      <c r="AI28" s="162">
        <f t="shared" ca="1" si="2"/>
        <v>0</v>
      </c>
      <c r="AJ28" s="134"/>
      <c r="AK28" s="134"/>
      <c r="AL28" t="str">
        <f t="shared" si="3"/>
        <v>NotesEQ[Modèle Eco]</v>
      </c>
    </row>
    <row r="29" spans="3:38" ht="90" customHeight="1" thickBot="1" x14ac:dyDescent="0.3">
      <c r="C29" s="98"/>
      <c r="D29" s="149"/>
      <c r="E29" s="150"/>
      <c r="F29" s="150"/>
      <c r="G29" s="150"/>
      <c r="H29" s="150"/>
      <c r="I29" s="150"/>
      <c r="J29" s="150"/>
      <c r="K29" s="151"/>
      <c r="L29" s="100"/>
      <c r="AC29">
        <f>ROW()</f>
        <v>29</v>
      </c>
      <c r="AD29" s="134" t="s">
        <v>112</v>
      </c>
      <c r="AE29" s="134" cm="1">
        <f t="array" aca="1" ref="AE29" ca="1">_xlfn.XLOOKUP('FEUILLE RECAP'!$B$1,NotesEQ[N°],INDIRECT(AL29))</f>
        <v>0</v>
      </c>
      <c r="AF29" s="134">
        <f t="shared" ca="1" si="0"/>
        <v>10</v>
      </c>
      <c r="AG29" s="134">
        <v>10</v>
      </c>
      <c r="AH29" s="134" t="str">
        <f t="shared" ca="1" si="1"/>
        <v>0/10</v>
      </c>
      <c r="AI29" s="162">
        <f t="shared" ca="1" si="2"/>
        <v>0</v>
      </c>
      <c r="AJ29" s="134" t="str">
        <f ca="1">SUM(AE26:AE29)&amp;"/"&amp;SUM(AG26:AG29)</f>
        <v>0/40</v>
      </c>
      <c r="AK29" s="142" t="str">
        <f ca="1">AJ29</f>
        <v>0/40</v>
      </c>
      <c r="AL29" t="str">
        <f t="shared" si="3"/>
        <v>NotesEQ[Accès marché]</v>
      </c>
    </row>
    <row r="30" spans="3:38" ht="7.5" customHeight="1" thickTop="1" thickBot="1" x14ac:dyDescent="0.3">
      <c r="C30" s="98"/>
      <c r="L30" s="100"/>
      <c r="AC30">
        <f>ROW()</f>
        <v>30</v>
      </c>
      <c r="AD30" s="135" t="s">
        <v>126</v>
      </c>
      <c r="AE30" s="135" cm="1">
        <f t="array" aca="1" ref="AE30" ca="1">_xlfn.XLOOKUP('FEUILLE RECAP'!$B$1,NotesEQ[N°],INDIRECT(AL30))</f>
        <v>0</v>
      </c>
      <c r="AF30" s="135">
        <f t="shared" ca="1" si="0"/>
        <v>10</v>
      </c>
      <c r="AG30" s="135">
        <v>10</v>
      </c>
      <c r="AH30" s="135" t="str">
        <f t="shared" ca="1" si="1"/>
        <v>0/10</v>
      </c>
      <c r="AI30" s="163">
        <f t="shared" ca="1" si="2"/>
        <v>0</v>
      </c>
      <c r="AJ30" s="135"/>
      <c r="AK30" s="137"/>
      <c r="AL30" t="str">
        <f t="shared" si="3"/>
        <v>NotesEQ[PAC ]</v>
      </c>
    </row>
    <row r="31" spans="3:38" ht="15.75" thickTop="1" x14ac:dyDescent="0.25">
      <c r="C31" s="98"/>
      <c r="D31" s="167" t="str">
        <f>UPPER("concurrents")</f>
        <v>CONCURRENTS</v>
      </c>
      <c r="E31" s="222"/>
      <c r="F31" s="168"/>
      <c r="G31" s="168"/>
      <c r="H31" s="169"/>
      <c r="I31" s="169"/>
      <c r="J31" s="169"/>
      <c r="K31" s="170"/>
      <c r="L31" s="100"/>
      <c r="AC31">
        <f>ROW()</f>
        <v>31</v>
      </c>
      <c r="AD31" s="135" t="s">
        <v>127</v>
      </c>
      <c r="AE31" s="135" cm="1">
        <f t="array" aca="1" ref="AE31" ca="1">_xlfn.XLOOKUP('FEUILLE RECAP'!$B$1,NotesEQ[N°],INDIRECT(AL31))</f>
        <v>0</v>
      </c>
      <c r="AF31" s="135">
        <f t="shared" ca="1" si="0"/>
        <v>10</v>
      </c>
      <c r="AG31" s="135">
        <v>10</v>
      </c>
      <c r="AH31" s="135" t="str">
        <f t="shared" ca="1" si="1"/>
        <v>0/10</v>
      </c>
      <c r="AI31" s="163">
        <f t="shared" ca="1" si="2"/>
        <v>0</v>
      </c>
      <c r="AJ31" s="135" t="str">
        <f ca="1">SUM(AE30:AE31)&amp;"/"&amp;SUM(AG30:AG31)</f>
        <v>0/20</v>
      </c>
      <c r="AK31" s="137"/>
      <c r="AL31" t="str">
        <f t="shared" si="3"/>
        <v>NotesEQ[PAM]</v>
      </c>
    </row>
    <row r="32" spans="3:38" ht="36.75" customHeight="1" thickBot="1" x14ac:dyDescent="0.3">
      <c r="C32" s="98"/>
      <c r="D32" s="171"/>
      <c r="E32" s="172"/>
      <c r="F32" s="172"/>
      <c r="G32" s="172"/>
      <c r="H32" s="172"/>
      <c r="I32" s="172"/>
      <c r="J32" s="172"/>
      <c r="K32" s="173"/>
      <c r="L32" s="100"/>
      <c r="AC32">
        <f>ROW()</f>
        <v>32</v>
      </c>
      <c r="AD32" s="136" t="s">
        <v>121</v>
      </c>
      <c r="AE32" s="136" cm="1">
        <f t="array" aca="1" ref="AE32" ca="1">_xlfn.XLOOKUP('FEUILLE RECAP'!$B$1,NotesEQ[N°],INDIRECT(AL32))</f>
        <v>0</v>
      </c>
      <c r="AF32" s="136">
        <f t="shared" ca="1" si="0"/>
        <v>10</v>
      </c>
      <c r="AG32" s="136">
        <v>10</v>
      </c>
      <c r="AH32" s="136" t="str">
        <f t="shared" ca="1" si="1"/>
        <v>0/10</v>
      </c>
      <c r="AI32" s="164">
        <f t="shared" ca="1" si="2"/>
        <v>0</v>
      </c>
      <c r="AJ32" s="136"/>
      <c r="AK32" s="137"/>
      <c r="AL32" t="str">
        <f t="shared" si="3"/>
        <v>NotesEQ[Logo]</v>
      </c>
    </row>
    <row r="33" spans="3:38" ht="7.5" customHeight="1" thickTop="1" thickBot="1" x14ac:dyDescent="0.3">
      <c r="C33" s="98"/>
      <c r="L33" s="100"/>
      <c r="AC33">
        <f>ROW()</f>
        <v>33</v>
      </c>
      <c r="AD33" s="136" t="s">
        <v>122</v>
      </c>
      <c r="AE33" s="136" cm="1">
        <f t="array" aca="1" ref="AE33" ca="1">_xlfn.XLOOKUP('FEUILLE RECAP'!$B$1,NotesEQ[N°],INDIRECT(AL33))</f>
        <v>0</v>
      </c>
      <c r="AF33" s="136">
        <f t="shared" ca="1" si="0"/>
        <v>10</v>
      </c>
      <c r="AG33" s="136">
        <v>10</v>
      </c>
      <c r="AH33" s="136" t="str">
        <f t="shared" ca="1" si="1"/>
        <v>0/10</v>
      </c>
      <c r="AI33" s="164">
        <f t="shared" ca="1" si="2"/>
        <v>0</v>
      </c>
      <c r="AJ33" s="136"/>
      <c r="AK33" s="137"/>
      <c r="AL33" t="str">
        <f t="shared" si="3"/>
        <v>NotesEQ[Charte]</v>
      </c>
    </row>
    <row r="34" spans="3:38" ht="15.75" thickTop="1" x14ac:dyDescent="0.25">
      <c r="C34" s="98"/>
      <c r="D34" s="174" t="str">
        <f>UPPER('FEUILLE RECAP'!AD26)</f>
        <v>PROPOSITION DE VALEUR</v>
      </c>
      <c r="E34" s="221"/>
      <c r="F34" s="175"/>
      <c r="G34" s="175"/>
      <c r="H34" s="176"/>
      <c r="I34" s="176"/>
      <c r="J34" s="176"/>
      <c r="K34" s="177"/>
      <c r="L34" s="100"/>
      <c r="AC34">
        <f>ROW()</f>
        <v>34</v>
      </c>
      <c r="AD34" s="136" t="s">
        <v>123</v>
      </c>
      <c r="AE34" s="136" cm="1">
        <f t="array" aca="1" ref="AE34" ca="1">_xlfn.XLOOKUP('FEUILLE RECAP'!$B$1,NotesEQ[N°],INDIRECT(AL34))</f>
        <v>0</v>
      </c>
      <c r="AF34" s="136">
        <f t="shared" ca="1" si="0"/>
        <v>10</v>
      </c>
      <c r="AG34" s="136">
        <v>10</v>
      </c>
      <c r="AH34" s="136" t="str">
        <f t="shared" ca="1" si="1"/>
        <v>0/10</v>
      </c>
      <c r="AI34" s="164">
        <f t="shared" ca="1" si="2"/>
        <v>0</v>
      </c>
      <c r="AJ34" s="136"/>
      <c r="AK34" s="137"/>
      <c r="AL34" t="str">
        <f t="shared" si="3"/>
        <v>NotesEQ[Site]</v>
      </c>
    </row>
    <row r="35" spans="3:38" ht="106.5" customHeight="1" thickBot="1" x14ac:dyDescent="0.3">
      <c r="C35" s="98"/>
      <c r="D35" s="178"/>
      <c r="E35" s="179"/>
      <c r="F35" s="179"/>
      <c r="G35" s="179"/>
      <c r="H35" s="179"/>
      <c r="I35" s="179"/>
      <c r="J35" s="179"/>
      <c r="K35" s="180"/>
      <c r="L35" s="100"/>
      <c r="AC35">
        <f>ROW()</f>
        <v>35</v>
      </c>
      <c r="AD35" s="136" t="s">
        <v>124</v>
      </c>
      <c r="AE35" s="136" cm="1">
        <f t="array" aca="1" ref="AE35" ca="1">_xlfn.XLOOKUP('FEUILLE RECAP'!$B$1,NotesEQ[N°],INDIRECT(AL35))</f>
        <v>0</v>
      </c>
      <c r="AF35" s="136">
        <f t="shared" ca="1" si="0"/>
        <v>10</v>
      </c>
      <c r="AG35" s="136">
        <v>10</v>
      </c>
      <c r="AH35" s="136" t="str">
        <f t="shared" ca="1" si="1"/>
        <v>0/10</v>
      </c>
      <c r="AI35" s="164">
        <f t="shared" ca="1" si="2"/>
        <v>0</v>
      </c>
      <c r="AJ35" s="136"/>
      <c r="AK35" s="137"/>
      <c r="AL35" t="str">
        <f t="shared" si="3"/>
        <v>NotesEQ[RS]</v>
      </c>
    </row>
    <row r="36" spans="3:38" ht="7.5" customHeight="1" thickTop="1" thickBot="1" x14ac:dyDescent="0.3">
      <c r="C36" s="98"/>
      <c r="L36" s="100"/>
      <c r="AC36">
        <f>ROW()</f>
        <v>36</v>
      </c>
      <c r="AD36" s="136" t="s">
        <v>125</v>
      </c>
      <c r="AE36" s="136" cm="1">
        <f t="array" aca="1" ref="AE36" ca="1">_xlfn.XLOOKUP('FEUILLE RECAP'!$B$1,NotesEQ[N°],INDIRECT(AL36))</f>
        <v>0</v>
      </c>
      <c r="AF36" s="136">
        <f t="shared" ca="1" si="0"/>
        <v>10</v>
      </c>
      <c r="AG36" s="136">
        <v>10</v>
      </c>
      <c r="AH36" s="136" t="str">
        <f t="shared" ca="1" si="1"/>
        <v>0/10</v>
      </c>
      <c r="AI36" s="164">
        <f t="shared" ca="1" si="2"/>
        <v>0</v>
      </c>
      <c r="AJ36" s="136"/>
      <c r="AK36" s="137"/>
      <c r="AL36" t="str">
        <f t="shared" si="3"/>
        <v>NotesEQ[PLV]</v>
      </c>
    </row>
    <row r="37" spans="3:38" ht="15.75" thickTop="1" x14ac:dyDescent="0.25">
      <c r="C37" s="98"/>
      <c r="D37" s="181" t="str">
        <f>UPPER("Plan d'action Commercial &amp; marketing")</f>
        <v>PLAN D'ACTION COMMERCIAL &amp; MARKETING</v>
      </c>
      <c r="E37" s="220"/>
      <c r="F37" s="182"/>
      <c r="G37" s="182"/>
      <c r="H37" s="183"/>
      <c r="I37" s="183"/>
      <c r="J37" s="183"/>
      <c r="K37" s="184"/>
      <c r="L37" s="100"/>
      <c r="AC37">
        <f>ROW()</f>
        <v>37</v>
      </c>
      <c r="AD37" s="136" t="s">
        <v>145</v>
      </c>
      <c r="AE37" s="136" cm="1">
        <f t="array" aca="1" ref="AE37" ca="1">_xlfn.XLOOKUP('FEUILLE RECAP'!$B$1,NotesEQ[N°],INDIRECT(AL37))</f>
        <v>0</v>
      </c>
      <c r="AF37" s="136">
        <f t="shared" ca="1" si="0"/>
        <v>10</v>
      </c>
      <c r="AG37" s="136">
        <v>10</v>
      </c>
      <c r="AH37" s="136" t="str">
        <f t="shared" ca="1" si="1"/>
        <v>0/10</v>
      </c>
      <c r="AI37" s="164">
        <f t="shared" ca="1" si="2"/>
        <v>0</v>
      </c>
      <c r="AJ37" s="138" t="str">
        <f ca="1">SUM(AE32:AE37)&amp;"/"&amp;SUM(AG32:AG37)</f>
        <v>0/60</v>
      </c>
      <c r="AK37" s="139" t="str">
        <f ca="1">SUM(AE30:AE37)&amp;"/"&amp;SUM(AG30:AG37)</f>
        <v>0/80</v>
      </c>
      <c r="AL37" t="str">
        <f t="shared" si="3"/>
        <v>NotesEQ[Plan média]</v>
      </c>
    </row>
    <row r="38" spans="3:38" ht="60" customHeight="1" thickBot="1" x14ac:dyDescent="0.3">
      <c r="C38" s="98"/>
      <c r="D38" s="185"/>
      <c r="E38" s="186"/>
      <c r="F38" s="186"/>
      <c r="G38" s="186"/>
      <c r="H38" s="186"/>
      <c r="I38" s="186"/>
      <c r="J38" s="186"/>
      <c r="K38" s="187"/>
      <c r="L38" s="100"/>
      <c r="AC38">
        <f>ROW()</f>
        <v>38</v>
      </c>
      <c r="AD38" s="140" t="s">
        <v>131</v>
      </c>
      <c r="AE38" s="140" cm="1">
        <f t="array" aca="1" ref="AE38" ca="1">_xlfn.XLOOKUP('FEUILLE RECAP'!$B$1,NotesEQ[N°],INDIRECT(AL38))</f>
        <v>0</v>
      </c>
      <c r="AF38" s="140">
        <f t="shared" ca="1" si="0"/>
        <v>20</v>
      </c>
      <c r="AG38" s="140">
        <v>20</v>
      </c>
      <c r="AH38" s="140" t="str">
        <f t="shared" ca="1" si="1"/>
        <v>0/20</v>
      </c>
      <c r="AI38" s="165">
        <f t="shared" ca="1" si="2"/>
        <v>0</v>
      </c>
      <c r="AJ38" s="140" t="str">
        <f ca="1">AH38</f>
        <v>0/20</v>
      </c>
      <c r="AK38" s="141" t="str">
        <f ca="1">AJ38</f>
        <v>0/20</v>
      </c>
      <c r="AL38" t="str">
        <f t="shared" si="3"/>
        <v>NotesEQ[RCA]</v>
      </c>
    </row>
    <row r="39" spans="3:38" ht="7.5" customHeight="1" thickTop="1" thickBot="1" x14ac:dyDescent="0.3">
      <c r="C39" s="98"/>
      <c r="L39" s="100"/>
      <c r="AC39">
        <f>ROW()</f>
        <v>39</v>
      </c>
      <c r="AD39" s="144" t="s">
        <v>104</v>
      </c>
      <c r="AE39" s="144" cm="1">
        <f t="array" aca="1" ref="AE39" ca="1">_xlfn.XLOOKUP('FEUILLE RECAP'!$B$1,NotesEQ[N°],INDIRECT(AL39))</f>
        <v>0</v>
      </c>
      <c r="AF39" s="144">
        <f t="shared" ca="1" si="0"/>
        <v>20</v>
      </c>
      <c r="AG39" s="144">
        <v>20</v>
      </c>
      <c r="AH39" s="144" t="str">
        <f t="shared" ca="1" si="1"/>
        <v>0/20</v>
      </c>
      <c r="AI39" s="166">
        <f t="shared" ca="1" si="2"/>
        <v>0</v>
      </c>
      <c r="AJ39" s="144"/>
      <c r="AK39" s="144"/>
      <c r="AL39" t="str">
        <f t="shared" si="3"/>
        <v>NotesEQ[Vidéo]</v>
      </c>
    </row>
    <row r="40" spans="3:38" ht="15.75" thickTop="1" x14ac:dyDescent="0.25">
      <c r="C40" s="98"/>
      <c r="D40" s="212" t="str">
        <f>UPPER("Marketing Opérationnel")</f>
        <v>MARKETING OPÉRATIONNEL</v>
      </c>
      <c r="E40" s="213"/>
      <c r="F40" s="214"/>
      <c r="G40" s="214"/>
      <c r="H40" s="215"/>
      <c r="I40" s="215"/>
      <c r="J40" s="215"/>
      <c r="K40" s="216"/>
      <c r="L40" s="100"/>
      <c r="AC40">
        <f>ROW()</f>
        <v>40</v>
      </c>
      <c r="AD40" s="144" t="s">
        <v>105</v>
      </c>
      <c r="AE40" s="144" cm="1">
        <f t="array" aca="1" ref="AE40" ca="1">_xlfn.XLOOKUP('FEUILLE RECAP'!$B$1,NotesEQ[N°],INDIRECT(AL40))</f>
        <v>0</v>
      </c>
      <c r="AF40" s="144">
        <f t="shared" ca="1" si="0"/>
        <v>20</v>
      </c>
      <c r="AG40" s="144">
        <v>20</v>
      </c>
      <c r="AH40" s="144" t="str">
        <f t="shared" ca="1" si="1"/>
        <v>0/20</v>
      </c>
      <c r="AI40" s="166">
        <f t="shared" ca="1" si="2"/>
        <v>0</v>
      </c>
      <c r="AJ40" s="144" t="str">
        <f ca="1">SUM(AE39:AE40)&amp;"/"&amp;SUM(AG39:AG40)</f>
        <v>0/40</v>
      </c>
      <c r="AK40" s="145" t="str">
        <f ca="1">AJ40</f>
        <v>0/40</v>
      </c>
      <c r="AL40" t="str">
        <f t="shared" si="3"/>
        <v>NotesEQ[PPTX]</v>
      </c>
    </row>
    <row r="41" spans="3:38" ht="130.5" customHeight="1" thickBot="1" x14ac:dyDescent="0.3">
      <c r="C41" s="98"/>
      <c r="D41" s="217"/>
      <c r="E41" s="218"/>
      <c r="F41" s="218"/>
      <c r="G41" s="218"/>
      <c r="H41" s="218"/>
      <c r="I41" s="218"/>
      <c r="J41" s="218"/>
      <c r="K41" s="219"/>
      <c r="L41" s="100"/>
      <c r="AD41" s="328">
        <f>_xlfn.XLOOKUP('FEUILLE RECAP'!$B$1,Comment!B3:B18,Comment!D3:D18)</f>
        <v>0</v>
      </c>
      <c r="AE41" s="328"/>
      <c r="AF41" s="328"/>
      <c r="AG41" s="328"/>
      <c r="AH41" s="328"/>
      <c r="AI41" s="328"/>
      <c r="AJ41" s="328"/>
      <c r="AK41" s="328"/>
    </row>
    <row r="42" spans="3:38" ht="7.5" customHeight="1" thickTop="1" thickBot="1" x14ac:dyDescent="0.3">
      <c r="C42" s="98"/>
      <c r="L42" s="100"/>
    </row>
    <row r="43" spans="3:38" ht="15.75" thickTop="1" x14ac:dyDescent="0.25">
      <c r="C43" s="98"/>
      <c r="D43" s="188" t="str">
        <f>UPPER("concurrents")</f>
        <v>CONCURRENTS</v>
      </c>
      <c r="E43" s="211"/>
      <c r="F43" s="189"/>
      <c r="G43" s="189"/>
      <c r="H43" s="190"/>
      <c r="I43" s="190"/>
      <c r="J43" s="190"/>
      <c r="K43" s="191"/>
      <c r="L43" s="100"/>
    </row>
    <row r="44" spans="3:38" ht="36.75" customHeight="1" thickBot="1" x14ac:dyDescent="0.3">
      <c r="C44" s="98"/>
      <c r="D44" s="192"/>
      <c r="E44" s="193"/>
      <c r="F44" s="193"/>
      <c r="G44" s="193"/>
      <c r="H44" s="193"/>
      <c r="I44" s="193"/>
      <c r="J44" s="193"/>
      <c r="K44" s="194"/>
      <c r="L44" s="100"/>
    </row>
    <row r="45" spans="3:38" ht="7.5" customHeight="1" thickTop="1" thickBot="1" x14ac:dyDescent="0.3">
      <c r="C45" s="98"/>
      <c r="L45" s="100"/>
    </row>
    <row r="46" spans="3:38" ht="15.75" thickTop="1" x14ac:dyDescent="0.25">
      <c r="C46" s="98"/>
      <c r="D46" s="195" t="str">
        <f>UPPER("Plan d'action Commercial &amp; marketing")</f>
        <v>PLAN D'ACTION COMMERCIAL &amp; MARKETING</v>
      </c>
      <c r="E46" s="210"/>
      <c r="F46" s="196"/>
      <c r="G46" s="196"/>
      <c r="H46" s="197"/>
      <c r="I46" s="197"/>
      <c r="J46" s="197"/>
      <c r="K46" s="198"/>
      <c r="L46" s="100"/>
    </row>
    <row r="47" spans="3:38" ht="60" customHeight="1" thickBot="1" x14ac:dyDescent="0.3">
      <c r="C47" s="98"/>
      <c r="D47" s="199"/>
      <c r="E47" s="200"/>
      <c r="F47" s="200"/>
      <c r="G47" s="200"/>
      <c r="H47" s="200"/>
      <c r="I47" s="200"/>
      <c r="J47" s="200"/>
      <c r="K47" s="201"/>
      <c r="L47" s="100"/>
    </row>
    <row r="48" spans="3:38" ht="7.5" customHeight="1" thickTop="1" thickBot="1" x14ac:dyDescent="0.3">
      <c r="C48" s="98"/>
      <c r="E48" s="231"/>
      <c r="F48" s="231"/>
      <c r="G48" s="231"/>
      <c r="H48" s="231"/>
      <c r="I48" s="231"/>
      <c r="J48" s="231"/>
      <c r="K48" s="231"/>
      <c r="L48" s="100"/>
    </row>
    <row r="49" spans="3:12" ht="5.25" customHeight="1" x14ac:dyDescent="0.25">
      <c r="C49" s="98"/>
      <c r="L49" s="100"/>
    </row>
    <row r="50" spans="3:12" ht="18.75" x14ac:dyDescent="0.25">
      <c r="C50" s="98"/>
      <c r="D50" s="248" t="s">
        <v>157</v>
      </c>
      <c r="E50" s="93"/>
      <c r="F50" s="93"/>
      <c r="G50" s="93"/>
      <c r="H50" s="93"/>
      <c r="I50" s="93"/>
      <c r="J50" s="93"/>
      <c r="K50" s="93"/>
      <c r="L50" s="100"/>
    </row>
    <row r="51" spans="3:12" ht="270" customHeight="1" x14ac:dyDescent="0.25">
      <c r="C51" s="98"/>
      <c r="D51" s="328">
        <f>AD41</f>
        <v>0</v>
      </c>
      <c r="E51" s="328"/>
      <c r="F51" s="328"/>
      <c r="G51" s="328"/>
      <c r="H51" s="328"/>
      <c r="I51" s="328"/>
      <c r="J51" s="328"/>
      <c r="K51" s="328"/>
      <c r="L51" s="100"/>
    </row>
    <row r="52" spans="3:12" ht="6.75" customHeight="1" thickBot="1" x14ac:dyDescent="0.3">
      <c r="C52" s="101"/>
      <c r="D52" s="102"/>
      <c r="E52" s="102"/>
      <c r="F52" s="102"/>
      <c r="G52" s="102"/>
      <c r="H52" s="102"/>
      <c r="I52" s="102"/>
      <c r="J52" s="102"/>
      <c r="K52" s="102"/>
      <c r="L52" s="103"/>
    </row>
    <row r="53" spans="3:12" ht="6.75" customHeight="1" x14ac:dyDescent="0.25"/>
    <row r="54" spans="3:12" ht="6.75" customHeight="1" x14ac:dyDescent="0.25"/>
    <row r="55" spans="3:12" ht="6.75" customHeight="1" x14ac:dyDescent="0.25"/>
    <row r="56" spans="3:12" ht="6.75" customHeight="1" x14ac:dyDescent="0.25"/>
  </sheetData>
  <mergeCells count="2">
    <mergeCell ref="AD41:AK41"/>
    <mergeCell ref="D51:K51"/>
  </mergeCells>
  <pageMargins left="0.70866141732283472" right="0.70866141732283472" top="0.74803149606299213" bottom="0.74803149606299213" header="0.31496062992125984" footer="0.31496062992125984"/>
  <pageSetup paperSize="9" scale="95" orientation="portrait" horizontalDpi="1200" verticalDpi="1200" r:id="rId1"/>
  <rowBreaks count="2" manualBreakCount="2">
    <brk id="33" min="2" max="11" man="1"/>
    <brk id="47" min="2" max="11" man="1"/>
  </rowBreaks>
  <drawing r:id="rId2"/>
  <extLst>
    <ext xmlns:x14="http://schemas.microsoft.com/office/spreadsheetml/2009/9/main" uri="{CCE6A557-97BC-4b89-ADB6-D9C93CAAB3DF}">
      <x14:dataValidations xmlns:xm="http://schemas.microsoft.com/office/excel/2006/main" count="1">
        <x14:dataValidation type="list" allowBlank="1" showInputMessage="1" showErrorMessage="1" xr:uid="{00000000-0002-0000-0000-000000000000}">
          <x14:formula1>
            <xm:f>NOTESEQUIP!$B$4:$B$19</xm:f>
          </x14:formula1>
          <xm:sqref>B1</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tabColor theme="6"/>
  </sheetPr>
  <dimension ref="B1:AQ19"/>
  <sheetViews>
    <sheetView workbookViewId="0">
      <selection activeCell="P16" sqref="P16"/>
    </sheetView>
  </sheetViews>
  <sheetFormatPr baseColWidth="10" defaultRowHeight="15" x14ac:dyDescent="0.25"/>
  <cols>
    <col min="1" max="1" width="2.85546875" customWidth="1"/>
    <col min="2" max="2" width="2.7109375" bestFit="1" customWidth="1"/>
    <col min="3" max="3" width="13.28515625" bestFit="1" customWidth="1"/>
    <col min="4" max="5" width="5.5703125" bestFit="1" customWidth="1"/>
    <col min="6" max="6" width="5.85546875" bestFit="1" customWidth="1"/>
    <col min="7" max="7" width="6.5703125" bestFit="1" customWidth="1"/>
    <col min="8" max="10" width="3.140625" bestFit="1" customWidth="1"/>
    <col min="11" max="24" width="3.85546875" customWidth="1"/>
    <col min="25" max="28" width="3.85546875" style="4" customWidth="1"/>
    <col min="29" max="37" width="3.85546875" customWidth="1"/>
    <col min="38" max="42" width="6" customWidth="1"/>
    <col min="43" max="43" width="4.140625" bestFit="1" customWidth="1"/>
    <col min="46" max="46" width="4.140625" bestFit="1" customWidth="1"/>
  </cols>
  <sheetData>
    <row r="1" spans="2:43" ht="70.5" customHeight="1" x14ac:dyDescent="0.25">
      <c r="AL1" s="2">
        <f>SUM(K2:AK2,H2:J2)/20</f>
        <v>16</v>
      </c>
      <c r="AM1" s="2">
        <f>SUM(K2:AH2,H2:J2)/20</f>
        <v>13</v>
      </c>
      <c r="AN1" s="2">
        <f>SUM(K2:V2,H2:J2)/20</f>
        <v>7</v>
      </c>
      <c r="AO1" s="2">
        <f>SUM(W2:AH2,AJ2:AK2,H2:J2)/20</f>
        <v>8.75</v>
      </c>
    </row>
    <row r="2" spans="2:43" ht="11.25" customHeight="1" thickBot="1" x14ac:dyDescent="0.3">
      <c r="H2" s="2">
        <v>5</v>
      </c>
      <c r="I2" s="2">
        <v>5</v>
      </c>
      <c r="J2" s="2">
        <v>5</v>
      </c>
      <c r="K2" s="2">
        <v>5</v>
      </c>
      <c r="L2" s="2">
        <v>5</v>
      </c>
      <c r="M2" s="2">
        <v>5</v>
      </c>
      <c r="N2" s="2">
        <v>10</v>
      </c>
      <c r="O2" s="2">
        <v>10</v>
      </c>
      <c r="P2" s="2">
        <v>10</v>
      </c>
      <c r="Q2" s="2">
        <v>10</v>
      </c>
      <c r="R2" s="2">
        <v>10</v>
      </c>
      <c r="S2" s="2">
        <v>10</v>
      </c>
      <c r="T2" s="2">
        <v>10</v>
      </c>
      <c r="U2" s="2">
        <v>10</v>
      </c>
      <c r="V2" s="2">
        <v>30</v>
      </c>
      <c r="W2" s="2">
        <v>10</v>
      </c>
      <c r="X2" s="2">
        <v>10</v>
      </c>
      <c r="Y2" s="10">
        <v>10</v>
      </c>
      <c r="Z2" s="10">
        <v>10</v>
      </c>
      <c r="AA2" s="10">
        <v>10</v>
      </c>
      <c r="AB2" s="10">
        <v>10</v>
      </c>
      <c r="AC2" s="2">
        <v>10</v>
      </c>
      <c r="AD2" s="2">
        <v>10</v>
      </c>
      <c r="AE2" s="2">
        <v>10</v>
      </c>
      <c r="AF2" s="2">
        <v>10</v>
      </c>
      <c r="AG2" s="2">
        <v>10</v>
      </c>
      <c r="AH2" s="2">
        <v>10</v>
      </c>
      <c r="AI2" s="2">
        <v>20</v>
      </c>
      <c r="AJ2" s="2">
        <v>20</v>
      </c>
      <c r="AK2" s="2">
        <v>20</v>
      </c>
      <c r="AL2" s="2">
        <f>SUM(K2:AK2,H2:J2)/AL1</f>
        <v>20</v>
      </c>
      <c r="AM2" s="2">
        <f>SUM(K2:AH2,H2:J2)/$AM$1</f>
        <v>20</v>
      </c>
      <c r="AN2" s="2">
        <f>SUM(K2:V2,H2:J2)/$AN$1</f>
        <v>20</v>
      </c>
      <c r="AO2" s="2">
        <f>SUM(W2:AH2,AJ2:AK2,H2:J2)/$AO$1</f>
        <v>20</v>
      </c>
      <c r="AP2" s="2">
        <v>20</v>
      </c>
    </row>
    <row r="3" spans="2:43" s="232" customFormat="1" ht="82.5" x14ac:dyDescent="0.25">
      <c r="B3" s="72" t="s">
        <v>132</v>
      </c>
      <c r="C3" s="73" t="s">
        <v>81</v>
      </c>
      <c r="D3" s="74" t="s">
        <v>96</v>
      </c>
      <c r="E3" s="74" t="s">
        <v>133</v>
      </c>
      <c r="F3" s="74" t="s">
        <v>135</v>
      </c>
      <c r="G3" s="74" t="s">
        <v>134</v>
      </c>
      <c r="H3" s="277" t="s">
        <v>149</v>
      </c>
      <c r="I3" s="278" t="s">
        <v>150</v>
      </c>
      <c r="J3" s="279" t="s">
        <v>151</v>
      </c>
      <c r="K3" s="260" t="s">
        <v>106</v>
      </c>
      <c r="L3" s="261" t="s">
        <v>107</v>
      </c>
      <c r="M3" s="262" t="s">
        <v>108</v>
      </c>
      <c r="N3" s="263" t="s">
        <v>113</v>
      </c>
      <c r="O3" s="264" t="s">
        <v>114</v>
      </c>
      <c r="P3" s="264" t="s">
        <v>115</v>
      </c>
      <c r="Q3" s="264" t="s">
        <v>116</v>
      </c>
      <c r="R3" s="264" t="s">
        <v>117</v>
      </c>
      <c r="S3" s="265" t="s">
        <v>118</v>
      </c>
      <c r="T3" s="265" t="s">
        <v>119</v>
      </c>
      <c r="U3" s="265" t="s">
        <v>120</v>
      </c>
      <c r="V3" s="266" t="s">
        <v>130</v>
      </c>
      <c r="W3" s="267" t="s">
        <v>109</v>
      </c>
      <c r="X3" s="268" t="s">
        <v>110</v>
      </c>
      <c r="Y3" s="268" t="s">
        <v>111</v>
      </c>
      <c r="Z3" s="269" t="s">
        <v>112</v>
      </c>
      <c r="AA3" s="270" t="s">
        <v>126</v>
      </c>
      <c r="AB3" s="271" t="s">
        <v>127</v>
      </c>
      <c r="AC3" s="272" t="s">
        <v>121</v>
      </c>
      <c r="AD3" s="272" t="s">
        <v>122</v>
      </c>
      <c r="AE3" s="272" t="s">
        <v>123</v>
      </c>
      <c r="AF3" s="272" t="s">
        <v>124</v>
      </c>
      <c r="AG3" s="272" t="s">
        <v>125</v>
      </c>
      <c r="AH3" s="273" t="s">
        <v>145</v>
      </c>
      <c r="AI3" s="274" t="s">
        <v>131</v>
      </c>
      <c r="AJ3" s="275" t="s">
        <v>104</v>
      </c>
      <c r="AK3" s="286" t="s">
        <v>105</v>
      </c>
      <c r="AL3" s="288" t="s">
        <v>128</v>
      </c>
      <c r="AM3" s="289" t="s">
        <v>101</v>
      </c>
      <c r="AN3" s="289" t="s">
        <v>102</v>
      </c>
      <c r="AO3" s="289" t="s">
        <v>103</v>
      </c>
      <c r="AP3" s="290" t="s">
        <v>147</v>
      </c>
      <c r="AQ3" s="296" t="s">
        <v>153</v>
      </c>
    </row>
    <row r="4" spans="2:43" s="2" customFormat="1" ht="11.25" x14ac:dyDescent="0.2">
      <c r="B4" s="75">
        <v>1</v>
      </c>
      <c r="C4" s="2" t="str">
        <f>UPPER(_xlfn.XLOOKUP(NotesEQ[[#This Row],[N°]],NotesIndiv[EQUIPE],NotesIndiv[NOM2]))</f>
        <v>AIDE PIT’CHOU</v>
      </c>
      <c r="D4" s="2" t="s">
        <v>95</v>
      </c>
      <c r="F4" s="8"/>
      <c r="G4" s="9"/>
      <c r="H4" s="280">
        <v>3</v>
      </c>
      <c r="I4" s="281">
        <v>3</v>
      </c>
      <c r="J4" s="282"/>
      <c r="K4" s="15">
        <v>3.5</v>
      </c>
      <c r="L4" s="11">
        <v>3.5</v>
      </c>
      <c r="M4" s="16">
        <v>3.5</v>
      </c>
      <c r="N4" s="15">
        <v>7</v>
      </c>
      <c r="O4" s="11">
        <v>6.5</v>
      </c>
      <c r="P4" s="11">
        <v>6.5</v>
      </c>
      <c r="Q4" s="11">
        <v>6.5</v>
      </c>
      <c r="R4" s="11">
        <v>7</v>
      </c>
      <c r="S4" s="11"/>
      <c r="T4" s="11"/>
      <c r="U4" s="11"/>
      <c r="V4" s="16"/>
      <c r="W4" s="20"/>
      <c r="X4" s="12"/>
      <c r="Y4" s="12"/>
      <c r="Z4" s="21"/>
      <c r="AA4" s="15"/>
      <c r="AB4" s="11"/>
      <c r="AC4" s="11"/>
      <c r="AD4" s="11"/>
      <c r="AE4" s="11"/>
      <c r="AF4" s="11"/>
      <c r="AG4" s="11"/>
      <c r="AH4" s="16"/>
      <c r="AI4" s="27"/>
      <c r="AJ4" s="15"/>
      <c r="AK4" s="14"/>
      <c r="AL4" s="291">
        <f>SUM(NotesEQ[[#This Row],[Métier]:[PPTX]],NotesEQ[[#This Row],[Présentation]:[Fond]])/$AL$1</f>
        <v>3.125</v>
      </c>
      <c r="AM4" s="281">
        <f>SUM(NotesEQ[[#This Row],[Métier]:[Plan média]],NotesEQ[[#This Row],[Présentation]:[Fond]])/$AM$1</f>
        <v>3.8461538461538463</v>
      </c>
      <c r="AN4" s="281">
        <f>SUM(NotesEQ[[#This Row],[Métier]:[Concurrence]],NotesEQ[[#This Row],[Présentation]:[Fond]])/$AN$1</f>
        <v>7.1428571428571432</v>
      </c>
      <c r="AO4" s="281">
        <f>SUM(W4:AH4,AJ4:AK4,NotesEQ[[#This Row],[Présentation]:[Fond]])/$AO$1</f>
        <v>0.68571428571428572</v>
      </c>
      <c r="AP4" s="292">
        <f>NotesEQ[[#This Row],[RCA]]</f>
        <v>0</v>
      </c>
      <c r="AQ4" s="297">
        <f>RANK(NotesEQ[[#This Row],[NOTE GLOBALE]],NotesEQ[NOTE GLOBALE],0)</f>
        <v>9</v>
      </c>
    </row>
    <row r="5" spans="2:43" s="2" customFormat="1" ht="11.25" x14ac:dyDescent="0.2">
      <c r="B5" s="75">
        <v>2</v>
      </c>
      <c r="C5" s="2" t="str">
        <f>UPPER(_xlfn.XLOOKUP(NotesEQ[[#This Row],[N°]],NotesIndiv[EQUIPE],NotesIndiv[NOM2]))</f>
        <v>SECURE BOARD</v>
      </c>
      <c r="D5" s="2" t="s">
        <v>95</v>
      </c>
      <c r="F5" s="8"/>
      <c r="G5" s="9"/>
      <c r="H5" s="280">
        <v>2</v>
      </c>
      <c r="I5" s="281">
        <v>3</v>
      </c>
      <c r="J5" s="282">
        <v>3</v>
      </c>
      <c r="K5" s="15">
        <v>4</v>
      </c>
      <c r="L5" s="11">
        <v>4</v>
      </c>
      <c r="M5" s="16">
        <v>4</v>
      </c>
      <c r="N5" s="15">
        <v>5</v>
      </c>
      <c r="O5" s="11">
        <v>7</v>
      </c>
      <c r="P5" s="11">
        <v>5</v>
      </c>
      <c r="Q5" s="11">
        <v>6</v>
      </c>
      <c r="R5" s="11">
        <v>7</v>
      </c>
      <c r="S5" s="11"/>
      <c r="T5" s="11"/>
      <c r="U5" s="11"/>
      <c r="V5" s="16"/>
      <c r="W5" s="22"/>
      <c r="X5" s="13"/>
      <c r="Y5" s="13"/>
      <c r="Z5" s="23"/>
      <c r="AA5" s="15"/>
      <c r="AB5" s="11"/>
      <c r="AC5" s="11"/>
      <c r="AD5" s="11"/>
      <c r="AE5" s="11"/>
      <c r="AF5" s="11"/>
      <c r="AG5" s="11"/>
      <c r="AH5" s="16"/>
      <c r="AI5" s="27"/>
      <c r="AJ5" s="15"/>
      <c r="AK5" s="14"/>
      <c r="AL5" s="291">
        <f>SUM(NotesEQ[[#This Row],[Métier]:[PPTX]],NotesEQ[[#This Row],[Présentation]:[Fond]])/$AL$1</f>
        <v>3.125</v>
      </c>
      <c r="AM5" s="281">
        <f>SUM(NotesEQ[[#This Row],[Métier]:[Plan média]],NotesEQ[[#This Row],[Présentation]:[Fond]])/$AM$1</f>
        <v>3.8461538461538463</v>
      </c>
      <c r="AN5" s="281">
        <f>SUM(NotesEQ[[#This Row],[Métier]:[Concurrence]],NotesEQ[[#This Row],[Présentation]:[Fond]])/$AN$1</f>
        <v>7.1428571428571432</v>
      </c>
      <c r="AO5" s="281">
        <f>SUM(W5:AH5,AJ5:AK5,NotesEQ[[#This Row],[Présentation]:[Fond]])/$AO$1</f>
        <v>0.91428571428571426</v>
      </c>
      <c r="AP5" s="292">
        <f>NotesEQ[[#This Row],[RCA]]</f>
        <v>0</v>
      </c>
      <c r="AQ5" s="297">
        <f>RANK(NotesEQ[[#This Row],[NOTE GLOBALE]],NotesEQ[NOTE GLOBALE],0)</f>
        <v>9</v>
      </c>
    </row>
    <row r="6" spans="2:43" s="2" customFormat="1" ht="11.25" x14ac:dyDescent="0.2">
      <c r="B6" s="75">
        <v>3</v>
      </c>
      <c r="C6" s="2" t="str">
        <f>UPPER(_xlfn.XLOOKUP(NotesEQ[[#This Row],[N°]],NotesIndiv[EQUIPE],NotesIndiv[NOM2]))</f>
        <v>PARPECO</v>
      </c>
      <c r="D6" s="2" t="s">
        <v>95</v>
      </c>
      <c r="F6" s="8"/>
      <c r="G6" s="9"/>
      <c r="H6" s="280">
        <v>3</v>
      </c>
      <c r="I6" s="281">
        <v>3.5</v>
      </c>
      <c r="J6" s="282">
        <v>3.5</v>
      </c>
      <c r="K6" s="15">
        <v>4</v>
      </c>
      <c r="L6" s="11">
        <v>3.5</v>
      </c>
      <c r="M6" s="16">
        <v>3</v>
      </c>
      <c r="N6" s="15">
        <v>6.5</v>
      </c>
      <c r="O6" s="11">
        <v>7</v>
      </c>
      <c r="P6" s="11">
        <v>7.5</v>
      </c>
      <c r="Q6" s="11">
        <v>7</v>
      </c>
      <c r="R6" s="11">
        <v>6.5</v>
      </c>
      <c r="S6" s="11"/>
      <c r="T6" s="11"/>
      <c r="U6" s="11"/>
      <c r="V6" s="16"/>
      <c r="W6" s="22"/>
      <c r="X6" s="13"/>
      <c r="Y6" s="13"/>
      <c r="Z6" s="23"/>
      <c r="AA6" s="15"/>
      <c r="AB6" s="11"/>
      <c r="AC6" s="11"/>
      <c r="AD6" s="11"/>
      <c r="AE6" s="11"/>
      <c r="AF6" s="11"/>
      <c r="AG6" s="11"/>
      <c r="AH6" s="16"/>
      <c r="AI6" s="27"/>
      <c r="AJ6" s="15"/>
      <c r="AK6" s="14"/>
      <c r="AL6" s="291">
        <f>SUM(NotesEQ[[#This Row],[Métier]:[PPTX]],NotesEQ[[#This Row],[Présentation]:[Fond]])/$AL$1</f>
        <v>3.4375</v>
      </c>
      <c r="AM6" s="281">
        <f>SUM(NotesEQ[[#This Row],[Métier]:[Plan média]],NotesEQ[[#This Row],[Présentation]:[Fond]])/$AM$1</f>
        <v>4.2307692307692308</v>
      </c>
      <c r="AN6" s="281">
        <f>SUM(NotesEQ[[#This Row],[Métier]:[Concurrence]],NotesEQ[[#This Row],[Présentation]:[Fond]])/$AN$1</f>
        <v>7.8571428571428568</v>
      </c>
      <c r="AO6" s="281">
        <f>SUM(W6:AH6,AJ6:AK6,NotesEQ[[#This Row],[Présentation]:[Fond]])/$AO$1</f>
        <v>1.1428571428571428</v>
      </c>
      <c r="AP6" s="292">
        <f>NotesEQ[[#This Row],[RCA]]</f>
        <v>0</v>
      </c>
      <c r="AQ6" s="297">
        <f>RANK(NotesEQ[[#This Row],[NOTE GLOBALE]],NotesEQ[NOTE GLOBALE],0)</f>
        <v>5</v>
      </c>
    </row>
    <row r="7" spans="2:43" s="2" customFormat="1" ht="11.25" x14ac:dyDescent="0.2">
      <c r="B7" s="75">
        <v>4</v>
      </c>
      <c r="C7" s="2" t="str">
        <f>UPPER(_xlfn.XLOOKUP(NotesEQ[[#This Row],[N°]],NotesIndiv[EQUIPE],NotesIndiv[NOM2]))</f>
        <v>SWITCH-SHIRT</v>
      </c>
      <c r="D7" s="2" t="s">
        <v>95</v>
      </c>
      <c r="F7" s="8"/>
      <c r="G7" s="9"/>
      <c r="H7" s="280">
        <v>3</v>
      </c>
      <c r="I7" s="281">
        <v>3.5</v>
      </c>
      <c r="J7" s="282">
        <v>4</v>
      </c>
      <c r="K7" s="15">
        <v>3.5</v>
      </c>
      <c r="L7" s="11">
        <v>3</v>
      </c>
      <c r="M7" s="16">
        <v>3</v>
      </c>
      <c r="N7" s="15">
        <v>7.5</v>
      </c>
      <c r="O7" s="11">
        <v>6</v>
      </c>
      <c r="P7" s="11">
        <v>6.5</v>
      </c>
      <c r="Q7" s="11">
        <v>6</v>
      </c>
      <c r="R7" s="11">
        <v>6.5</v>
      </c>
      <c r="S7" s="11"/>
      <c r="T7" s="11"/>
      <c r="U7" s="11"/>
      <c r="V7" s="16"/>
      <c r="W7" s="20"/>
      <c r="X7" s="12"/>
      <c r="Y7" s="12"/>
      <c r="Z7" s="21"/>
      <c r="AA7" s="15"/>
      <c r="AB7" s="11"/>
      <c r="AC7" s="11"/>
      <c r="AD7" s="11"/>
      <c r="AE7" s="11"/>
      <c r="AF7" s="11"/>
      <c r="AG7" s="11"/>
      <c r="AH7" s="16"/>
      <c r="AI7" s="27"/>
      <c r="AJ7" s="15"/>
      <c r="AK7" s="14"/>
      <c r="AL7" s="291">
        <f>SUM(NotesEQ[[#This Row],[Métier]:[PPTX]],NotesEQ[[#This Row],[Présentation]:[Fond]])/$AL$1</f>
        <v>3.28125</v>
      </c>
      <c r="AM7" s="281">
        <f>SUM(NotesEQ[[#This Row],[Métier]:[Plan média]],NotesEQ[[#This Row],[Présentation]:[Fond]])/$AM$1</f>
        <v>4.0384615384615383</v>
      </c>
      <c r="AN7" s="281">
        <f>SUM(NotesEQ[[#This Row],[Métier]:[Concurrence]],NotesEQ[[#This Row],[Présentation]:[Fond]])/$AN$1</f>
        <v>7.5</v>
      </c>
      <c r="AO7" s="281">
        <f>SUM(W7:AH7,AJ7:AK7,NotesEQ[[#This Row],[Présentation]:[Fond]])/$AO$1</f>
        <v>1.2</v>
      </c>
      <c r="AP7" s="292">
        <f>NotesEQ[[#This Row],[RCA]]</f>
        <v>0</v>
      </c>
      <c r="AQ7" s="297">
        <f>RANK(NotesEQ[[#This Row],[NOTE GLOBALE]],NotesEQ[NOTE GLOBALE],0)</f>
        <v>7</v>
      </c>
    </row>
    <row r="8" spans="2:43" s="2" customFormat="1" ht="11.25" x14ac:dyDescent="0.2">
      <c r="B8" s="75">
        <v>5</v>
      </c>
      <c r="C8" s="2" t="str">
        <f>UPPER(_xlfn.XLOOKUP(NotesEQ[[#This Row],[N°]],NotesIndiv[EQUIPE],NotesIndiv[NOM2]))</f>
        <v>PET PEETCH</v>
      </c>
      <c r="D8" s="2" t="s">
        <v>95</v>
      </c>
      <c r="F8" s="8"/>
      <c r="G8" s="9"/>
      <c r="H8" s="280">
        <v>4</v>
      </c>
      <c r="I8" s="281">
        <v>4</v>
      </c>
      <c r="J8" s="282">
        <v>3</v>
      </c>
      <c r="K8" s="15">
        <v>4.5</v>
      </c>
      <c r="L8" s="11">
        <v>4</v>
      </c>
      <c r="M8" s="16">
        <v>4</v>
      </c>
      <c r="N8" s="15">
        <v>3</v>
      </c>
      <c r="O8" s="11">
        <v>8</v>
      </c>
      <c r="P8" s="11">
        <v>7</v>
      </c>
      <c r="Q8" s="11">
        <v>3</v>
      </c>
      <c r="R8" s="11">
        <v>6.5</v>
      </c>
      <c r="S8" s="11"/>
      <c r="T8" s="11"/>
      <c r="U8" s="11"/>
      <c r="V8" s="16"/>
      <c r="W8" s="22"/>
      <c r="X8" s="13"/>
      <c r="Y8" s="13"/>
      <c r="Z8" s="23"/>
      <c r="AA8" s="15"/>
      <c r="AB8" s="11"/>
      <c r="AC8" s="11"/>
      <c r="AD8" s="11"/>
      <c r="AE8" s="11"/>
      <c r="AF8" s="11"/>
      <c r="AG8" s="11"/>
      <c r="AH8" s="16"/>
      <c r="AI8" s="27"/>
      <c r="AJ8" s="15"/>
      <c r="AK8" s="14"/>
      <c r="AL8" s="291">
        <f>SUM(NotesEQ[[#This Row],[Métier]:[PPTX]],NotesEQ[[#This Row],[Présentation]:[Fond]])/$AL$1</f>
        <v>3.1875</v>
      </c>
      <c r="AM8" s="281">
        <f>SUM(NotesEQ[[#This Row],[Métier]:[Plan média]],NotesEQ[[#This Row],[Présentation]:[Fond]])/$AM$1</f>
        <v>3.9230769230769229</v>
      </c>
      <c r="AN8" s="281">
        <f>SUM(NotesEQ[[#This Row],[Métier]:[Concurrence]],NotesEQ[[#This Row],[Présentation]:[Fond]])/$AN$1</f>
        <v>7.2857142857142856</v>
      </c>
      <c r="AO8" s="281">
        <f>SUM(W8:AH8,AJ8:AK8,NotesEQ[[#This Row],[Présentation]:[Fond]])/$AO$1</f>
        <v>1.2571428571428571</v>
      </c>
      <c r="AP8" s="292">
        <f>NotesEQ[[#This Row],[RCA]]</f>
        <v>0</v>
      </c>
      <c r="AQ8" s="297">
        <f>RANK(NotesEQ[[#This Row],[NOTE GLOBALE]],NotesEQ[NOTE GLOBALE],0)</f>
        <v>8</v>
      </c>
    </row>
    <row r="9" spans="2:43" s="2" customFormat="1" ht="11.25" x14ac:dyDescent="0.2">
      <c r="B9" s="75">
        <v>6</v>
      </c>
      <c r="C9" s="2" t="str">
        <f>UPPER(_xlfn.XLOOKUP(NotesEQ[[#This Row],[N°]],NotesIndiv[EQUIPE],NotesIndiv[NOM2]))</f>
        <v>DISNOV</v>
      </c>
      <c r="D9" s="2" t="s">
        <v>95</v>
      </c>
      <c r="F9" s="8"/>
      <c r="G9" s="9"/>
      <c r="H9" s="280">
        <v>4</v>
      </c>
      <c r="I9" s="281">
        <v>4</v>
      </c>
      <c r="J9" s="282">
        <v>4</v>
      </c>
      <c r="K9" s="15">
        <v>4.5</v>
      </c>
      <c r="L9" s="11">
        <v>4</v>
      </c>
      <c r="M9" s="16">
        <v>4.5</v>
      </c>
      <c r="N9" s="15">
        <v>8</v>
      </c>
      <c r="O9" s="11">
        <v>6.5</v>
      </c>
      <c r="P9" s="11">
        <v>7</v>
      </c>
      <c r="Q9" s="11">
        <v>7.5</v>
      </c>
      <c r="R9" s="11">
        <v>7.5</v>
      </c>
      <c r="S9" s="11"/>
      <c r="T9" s="11"/>
      <c r="U9" s="11"/>
      <c r="V9" s="16"/>
      <c r="W9" s="22"/>
      <c r="X9" s="13"/>
      <c r="Y9" s="13"/>
      <c r="Z9" s="23"/>
      <c r="AA9" s="15"/>
      <c r="AB9" s="11"/>
      <c r="AC9" s="11"/>
      <c r="AD9" s="11"/>
      <c r="AE9" s="11"/>
      <c r="AF9" s="11"/>
      <c r="AG9" s="11"/>
      <c r="AH9" s="16"/>
      <c r="AI9" s="27"/>
      <c r="AJ9" s="15"/>
      <c r="AK9" s="14"/>
      <c r="AL9" s="291">
        <f>SUM(NotesEQ[[#This Row],[Métier]:[PPTX]],NotesEQ[[#This Row],[Présentation]:[Fond]])/$AL$1</f>
        <v>3.84375</v>
      </c>
      <c r="AM9" s="281">
        <f>SUM(NotesEQ[[#This Row],[Métier]:[Plan média]],NotesEQ[[#This Row],[Présentation]:[Fond]])/$AM$1</f>
        <v>4.7307692307692308</v>
      </c>
      <c r="AN9" s="281">
        <f>SUM(NotesEQ[[#This Row],[Métier]:[Concurrence]],NotesEQ[[#This Row],[Présentation]:[Fond]])/$AN$1</f>
        <v>8.7857142857142865</v>
      </c>
      <c r="AO9" s="281">
        <f>SUM(W9:AH9,AJ9:AK9,NotesEQ[[#This Row],[Présentation]:[Fond]])/$AO$1</f>
        <v>1.3714285714285714</v>
      </c>
      <c r="AP9" s="292">
        <f>NotesEQ[[#This Row],[RCA]]</f>
        <v>0</v>
      </c>
      <c r="AQ9" s="297">
        <f>RANK(NotesEQ[[#This Row],[NOTE GLOBALE]],NotesEQ[NOTE GLOBALE],0)</f>
        <v>2</v>
      </c>
    </row>
    <row r="10" spans="2:43" s="2" customFormat="1" ht="11.25" x14ac:dyDescent="0.2">
      <c r="B10" s="75">
        <v>7</v>
      </c>
      <c r="C10" s="2" t="str">
        <f>UPPER(_xlfn.XLOOKUP(NotesEQ[[#This Row],[N°]],NotesIndiv[EQUIPE],NotesIndiv[NOM2]))</f>
        <v>SYSTÈME SUN</v>
      </c>
      <c r="D10" s="2" t="s">
        <v>97</v>
      </c>
      <c r="F10" s="8"/>
      <c r="G10" s="9"/>
      <c r="H10" s="280"/>
      <c r="I10" s="281"/>
      <c r="J10" s="282"/>
      <c r="K10" s="15">
        <v>4.5</v>
      </c>
      <c r="L10" s="11">
        <v>4</v>
      </c>
      <c r="M10" s="16">
        <v>4.5</v>
      </c>
      <c r="N10" s="15">
        <v>4.5</v>
      </c>
      <c r="O10" s="11">
        <v>4.5</v>
      </c>
      <c r="P10" s="11">
        <v>4.5</v>
      </c>
      <c r="Q10" s="11">
        <v>4.5</v>
      </c>
      <c r="R10" s="11">
        <v>4.5</v>
      </c>
      <c r="S10" s="11"/>
      <c r="T10" s="11"/>
      <c r="U10" s="11"/>
      <c r="V10" s="16"/>
      <c r="W10" s="22"/>
      <c r="X10" s="13"/>
      <c r="Y10" s="13"/>
      <c r="Z10" s="23"/>
      <c r="AA10" s="15"/>
      <c r="AB10" s="11"/>
      <c r="AC10" s="11"/>
      <c r="AD10" s="11"/>
      <c r="AE10" s="11"/>
      <c r="AF10" s="11"/>
      <c r="AG10" s="11"/>
      <c r="AH10" s="16"/>
      <c r="AI10" s="27"/>
      <c r="AJ10" s="15"/>
      <c r="AK10" s="14"/>
      <c r="AL10" s="291">
        <f>SUM(NotesEQ[[#This Row],[Métier]:[PPTX]],NotesEQ[[#This Row],[Présentation]:[Fond]])/$AL$1</f>
        <v>2.21875</v>
      </c>
      <c r="AM10" s="281">
        <f>SUM(NotesEQ[[#This Row],[Métier]:[Plan média]],NotesEQ[[#This Row],[Présentation]:[Fond]])/$AM$1</f>
        <v>2.7307692307692308</v>
      </c>
      <c r="AN10" s="281">
        <f>SUM(NotesEQ[[#This Row],[Métier]:[Concurrence]],NotesEQ[[#This Row],[Présentation]:[Fond]])/$AN$1</f>
        <v>5.0714285714285712</v>
      </c>
      <c r="AO10" s="281">
        <f>SUM(W10:AH10,AJ10:AK10,NotesEQ[[#This Row],[Présentation]:[Fond]])/$AO$1</f>
        <v>0</v>
      </c>
      <c r="AP10" s="292">
        <f>NotesEQ[[#This Row],[RCA]]</f>
        <v>0</v>
      </c>
      <c r="AQ10" s="297">
        <f>RANK(NotesEQ[[#This Row],[NOTE GLOBALE]],NotesEQ[NOTE GLOBALE],0)</f>
        <v>12</v>
      </c>
    </row>
    <row r="11" spans="2:43" s="2" customFormat="1" ht="11.25" x14ac:dyDescent="0.2">
      <c r="B11" s="75">
        <v>8</v>
      </c>
      <c r="C11" s="2" t="str">
        <f>UPPER(_xlfn.XLOOKUP(NotesEQ[[#This Row],[N°]],NotesIndiv[EQUIPE],NotesIndiv[NOM2]))</f>
        <v>HOMA</v>
      </c>
      <c r="D11" s="2" t="s">
        <v>95</v>
      </c>
      <c r="F11" s="8"/>
      <c r="G11" s="9"/>
      <c r="H11" s="280">
        <v>3.5</v>
      </c>
      <c r="I11" s="281">
        <v>3</v>
      </c>
      <c r="J11" s="282">
        <v>2</v>
      </c>
      <c r="K11" s="15">
        <v>3</v>
      </c>
      <c r="L11" s="11">
        <v>0</v>
      </c>
      <c r="M11" s="16">
        <v>3</v>
      </c>
      <c r="N11" s="15">
        <v>0</v>
      </c>
      <c r="O11" s="11">
        <v>6</v>
      </c>
      <c r="P11" s="11">
        <v>4</v>
      </c>
      <c r="Q11" s="11">
        <v>3</v>
      </c>
      <c r="R11" s="11">
        <v>7</v>
      </c>
      <c r="S11" s="11"/>
      <c r="T11" s="11"/>
      <c r="U11" s="11"/>
      <c r="V11" s="16"/>
      <c r="W11" s="22"/>
      <c r="X11" s="13"/>
      <c r="Y11" s="13"/>
      <c r="Z11" s="23"/>
      <c r="AA11" s="15"/>
      <c r="AB11" s="11"/>
      <c r="AC11" s="11"/>
      <c r="AD11" s="11"/>
      <c r="AE11" s="11"/>
      <c r="AF11" s="11"/>
      <c r="AG11" s="11"/>
      <c r="AH11" s="16"/>
      <c r="AI11" s="27"/>
      <c r="AJ11" s="15"/>
      <c r="AK11" s="14"/>
      <c r="AL11" s="291">
        <f>SUM(NotesEQ[[#This Row],[Métier]:[PPTX]],NotesEQ[[#This Row],[Présentation]:[Fond]])/$AL$1</f>
        <v>2.15625</v>
      </c>
      <c r="AM11" s="281">
        <f>SUM(NotesEQ[[#This Row],[Métier]:[Plan média]],NotesEQ[[#This Row],[Présentation]:[Fond]])/$AM$1</f>
        <v>2.6538461538461537</v>
      </c>
      <c r="AN11" s="281">
        <f>SUM(NotesEQ[[#This Row],[Métier]:[Concurrence]],NotesEQ[[#This Row],[Présentation]:[Fond]])/$AN$1</f>
        <v>4.9285714285714288</v>
      </c>
      <c r="AO11" s="281">
        <f>SUM(W11:AH11,AJ11:AK11,NotesEQ[[#This Row],[Présentation]:[Fond]])/$AO$1</f>
        <v>0.97142857142857142</v>
      </c>
      <c r="AP11" s="292">
        <f>NotesEQ[[#This Row],[RCA]]</f>
        <v>0</v>
      </c>
      <c r="AQ11" s="297">
        <f>RANK(NotesEQ[[#This Row],[NOTE GLOBALE]],NotesEQ[NOTE GLOBALE],0)</f>
        <v>13</v>
      </c>
    </row>
    <row r="12" spans="2:43" s="2" customFormat="1" ht="11.25" x14ac:dyDescent="0.2">
      <c r="B12" s="75">
        <v>9</v>
      </c>
      <c r="C12" s="2" t="str">
        <f>UPPER(_xlfn.XLOOKUP(NotesEQ[[#This Row],[N°]],NotesIndiv[EQUIPE],NotesIndiv[NOM2]))</f>
        <v xml:space="preserve">POLVISION </v>
      </c>
      <c r="D12" s="2" t="s">
        <v>97</v>
      </c>
      <c r="F12" s="8"/>
      <c r="G12" s="9"/>
      <c r="H12" s="280"/>
      <c r="I12" s="281"/>
      <c r="J12" s="282"/>
      <c r="K12" s="15"/>
      <c r="L12" s="11"/>
      <c r="M12" s="16"/>
      <c r="N12" s="15"/>
      <c r="O12" s="11"/>
      <c r="P12" s="11"/>
      <c r="Q12" s="11"/>
      <c r="R12" s="11"/>
      <c r="S12" s="11"/>
      <c r="T12" s="11"/>
      <c r="U12" s="11"/>
      <c r="V12" s="16"/>
      <c r="W12" s="22"/>
      <c r="X12" s="13"/>
      <c r="Y12" s="13"/>
      <c r="Z12" s="23"/>
      <c r="AA12" s="15"/>
      <c r="AB12" s="11"/>
      <c r="AC12" s="11"/>
      <c r="AD12" s="11"/>
      <c r="AE12" s="11"/>
      <c r="AF12" s="11"/>
      <c r="AG12" s="11"/>
      <c r="AH12" s="16"/>
      <c r="AI12" s="27"/>
      <c r="AJ12" s="15"/>
      <c r="AK12" s="14"/>
      <c r="AL12" s="291">
        <f>SUM(NotesEQ[[#This Row],[Métier]:[PPTX]],NotesEQ[[#This Row],[Présentation]:[Fond]])/$AL$1</f>
        <v>0</v>
      </c>
      <c r="AM12" s="281">
        <f>SUM(NotesEQ[[#This Row],[Métier]:[Plan média]],NotesEQ[[#This Row],[Présentation]:[Fond]])/$AM$1</f>
        <v>0</v>
      </c>
      <c r="AN12" s="281">
        <f>SUM(NotesEQ[[#This Row],[Métier]:[Concurrence]],NotesEQ[[#This Row],[Présentation]:[Fond]])/$AN$1</f>
        <v>0</v>
      </c>
      <c r="AO12" s="281">
        <f>SUM(W12:AH12,AJ12:AK12,NotesEQ[[#This Row],[Présentation]:[Fond]])/$AO$1</f>
        <v>0</v>
      </c>
      <c r="AP12" s="292">
        <f>NotesEQ[[#This Row],[RCA]]</f>
        <v>0</v>
      </c>
      <c r="AQ12" s="297">
        <f>RANK(NotesEQ[[#This Row],[NOTE GLOBALE]],NotesEQ[NOTE GLOBALE],0)</f>
        <v>16</v>
      </c>
    </row>
    <row r="13" spans="2:43" s="2" customFormat="1" ht="11.25" x14ac:dyDescent="0.2">
      <c r="B13" s="75">
        <v>10</v>
      </c>
      <c r="C13" s="2" t="str">
        <f>UPPER(_xlfn.XLOOKUP(NotesEQ[[#This Row],[N°]],NotesIndiv[EQUIPE],NotesIndiv[NOM2]))</f>
        <v>BIO CHEWING-GUMS</v>
      </c>
      <c r="D13" s="2" t="s">
        <v>95</v>
      </c>
      <c r="F13" s="8"/>
      <c r="G13" s="9"/>
      <c r="H13" s="280">
        <v>3.5</v>
      </c>
      <c r="I13" s="281">
        <v>4</v>
      </c>
      <c r="J13" s="282">
        <v>4</v>
      </c>
      <c r="K13" s="15">
        <v>2.5</v>
      </c>
      <c r="L13" s="11">
        <v>4</v>
      </c>
      <c r="M13" s="16">
        <v>3</v>
      </c>
      <c r="N13" s="15">
        <v>8</v>
      </c>
      <c r="O13" s="11">
        <v>8</v>
      </c>
      <c r="P13" s="11">
        <v>6</v>
      </c>
      <c r="Q13" s="11">
        <v>6.5</v>
      </c>
      <c r="R13" s="11">
        <v>7</v>
      </c>
      <c r="S13" s="11"/>
      <c r="T13" s="11"/>
      <c r="U13" s="11"/>
      <c r="V13" s="16"/>
      <c r="W13" s="22"/>
      <c r="X13" s="13"/>
      <c r="Y13" s="13"/>
      <c r="Z13" s="23"/>
      <c r="AA13" s="15"/>
      <c r="AB13" s="11"/>
      <c r="AC13" s="11"/>
      <c r="AD13" s="11"/>
      <c r="AE13" s="11"/>
      <c r="AF13" s="11"/>
      <c r="AG13" s="11"/>
      <c r="AH13" s="16"/>
      <c r="AI13" s="27"/>
      <c r="AJ13" s="15"/>
      <c r="AK13" s="14"/>
      <c r="AL13" s="291">
        <f>SUM(NotesEQ[[#This Row],[Métier]:[PPTX]],NotesEQ[[#This Row],[Présentation]:[Fond]])/$AL$1</f>
        <v>3.53125</v>
      </c>
      <c r="AM13" s="281">
        <f>SUM(NotesEQ[[#This Row],[Métier]:[Plan média]],NotesEQ[[#This Row],[Présentation]:[Fond]])/$AM$1</f>
        <v>4.3461538461538458</v>
      </c>
      <c r="AN13" s="281">
        <f>SUM(NotesEQ[[#This Row],[Métier]:[Concurrence]],NotesEQ[[#This Row],[Présentation]:[Fond]])/$AN$1</f>
        <v>8.0714285714285712</v>
      </c>
      <c r="AO13" s="281">
        <f>SUM(W13:AH13,AJ13:AK13,NotesEQ[[#This Row],[Présentation]:[Fond]])/$AO$1</f>
        <v>1.3142857142857143</v>
      </c>
      <c r="AP13" s="292">
        <f>NotesEQ[[#This Row],[RCA]]</f>
        <v>0</v>
      </c>
      <c r="AQ13" s="297">
        <f>RANK(NotesEQ[[#This Row],[NOTE GLOBALE]],NotesEQ[NOTE GLOBALE],0)</f>
        <v>4</v>
      </c>
    </row>
    <row r="14" spans="2:43" s="2" customFormat="1" ht="11.25" x14ac:dyDescent="0.2">
      <c r="B14" s="75">
        <v>11</v>
      </c>
      <c r="C14" s="2" t="str">
        <f>UPPER(_xlfn.XLOOKUP(NotesEQ[[#This Row],[N°]],NotesIndiv[EQUIPE],NotesIndiv[NOM2]))</f>
        <v>EKO</v>
      </c>
      <c r="D14" s="2" t="s">
        <v>95</v>
      </c>
      <c r="F14" s="8"/>
      <c r="G14" s="9"/>
      <c r="H14" s="280">
        <v>4</v>
      </c>
      <c r="I14" s="281">
        <v>4</v>
      </c>
      <c r="J14" s="282">
        <v>4</v>
      </c>
      <c r="K14" s="15">
        <v>4.5</v>
      </c>
      <c r="L14" s="11">
        <v>4</v>
      </c>
      <c r="M14" s="16">
        <v>4</v>
      </c>
      <c r="N14" s="15">
        <v>8</v>
      </c>
      <c r="O14" s="11">
        <v>8</v>
      </c>
      <c r="P14" s="11">
        <v>7.5</v>
      </c>
      <c r="Q14" s="11">
        <v>7.5</v>
      </c>
      <c r="R14" s="11">
        <v>8</v>
      </c>
      <c r="S14" s="11"/>
      <c r="T14" s="11"/>
      <c r="U14" s="11"/>
      <c r="V14" s="16"/>
      <c r="W14" s="22"/>
      <c r="X14" s="13"/>
      <c r="Y14" s="13"/>
      <c r="Z14" s="23"/>
      <c r="AA14" s="15"/>
      <c r="AB14" s="11"/>
      <c r="AC14" s="11"/>
      <c r="AD14" s="11"/>
      <c r="AE14" s="11"/>
      <c r="AF14" s="11"/>
      <c r="AG14" s="11"/>
      <c r="AH14" s="16"/>
      <c r="AI14" s="27"/>
      <c r="AJ14" s="15"/>
      <c r="AK14" s="14"/>
      <c r="AL14" s="291">
        <f>SUM(NotesEQ[[#This Row],[Métier]:[PPTX]],NotesEQ[[#This Row],[Présentation]:[Fond]])/$AL$1</f>
        <v>3.96875</v>
      </c>
      <c r="AM14" s="281">
        <f>SUM(NotesEQ[[#This Row],[Métier]:[Plan média]],NotesEQ[[#This Row],[Présentation]:[Fond]])/$AM$1</f>
        <v>4.884615384615385</v>
      </c>
      <c r="AN14" s="281">
        <f>SUM(NotesEQ[[#This Row],[Métier]:[Concurrence]],NotesEQ[[#This Row],[Présentation]:[Fond]])/$AN$1</f>
        <v>9.0714285714285712</v>
      </c>
      <c r="AO14" s="281">
        <f>SUM(W14:AH14,AJ14:AK14,NotesEQ[[#This Row],[Présentation]:[Fond]])/$AO$1</f>
        <v>1.3714285714285714</v>
      </c>
      <c r="AP14" s="292">
        <f>NotesEQ[[#This Row],[RCA]]</f>
        <v>0</v>
      </c>
      <c r="AQ14" s="297">
        <f>RANK(NotesEQ[[#This Row],[NOTE GLOBALE]],NotesEQ[NOTE GLOBALE],0)</f>
        <v>1</v>
      </c>
    </row>
    <row r="15" spans="2:43" s="2" customFormat="1" ht="11.25" x14ac:dyDescent="0.2">
      <c r="B15" s="75">
        <v>12</v>
      </c>
      <c r="C15" s="2" t="str">
        <f>UPPER(_xlfn.XLOOKUP(NotesEQ[[#This Row],[N°]],NotesIndiv[EQUIPE],NotesIndiv[NOM2]))</f>
        <v>REGL’O</v>
      </c>
      <c r="D15" s="2" t="s">
        <v>95</v>
      </c>
      <c r="F15" s="8"/>
      <c r="G15" s="9"/>
      <c r="H15" s="280">
        <v>4</v>
      </c>
      <c r="I15" s="281">
        <v>3.5</v>
      </c>
      <c r="J15" s="282">
        <v>4</v>
      </c>
      <c r="K15" s="15">
        <v>4.5</v>
      </c>
      <c r="L15" s="11">
        <v>4</v>
      </c>
      <c r="M15" s="16">
        <v>4</v>
      </c>
      <c r="N15" s="15">
        <v>6.5</v>
      </c>
      <c r="O15" s="11">
        <v>5</v>
      </c>
      <c r="P15" s="11">
        <v>7.5</v>
      </c>
      <c r="Q15" s="11">
        <v>6</v>
      </c>
      <c r="R15" s="11">
        <v>6</v>
      </c>
      <c r="S15" s="11"/>
      <c r="T15" s="11"/>
      <c r="U15" s="11"/>
      <c r="V15" s="16"/>
      <c r="W15" s="22"/>
      <c r="X15" s="13"/>
      <c r="Y15" s="13"/>
      <c r="Z15" s="23"/>
      <c r="AA15" s="15"/>
      <c r="AB15" s="11"/>
      <c r="AC15" s="11"/>
      <c r="AD15" s="11"/>
      <c r="AE15" s="11"/>
      <c r="AF15" s="11"/>
      <c r="AG15" s="11"/>
      <c r="AH15" s="16"/>
      <c r="AI15" s="27"/>
      <c r="AJ15" s="15"/>
      <c r="AK15" s="14"/>
      <c r="AL15" s="291">
        <f>SUM(NotesEQ[[#This Row],[Métier]:[PPTX]],NotesEQ[[#This Row],[Présentation]:[Fond]])/$AL$1</f>
        <v>3.4375</v>
      </c>
      <c r="AM15" s="281">
        <f>SUM(NotesEQ[[#This Row],[Métier]:[Plan média]],NotesEQ[[#This Row],[Présentation]:[Fond]])/$AM$1</f>
        <v>4.2307692307692308</v>
      </c>
      <c r="AN15" s="281">
        <f>SUM(NotesEQ[[#This Row],[Métier]:[Concurrence]],NotesEQ[[#This Row],[Présentation]:[Fond]])/$AN$1</f>
        <v>7.8571428571428568</v>
      </c>
      <c r="AO15" s="281">
        <f>SUM(W15:AH15,AJ15:AK15,NotesEQ[[#This Row],[Présentation]:[Fond]])/$AO$1</f>
        <v>1.3142857142857143</v>
      </c>
      <c r="AP15" s="292">
        <f>NotesEQ[[#This Row],[RCA]]</f>
        <v>0</v>
      </c>
      <c r="AQ15" s="297">
        <f>RANK(NotesEQ[[#This Row],[NOTE GLOBALE]],NotesEQ[NOTE GLOBALE],0)</f>
        <v>5</v>
      </c>
    </row>
    <row r="16" spans="2:43" s="2" customFormat="1" ht="11.25" x14ac:dyDescent="0.2">
      <c r="B16" s="75">
        <v>13</v>
      </c>
      <c r="C16" s="2" t="str">
        <f>UPPER(_xlfn.XLOOKUP(NotesEQ[[#This Row],[N°]],NotesIndiv[EQUIPE],NotesIndiv[NOM2]))</f>
        <v>BIOCAF</v>
      </c>
      <c r="D16" s="2" t="s">
        <v>95</v>
      </c>
      <c r="F16" s="8"/>
      <c r="G16" s="9"/>
      <c r="H16" s="280">
        <v>4</v>
      </c>
      <c r="I16" s="281">
        <v>3.5</v>
      </c>
      <c r="J16" s="282">
        <v>3.5</v>
      </c>
      <c r="K16" s="15">
        <v>3.5</v>
      </c>
      <c r="L16" s="11">
        <v>3</v>
      </c>
      <c r="M16" s="16">
        <v>3</v>
      </c>
      <c r="N16" s="15">
        <v>7</v>
      </c>
      <c r="O16" s="11">
        <v>4</v>
      </c>
      <c r="P16" s="11">
        <v>6</v>
      </c>
      <c r="Q16" s="11">
        <v>6</v>
      </c>
      <c r="R16" s="11">
        <v>6.5</v>
      </c>
      <c r="S16" s="11"/>
      <c r="T16" s="11"/>
      <c r="U16" s="11"/>
      <c r="V16" s="16"/>
      <c r="W16" s="22"/>
      <c r="X16" s="13"/>
      <c r="Y16" s="13"/>
      <c r="Z16" s="23"/>
      <c r="AA16" s="15"/>
      <c r="AB16" s="11"/>
      <c r="AC16" s="11"/>
      <c r="AD16" s="11"/>
      <c r="AE16" s="11"/>
      <c r="AF16" s="11"/>
      <c r="AG16" s="11"/>
      <c r="AH16" s="16"/>
      <c r="AI16" s="27"/>
      <c r="AJ16" s="15"/>
      <c r="AK16" s="14"/>
      <c r="AL16" s="291">
        <f>SUM(NotesEQ[[#This Row],[Métier]:[PPTX]],NotesEQ[[#This Row],[Présentation]:[Fond]])/$AL$1</f>
        <v>3.125</v>
      </c>
      <c r="AM16" s="281">
        <f>SUM(NotesEQ[[#This Row],[Métier]:[Plan média]],NotesEQ[[#This Row],[Présentation]:[Fond]])/$AM$1</f>
        <v>3.8461538461538463</v>
      </c>
      <c r="AN16" s="281">
        <f>SUM(NotesEQ[[#This Row],[Métier]:[Concurrence]],NotesEQ[[#This Row],[Présentation]:[Fond]])/$AN$1</f>
        <v>7.1428571428571432</v>
      </c>
      <c r="AO16" s="281">
        <f>SUM(W16:AH16,AJ16:AK16,NotesEQ[[#This Row],[Présentation]:[Fond]])/$AO$1</f>
        <v>1.2571428571428571</v>
      </c>
      <c r="AP16" s="292">
        <f>NotesEQ[[#This Row],[RCA]]</f>
        <v>0</v>
      </c>
      <c r="AQ16" s="297">
        <f>RANK(NotesEQ[[#This Row],[NOTE GLOBALE]],NotesEQ[NOTE GLOBALE],0)</f>
        <v>9</v>
      </c>
    </row>
    <row r="17" spans="2:43" x14ac:dyDescent="0.25">
      <c r="B17" s="75">
        <v>14</v>
      </c>
      <c r="C17" s="2" t="str">
        <f>UPPER(_xlfn.XLOOKUP(NotesEQ[[#This Row],[N°]],NotesIndiv[EQUIPE],NotesIndiv[NOM2]))</f>
        <v>GREEN’TECH</v>
      </c>
      <c r="D17" s="2" t="s">
        <v>95</v>
      </c>
      <c r="E17" s="2"/>
      <c r="F17" s="8"/>
      <c r="G17" s="9"/>
      <c r="H17" s="280">
        <v>4</v>
      </c>
      <c r="I17" s="281">
        <v>4</v>
      </c>
      <c r="J17" s="282">
        <v>4.5</v>
      </c>
      <c r="K17" s="15">
        <v>4.5</v>
      </c>
      <c r="L17" s="11">
        <v>4</v>
      </c>
      <c r="M17" s="16">
        <v>3</v>
      </c>
      <c r="N17" s="15">
        <v>7</v>
      </c>
      <c r="O17" s="11">
        <v>8</v>
      </c>
      <c r="P17" s="11">
        <v>7</v>
      </c>
      <c r="Q17" s="11">
        <v>6</v>
      </c>
      <c r="R17" s="11">
        <v>6</v>
      </c>
      <c r="S17" s="11"/>
      <c r="T17" s="11"/>
      <c r="U17" s="11"/>
      <c r="V17" s="16"/>
      <c r="W17" s="22"/>
      <c r="X17" s="13"/>
      <c r="Y17" s="13"/>
      <c r="Z17" s="23"/>
      <c r="AA17" s="15"/>
      <c r="AB17" s="11"/>
      <c r="AC17" s="11"/>
      <c r="AD17" s="11"/>
      <c r="AE17" s="11"/>
      <c r="AF17" s="11"/>
      <c r="AG17" s="11"/>
      <c r="AH17" s="16"/>
      <c r="AI17" s="27"/>
      <c r="AJ17" s="15"/>
      <c r="AK17" s="14"/>
      <c r="AL17" s="291">
        <f>SUM(NotesEQ[[#This Row],[Métier]:[PPTX]],NotesEQ[[#This Row],[Présentation]:[Fond]])/$AL$1</f>
        <v>3.625</v>
      </c>
      <c r="AM17" s="281">
        <f>SUM(NotesEQ[[#This Row],[Métier]:[Plan média]],NotesEQ[[#This Row],[Présentation]:[Fond]])/$AM$1</f>
        <v>4.4615384615384617</v>
      </c>
      <c r="AN17" s="281">
        <f>SUM(NotesEQ[[#This Row],[Métier]:[Concurrence]],NotesEQ[[#This Row],[Présentation]:[Fond]])/$AN$1</f>
        <v>8.2857142857142865</v>
      </c>
      <c r="AO17" s="281">
        <f>SUM(W17:AH17,AJ17:AK17,NotesEQ[[#This Row],[Présentation]:[Fond]])/$AO$1</f>
        <v>1.4285714285714286</v>
      </c>
      <c r="AP17" s="292">
        <f>NotesEQ[[#This Row],[RCA]]</f>
        <v>0</v>
      </c>
      <c r="AQ17" s="297">
        <f>RANK(NotesEQ[[#This Row],[NOTE GLOBALE]],NotesEQ[NOTE GLOBALE],0)</f>
        <v>3</v>
      </c>
    </row>
    <row r="18" spans="2:43" x14ac:dyDescent="0.25">
      <c r="B18" s="75">
        <v>15</v>
      </c>
      <c r="C18" s="2" t="str">
        <f>UPPER(_xlfn.XLOOKUP(NotesEQ[[#This Row],[N°]],NotesIndiv[EQUIPE],NotesIndiv[NOM2]))</f>
        <v>JEU TSA</v>
      </c>
      <c r="D18" s="2" t="s">
        <v>95</v>
      </c>
      <c r="E18" s="2"/>
      <c r="F18" s="8"/>
      <c r="G18" s="9"/>
      <c r="H18" s="280">
        <v>2.5</v>
      </c>
      <c r="I18" s="281">
        <v>3</v>
      </c>
      <c r="J18" s="282">
        <v>3</v>
      </c>
      <c r="K18" s="15">
        <v>3</v>
      </c>
      <c r="L18" s="11">
        <v>3</v>
      </c>
      <c r="M18" s="16">
        <v>3</v>
      </c>
      <c r="N18" s="15">
        <v>5</v>
      </c>
      <c r="O18" s="11">
        <v>7</v>
      </c>
      <c r="P18" s="11">
        <v>0</v>
      </c>
      <c r="Q18" s="11">
        <v>0</v>
      </c>
      <c r="R18" s="11">
        <v>0</v>
      </c>
      <c r="S18" s="11"/>
      <c r="T18" s="11"/>
      <c r="U18" s="11"/>
      <c r="V18" s="16"/>
      <c r="W18" s="22"/>
      <c r="X18" s="13"/>
      <c r="Y18" s="13"/>
      <c r="Z18" s="23"/>
      <c r="AA18" s="15"/>
      <c r="AB18" s="11"/>
      <c r="AC18" s="11"/>
      <c r="AD18" s="11"/>
      <c r="AE18" s="11"/>
      <c r="AF18" s="11"/>
      <c r="AG18" s="11"/>
      <c r="AH18" s="16"/>
      <c r="AI18" s="27"/>
      <c r="AJ18" s="15"/>
      <c r="AK18" s="14"/>
      <c r="AL18" s="291">
        <f>SUM(NotesEQ[[#This Row],[Métier]:[PPTX]],NotesEQ[[#This Row],[Présentation]:[Fond]])/$AL$1</f>
        <v>1.84375</v>
      </c>
      <c r="AM18" s="281">
        <f>SUM(NotesEQ[[#This Row],[Métier]:[Plan média]],NotesEQ[[#This Row],[Présentation]:[Fond]])/$AM$1</f>
        <v>2.2692307692307692</v>
      </c>
      <c r="AN18" s="281">
        <f>SUM(NotesEQ[[#This Row],[Métier]:[Concurrence]],NotesEQ[[#This Row],[Présentation]:[Fond]])/$AN$1</f>
        <v>4.2142857142857144</v>
      </c>
      <c r="AO18" s="281">
        <f>SUM(W18:AH18,AJ18:AK18,NotesEQ[[#This Row],[Présentation]:[Fond]])/$AO$1</f>
        <v>0.97142857142857142</v>
      </c>
      <c r="AP18" s="292">
        <f>NotesEQ[[#This Row],[RCA]]</f>
        <v>0</v>
      </c>
      <c r="AQ18" s="297">
        <f>RANK(NotesEQ[[#This Row],[NOTE GLOBALE]],NotesEQ[NOTE GLOBALE],0)</f>
        <v>14</v>
      </c>
    </row>
    <row r="19" spans="2:43" ht="15.75" thickBot="1" x14ac:dyDescent="0.3">
      <c r="B19" s="76">
        <v>16</v>
      </c>
      <c r="C19" s="77" t="str">
        <f>UPPER(_xlfn.XLOOKUP(NotesEQ[[#This Row],[N°]],NotesIndiv[EQUIPE],NotesIndiv[NOM2]))</f>
        <v>SKICO</v>
      </c>
      <c r="D19" s="77" t="s">
        <v>95</v>
      </c>
      <c r="E19" s="77"/>
      <c r="F19" s="78"/>
      <c r="G19" s="276"/>
      <c r="H19" s="283">
        <v>3.5</v>
      </c>
      <c r="I19" s="284">
        <v>2.5</v>
      </c>
      <c r="J19" s="285">
        <v>2</v>
      </c>
      <c r="K19" s="17">
        <v>2.5</v>
      </c>
      <c r="L19" s="18">
        <v>3</v>
      </c>
      <c r="M19" s="19">
        <v>3</v>
      </c>
      <c r="N19" s="17">
        <v>0</v>
      </c>
      <c r="O19" s="18">
        <v>1</v>
      </c>
      <c r="P19" s="18">
        <v>3</v>
      </c>
      <c r="Q19" s="18">
        <v>2</v>
      </c>
      <c r="R19" s="18">
        <v>0</v>
      </c>
      <c r="S19" s="18"/>
      <c r="T19" s="18"/>
      <c r="U19" s="18"/>
      <c r="V19" s="19"/>
      <c r="W19" s="24"/>
      <c r="X19" s="25"/>
      <c r="Y19" s="25"/>
      <c r="Z19" s="26"/>
      <c r="AA19" s="17"/>
      <c r="AB19" s="18"/>
      <c r="AC19" s="18"/>
      <c r="AD19" s="18"/>
      <c r="AE19" s="18"/>
      <c r="AF19" s="18"/>
      <c r="AG19" s="18"/>
      <c r="AH19" s="19"/>
      <c r="AI19" s="28"/>
      <c r="AJ19" s="17"/>
      <c r="AK19" s="287"/>
      <c r="AL19" s="293">
        <f>SUM(NotesEQ[[#This Row],[Métier]:[PPTX]],NotesEQ[[#This Row],[Présentation]:[Fond]])/$AL$1</f>
        <v>1.40625</v>
      </c>
      <c r="AM19" s="294">
        <f>SUM(NotesEQ[[#This Row],[Métier]:[Plan média]],NotesEQ[[#This Row],[Présentation]:[Fond]])/$AM$1</f>
        <v>1.7307692307692308</v>
      </c>
      <c r="AN19" s="294">
        <f>SUM(NotesEQ[[#This Row],[Métier]:[Concurrence]],NotesEQ[[#This Row],[Présentation]:[Fond]])/$AN$1</f>
        <v>3.2142857142857144</v>
      </c>
      <c r="AO19" s="294">
        <f>SUM(W19:AH19,AJ19:AK19,NotesEQ[[#This Row],[Présentation]:[Fond]])/$AO$1</f>
        <v>0.91428571428571426</v>
      </c>
      <c r="AP19" s="295">
        <f>NotesEQ[[#This Row],[RCA]]</f>
        <v>0</v>
      </c>
      <c r="AQ19" s="298">
        <f>RANK(NotesEQ[[#This Row],[NOTE GLOBALE]],NotesEQ[NOTE GLOBALE],0)</f>
        <v>15</v>
      </c>
    </row>
  </sheetData>
  <phoneticPr fontId="18" type="noConversion"/>
  <conditionalFormatting sqref="D4:D19">
    <cfRule type="cellIs" dxfId="2" priority="1" operator="equal">
      <formula>"OK"</formula>
    </cfRule>
  </conditionalFormatting>
  <pageMargins left="0.7" right="0.7" top="0.75" bottom="0.75" header="0.3" footer="0.3"/>
  <drawing r:id="rId1"/>
  <tableParts count="1">
    <tablePart r:id="rId2"/>
  </tableParts>
  <extLst>
    <ext xmlns:x15="http://schemas.microsoft.com/office/spreadsheetml/2010/11/main" uri="{3A4CF648-6AED-40f4-86FF-DC5316D8AED3}">
      <x14:slicerList xmlns:x14="http://schemas.microsoft.com/office/spreadsheetml/2009/9/main">
        <x14:slicer r:id="rId3"/>
      </x14:slicerList>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tabColor theme="5"/>
  </sheetPr>
  <dimension ref="B1:Y80"/>
  <sheetViews>
    <sheetView workbookViewId="0"/>
  </sheetViews>
  <sheetFormatPr baseColWidth="10" defaultRowHeight="15" x14ac:dyDescent="0.25"/>
  <cols>
    <col min="1" max="1" width="5.85546875" customWidth="1"/>
    <col min="2" max="2" width="6.7109375" customWidth="1"/>
    <col min="3" max="3" width="15" bestFit="1" customWidth="1"/>
    <col min="4" max="4" width="10.140625" bestFit="1" customWidth="1"/>
    <col min="5" max="5" width="6.85546875" customWidth="1"/>
    <col min="6" max="6" width="13.28515625" bestFit="1" customWidth="1"/>
    <col min="7" max="7" width="5.5703125" customWidth="1"/>
    <col min="8" max="8" width="4.42578125" bestFit="1" customWidth="1"/>
    <col min="9" max="9" width="9" bestFit="1" customWidth="1"/>
    <col min="10" max="10" width="5.5703125" bestFit="1" customWidth="1"/>
    <col min="11" max="11" width="3.5703125" bestFit="1" customWidth="1"/>
    <col min="12" max="12" width="7.140625" customWidth="1"/>
    <col min="13" max="13" width="10.42578125" customWidth="1"/>
    <col min="14" max="14" width="7.28515625" style="1" bestFit="1" customWidth="1"/>
    <col min="15" max="15" width="4.5703125" bestFit="1" customWidth="1"/>
    <col min="16" max="16" width="15.140625" customWidth="1"/>
    <col min="17" max="17" width="11.7109375" customWidth="1"/>
    <col min="21" max="21" width="5.5703125" bestFit="1" customWidth="1"/>
    <col min="22" max="22" width="7" bestFit="1" customWidth="1"/>
    <col min="23" max="23" width="7.85546875" bestFit="1" customWidth="1"/>
  </cols>
  <sheetData>
    <row r="1" spans="2:25" ht="72.75" customHeight="1" x14ac:dyDescent="0.25"/>
    <row r="2" spans="2:25" ht="26.25" customHeight="1" thickBot="1" x14ac:dyDescent="0.3">
      <c r="P2">
        <v>5</v>
      </c>
      <c r="Q2">
        <v>5</v>
      </c>
      <c r="R2">
        <v>10</v>
      </c>
    </row>
    <row r="3" spans="2:25" ht="34.5" thickBot="1" x14ac:dyDescent="0.3">
      <c r="B3" s="5" t="s">
        <v>136</v>
      </c>
      <c r="C3" s="5" t="s">
        <v>74</v>
      </c>
      <c r="D3" s="5" t="s">
        <v>75</v>
      </c>
      <c r="E3" s="5" t="s">
        <v>81</v>
      </c>
      <c r="F3" s="5" t="s">
        <v>82</v>
      </c>
      <c r="G3" s="6" t="s">
        <v>96</v>
      </c>
      <c r="H3" s="5" t="s">
        <v>78</v>
      </c>
      <c r="I3" s="5" t="s">
        <v>1</v>
      </c>
      <c r="J3" s="5" t="s">
        <v>137</v>
      </c>
      <c r="K3" s="5" t="s">
        <v>76</v>
      </c>
      <c r="L3" s="5" t="s">
        <v>2</v>
      </c>
      <c r="M3" s="5" t="s">
        <v>77</v>
      </c>
      <c r="N3" s="5" t="s">
        <v>79</v>
      </c>
      <c r="O3" s="5" t="s">
        <v>80</v>
      </c>
      <c r="P3" s="308" t="s">
        <v>98</v>
      </c>
      <c r="Q3" s="309" t="s">
        <v>99</v>
      </c>
      <c r="R3" s="310" t="s">
        <v>100</v>
      </c>
      <c r="S3" s="299" t="s">
        <v>140</v>
      </c>
      <c r="T3" s="118" t="s">
        <v>141</v>
      </c>
      <c r="U3" s="5" t="s">
        <v>148</v>
      </c>
      <c r="V3" s="7" t="s">
        <v>128</v>
      </c>
      <c r="W3" s="7" t="s">
        <v>155</v>
      </c>
    </row>
    <row r="4" spans="2:25" x14ac:dyDescent="0.25">
      <c r="B4" s="86" t="str">
        <f>_xlfn.CONCAT(NotesIndiv[[#This Row],[EQUIPE]]," - ",NotesIndiv[[#This Row],[N° APP]])</f>
        <v>1 - 1</v>
      </c>
      <c r="C4" s="29" t="s">
        <v>176</v>
      </c>
      <c r="D4" s="30" t="s">
        <v>58</v>
      </c>
      <c r="E4" s="30">
        <v>1</v>
      </c>
      <c r="F4" s="30" t="s">
        <v>89</v>
      </c>
      <c r="G4" s="30" t="s">
        <v>95</v>
      </c>
      <c r="H4" s="30">
        <v>7</v>
      </c>
      <c r="I4" s="31"/>
      <c r="J4" s="30">
        <v>1</v>
      </c>
      <c r="K4" s="32"/>
      <c r="L4" s="33"/>
      <c r="M4" s="30"/>
      <c r="N4" s="34"/>
      <c r="O4" s="41"/>
      <c r="P4" s="303">
        <v>2.5</v>
      </c>
      <c r="Q4" s="50">
        <v>3</v>
      </c>
      <c r="R4" s="304">
        <v>8</v>
      </c>
      <c r="S4" s="119">
        <f>SUM(NotesIndiv[[#This Row],[travail en autonomie et assiduité ]:[participation]])/20</f>
        <v>0.67500000000000004</v>
      </c>
      <c r="T4" s="119">
        <f>1-NotesIndiv[[#This Row],[TOTAL]]</f>
        <v>0.32499999999999996</v>
      </c>
      <c r="U4" s="3">
        <f>SUM(NotesIndiv[[#This Row],[travail en autonomie et assiduité ]:[participation]])</f>
        <v>13.5</v>
      </c>
      <c r="V4" s="3">
        <f>_xlfn.XLOOKUP(NotesIndiv[[#This Row],[EQUIPE]],NotesEQ[N°],NotesEQ[NOTE GLOBALE])</f>
        <v>3.125</v>
      </c>
      <c r="W4" s="244">
        <f t="shared" ref="W4:W35" si="0">AVERAGE(U4,V4,V4)</f>
        <v>6.583333333333333</v>
      </c>
      <c r="Y4" t="str">
        <f>LEFT(NotesIndiv[[#This Row],[NOM]],3)&amp;"."</f>
        <v>ABD.</v>
      </c>
    </row>
    <row r="5" spans="2:25" x14ac:dyDescent="0.25">
      <c r="B5" s="87" t="str">
        <f>_xlfn.CONCAT(NotesIndiv[[#This Row],[EQUIPE]]," - ",NotesIndiv[[#This Row],[N° APP]])</f>
        <v>1 - 2</v>
      </c>
      <c r="C5" s="35" t="s">
        <v>177</v>
      </c>
      <c r="D5" s="36" t="s">
        <v>4</v>
      </c>
      <c r="E5" s="36">
        <v>1</v>
      </c>
      <c r="F5" s="36" t="s">
        <v>89</v>
      </c>
      <c r="G5" s="36" t="s">
        <v>95</v>
      </c>
      <c r="H5" s="36">
        <v>7</v>
      </c>
      <c r="I5" s="37"/>
      <c r="J5" s="36">
        <v>2</v>
      </c>
      <c r="K5" s="38"/>
      <c r="L5" s="39"/>
      <c r="M5" s="36"/>
      <c r="N5" s="40"/>
      <c r="O5" s="42"/>
      <c r="P5" s="106">
        <v>2.5</v>
      </c>
      <c r="Q5" s="39">
        <v>3</v>
      </c>
      <c r="R5" s="107">
        <v>8</v>
      </c>
      <c r="S5" s="120">
        <f>SUM(NotesIndiv[[#This Row],[travail en autonomie et assiduité ]:[participation]])/20</f>
        <v>0.67500000000000004</v>
      </c>
      <c r="T5" s="120">
        <f>1-NotesIndiv[[#This Row],[TOTAL]]</f>
        <v>0.32499999999999996</v>
      </c>
      <c r="U5" s="3">
        <f>SUM(NotesIndiv[[#This Row],[travail en autonomie et assiduité ]:[participation]])</f>
        <v>13.5</v>
      </c>
      <c r="V5" s="3">
        <f>_xlfn.XLOOKUP(NotesIndiv[[#This Row],[EQUIPE]],NotesEQ[N°],NotesEQ[NOTE GLOBALE])</f>
        <v>3.125</v>
      </c>
      <c r="W5" s="244">
        <f t="shared" si="0"/>
        <v>6.583333333333333</v>
      </c>
      <c r="Y5" t="str">
        <f>LEFT(NotesIndiv[[#This Row],[NOM]],3)&amp;"."</f>
        <v>ASS.</v>
      </c>
    </row>
    <row r="6" spans="2:25" x14ac:dyDescent="0.25">
      <c r="B6" s="87" t="str">
        <f>_xlfn.CONCAT(NotesIndiv[[#This Row],[EQUIPE]]," - ",NotesIndiv[[#This Row],[N° APP]])</f>
        <v>1 - 3</v>
      </c>
      <c r="C6" s="35" t="s">
        <v>178</v>
      </c>
      <c r="D6" s="36" t="s">
        <v>18</v>
      </c>
      <c r="E6" s="36">
        <v>1</v>
      </c>
      <c r="F6" s="36" t="s">
        <v>89</v>
      </c>
      <c r="G6" s="36" t="s">
        <v>95</v>
      </c>
      <c r="H6" s="36"/>
      <c r="I6" s="37"/>
      <c r="J6" s="36">
        <v>3</v>
      </c>
      <c r="K6" s="38"/>
      <c r="L6" s="39"/>
      <c r="M6" s="36"/>
      <c r="N6" s="40"/>
      <c r="O6" s="42"/>
      <c r="P6" s="106">
        <v>5</v>
      </c>
      <c r="Q6" s="39">
        <v>3</v>
      </c>
      <c r="R6" s="107">
        <v>8</v>
      </c>
      <c r="S6" s="120">
        <f>SUM(NotesIndiv[[#This Row],[travail en autonomie et assiduité ]:[participation]])/20</f>
        <v>0.8</v>
      </c>
      <c r="T6" s="120">
        <f>1-NotesIndiv[[#This Row],[TOTAL]]</f>
        <v>0.19999999999999996</v>
      </c>
      <c r="U6" s="3">
        <f>SUM(NotesIndiv[[#This Row],[travail en autonomie et assiduité ]:[participation]])</f>
        <v>16</v>
      </c>
      <c r="V6" s="3">
        <f>_xlfn.XLOOKUP(NotesIndiv[[#This Row],[EQUIPE]],NotesEQ[N°],NotesEQ[NOTE GLOBALE])</f>
        <v>3.125</v>
      </c>
      <c r="W6" s="244">
        <f t="shared" si="0"/>
        <v>7.416666666666667</v>
      </c>
      <c r="Y6" t="str">
        <f>LEFT(NotesIndiv[[#This Row],[NOM]],3)&amp;"."</f>
        <v>BAR.</v>
      </c>
    </row>
    <row r="7" spans="2:25" x14ac:dyDescent="0.25">
      <c r="B7" s="87" t="str">
        <f>_xlfn.CONCAT(NotesIndiv[[#This Row],[EQUIPE]]," - ",NotesIndiv[[#This Row],[N° APP]])</f>
        <v>1 - 4</v>
      </c>
      <c r="C7" s="35" t="s">
        <v>179</v>
      </c>
      <c r="D7" s="36" t="s">
        <v>20</v>
      </c>
      <c r="E7" s="36">
        <v>1</v>
      </c>
      <c r="F7" s="36" t="s">
        <v>89</v>
      </c>
      <c r="G7" s="36" t="s">
        <v>95</v>
      </c>
      <c r="H7" s="36"/>
      <c r="I7" s="37"/>
      <c r="J7" s="36">
        <v>4</v>
      </c>
      <c r="K7" s="38"/>
      <c r="L7" s="39"/>
      <c r="M7" s="36"/>
      <c r="N7" s="40"/>
      <c r="O7" s="42"/>
      <c r="P7" s="106">
        <v>5</v>
      </c>
      <c r="Q7" s="39">
        <v>3</v>
      </c>
      <c r="R7" s="107">
        <v>8</v>
      </c>
      <c r="S7" s="120">
        <f>SUM(NotesIndiv[[#This Row],[travail en autonomie et assiduité ]:[participation]])/20</f>
        <v>0.8</v>
      </c>
      <c r="T7" s="120">
        <f>1-NotesIndiv[[#This Row],[TOTAL]]</f>
        <v>0.19999999999999996</v>
      </c>
      <c r="U7" s="3">
        <f>SUM(NotesIndiv[[#This Row],[travail en autonomie et assiduité ]:[participation]])</f>
        <v>16</v>
      </c>
      <c r="V7" s="3">
        <f>_xlfn.XLOOKUP(NotesIndiv[[#This Row],[EQUIPE]],NotesEQ[N°],NotesEQ[NOTE GLOBALE])</f>
        <v>3.125</v>
      </c>
      <c r="W7" s="244">
        <f t="shared" si="0"/>
        <v>7.416666666666667</v>
      </c>
      <c r="Y7" t="str">
        <f>LEFT(NotesIndiv[[#This Row],[NOM]],3)&amp;"."</f>
        <v>BES.</v>
      </c>
    </row>
    <row r="8" spans="2:25" ht="15.75" thickBot="1" x14ac:dyDescent="0.3">
      <c r="B8" s="88" t="str">
        <f>_xlfn.CONCAT(NotesIndiv[[#This Row],[EQUIPE]]," - ",NotesIndiv[[#This Row],[N° APP]])</f>
        <v>1 - 5</v>
      </c>
      <c r="C8" s="43" t="s">
        <v>180</v>
      </c>
      <c r="D8" s="44" t="s">
        <v>42</v>
      </c>
      <c r="E8" s="44">
        <v>1</v>
      </c>
      <c r="F8" s="44" t="s">
        <v>89</v>
      </c>
      <c r="G8" s="44" t="s">
        <v>95</v>
      </c>
      <c r="H8" s="44"/>
      <c r="I8" s="45"/>
      <c r="J8" s="44">
        <v>5</v>
      </c>
      <c r="K8" s="46"/>
      <c r="L8" s="47"/>
      <c r="M8" s="44"/>
      <c r="N8" s="48"/>
      <c r="O8" s="49"/>
      <c r="P8" s="108">
        <v>5</v>
      </c>
      <c r="Q8" s="47">
        <v>3</v>
      </c>
      <c r="R8" s="109">
        <v>8</v>
      </c>
      <c r="S8" s="121">
        <f>SUM(NotesIndiv[[#This Row],[travail en autonomie et assiduité ]:[participation]])/20</f>
        <v>0.8</v>
      </c>
      <c r="T8" s="121">
        <f>1-NotesIndiv[[#This Row],[TOTAL]]</f>
        <v>0.19999999999999996</v>
      </c>
      <c r="U8" s="3">
        <f>SUM(NotesIndiv[[#This Row],[travail en autonomie et assiduité ]:[participation]])</f>
        <v>16</v>
      </c>
      <c r="V8" s="3">
        <f>_xlfn.XLOOKUP(NotesIndiv[[#This Row],[EQUIPE]],NotesEQ[N°],NotesEQ[NOTE GLOBALE])</f>
        <v>3.125</v>
      </c>
      <c r="W8" s="244">
        <f t="shared" si="0"/>
        <v>7.416666666666667</v>
      </c>
      <c r="Y8" t="str">
        <f>LEFT(NotesIndiv[[#This Row],[NOM]],3)&amp;"."</f>
        <v>DRI.</v>
      </c>
    </row>
    <row r="9" spans="2:25" x14ac:dyDescent="0.25">
      <c r="B9" s="89" t="str">
        <f>_xlfn.CONCAT(NotesIndiv[[#This Row],[EQUIPE]]," - ",NotesIndiv[[#This Row],[N° APP]])</f>
        <v>2 - 1</v>
      </c>
      <c r="C9" s="51" t="s">
        <v>181</v>
      </c>
      <c r="D9" s="52" t="s">
        <v>6</v>
      </c>
      <c r="E9" s="52">
        <v>2</v>
      </c>
      <c r="F9" s="52" t="s">
        <v>85</v>
      </c>
      <c r="G9" s="52" t="s">
        <v>95</v>
      </c>
      <c r="H9" s="52"/>
      <c r="I9" s="53"/>
      <c r="J9" s="52">
        <v>1</v>
      </c>
      <c r="K9" s="54"/>
      <c r="L9" s="55"/>
      <c r="M9" s="52"/>
      <c r="N9" s="56"/>
      <c r="O9" s="57"/>
      <c r="P9" s="110">
        <v>5</v>
      </c>
      <c r="Q9" s="55">
        <v>3</v>
      </c>
      <c r="R9" s="111">
        <v>8</v>
      </c>
      <c r="S9" s="111">
        <f>SUM(NotesIndiv[[#This Row],[travail en autonomie et assiduité ]:[participation]])/20</f>
        <v>0.8</v>
      </c>
      <c r="T9" s="111">
        <f>1-NotesIndiv[[#This Row],[TOTAL]]</f>
        <v>0.19999999999999996</v>
      </c>
      <c r="U9" s="3">
        <f>SUM(NotesIndiv[[#This Row],[travail en autonomie et assiduité ]:[participation]])</f>
        <v>16</v>
      </c>
      <c r="V9" s="3">
        <f>_xlfn.XLOOKUP(NotesIndiv[[#This Row],[EQUIPE]],NotesEQ[N°],NotesEQ[NOTE GLOBALE])</f>
        <v>3.125</v>
      </c>
      <c r="W9" s="244">
        <f t="shared" si="0"/>
        <v>7.416666666666667</v>
      </c>
      <c r="Y9" t="str">
        <f>LEFT(NotesIndiv[[#This Row],[NOM]],3)&amp;"."</f>
        <v>BOR.</v>
      </c>
    </row>
    <row r="10" spans="2:25" x14ac:dyDescent="0.25">
      <c r="B10" s="90" t="str">
        <f>_xlfn.CONCAT(NotesIndiv[[#This Row],[EQUIPE]]," - ",NotesIndiv[[#This Row],[N° APP]])</f>
        <v>2 - 2</v>
      </c>
      <c r="C10" s="58" t="s">
        <v>182</v>
      </c>
      <c r="D10" s="59" t="s">
        <v>41</v>
      </c>
      <c r="E10" s="59">
        <v>2</v>
      </c>
      <c r="F10" s="59" t="s">
        <v>85</v>
      </c>
      <c r="G10" s="59" t="s">
        <v>95</v>
      </c>
      <c r="H10" s="59"/>
      <c r="I10" s="60"/>
      <c r="J10" s="59">
        <v>2</v>
      </c>
      <c r="K10" s="61"/>
      <c r="L10" s="62"/>
      <c r="M10" s="59"/>
      <c r="N10" s="63"/>
      <c r="O10" s="64"/>
      <c r="P10" s="112">
        <v>5</v>
      </c>
      <c r="Q10" s="62">
        <v>3</v>
      </c>
      <c r="R10" s="113">
        <v>8</v>
      </c>
      <c r="S10" s="113">
        <f>SUM(NotesIndiv[[#This Row],[travail en autonomie et assiduité ]:[participation]])/20</f>
        <v>0.8</v>
      </c>
      <c r="T10" s="113">
        <f>1-NotesIndiv[[#This Row],[TOTAL]]</f>
        <v>0.19999999999999996</v>
      </c>
      <c r="U10" s="3">
        <f>SUM(NotesIndiv[[#This Row],[travail en autonomie et assiduité ]:[participation]])</f>
        <v>16</v>
      </c>
      <c r="V10" s="3">
        <f>_xlfn.XLOOKUP(NotesIndiv[[#This Row],[EQUIPE]],NotesEQ[N°],NotesEQ[NOTE GLOBALE])</f>
        <v>3.125</v>
      </c>
      <c r="W10" s="244">
        <f t="shared" si="0"/>
        <v>7.416666666666667</v>
      </c>
      <c r="Y10" t="str">
        <f>LEFT(NotesIndiv[[#This Row],[NOM]],3)&amp;"."</f>
        <v>DJE.</v>
      </c>
    </row>
    <row r="11" spans="2:25" x14ac:dyDescent="0.25">
      <c r="B11" s="90" t="str">
        <f>_xlfn.CONCAT(NotesIndiv[[#This Row],[EQUIPE]]," - ",NotesIndiv[[#This Row],[N° APP]])</f>
        <v>2 - 3</v>
      </c>
      <c r="C11" s="58" t="s">
        <v>183</v>
      </c>
      <c r="D11" s="59" t="s">
        <v>67</v>
      </c>
      <c r="E11" s="59">
        <v>2</v>
      </c>
      <c r="F11" s="59" t="s">
        <v>85</v>
      </c>
      <c r="G11" s="59" t="s">
        <v>95</v>
      </c>
      <c r="H11" s="59"/>
      <c r="I11" s="60"/>
      <c r="J11" s="59">
        <v>3</v>
      </c>
      <c r="K11" s="61"/>
      <c r="L11" s="62"/>
      <c r="M11" s="59"/>
      <c r="N11" s="63"/>
      <c r="O11" s="64"/>
      <c r="P11" s="112">
        <v>5</v>
      </c>
      <c r="Q11" s="62">
        <v>2</v>
      </c>
      <c r="R11" s="113">
        <v>8</v>
      </c>
      <c r="S11" s="113">
        <f>SUM(NotesIndiv[[#This Row],[travail en autonomie et assiduité ]:[participation]])/20</f>
        <v>0.75</v>
      </c>
      <c r="T11" s="113">
        <f>1-NotesIndiv[[#This Row],[TOTAL]]</f>
        <v>0.25</v>
      </c>
      <c r="U11" s="3">
        <f>SUM(NotesIndiv[[#This Row],[travail en autonomie et assiduité ]:[participation]])</f>
        <v>15</v>
      </c>
      <c r="V11" s="3">
        <f>_xlfn.XLOOKUP(NotesIndiv[[#This Row],[EQUIPE]],NotesEQ[N°],NotesEQ[NOTE GLOBALE])</f>
        <v>3.125</v>
      </c>
      <c r="W11" s="244">
        <f t="shared" si="0"/>
        <v>7.083333333333333</v>
      </c>
      <c r="Y11" t="str">
        <f>LEFT(NotesIndiv[[#This Row],[NOM]],3)&amp;"."</f>
        <v>KHA.</v>
      </c>
    </row>
    <row r="12" spans="2:25" ht="15.75" thickBot="1" x14ac:dyDescent="0.3">
      <c r="B12" s="91" t="str">
        <f>_xlfn.CONCAT(NotesIndiv[[#This Row],[EQUIPE]]," - ",NotesIndiv[[#This Row],[N° APP]])</f>
        <v>2 - 4</v>
      </c>
      <c r="C12" s="65" t="s">
        <v>184</v>
      </c>
      <c r="D12" s="66" t="s">
        <v>18</v>
      </c>
      <c r="E12" s="66">
        <v>2</v>
      </c>
      <c r="F12" s="66" t="s">
        <v>85</v>
      </c>
      <c r="G12" s="66" t="s">
        <v>95</v>
      </c>
      <c r="H12" s="66"/>
      <c r="I12" s="67"/>
      <c r="J12" s="66">
        <v>4</v>
      </c>
      <c r="K12" s="68"/>
      <c r="L12" s="69"/>
      <c r="M12" s="66"/>
      <c r="N12" s="70"/>
      <c r="O12" s="71"/>
      <c r="P12" s="116">
        <v>5</v>
      </c>
      <c r="Q12" s="83">
        <v>3</v>
      </c>
      <c r="R12" s="117">
        <v>8</v>
      </c>
      <c r="S12" s="115">
        <f>SUM(NotesIndiv[[#This Row],[travail en autonomie et assiduité ]:[participation]])/20</f>
        <v>0.8</v>
      </c>
      <c r="T12" s="115">
        <f>1-NotesIndiv[[#This Row],[TOTAL]]</f>
        <v>0.19999999999999996</v>
      </c>
      <c r="U12" s="3">
        <f>SUM(NotesIndiv[[#This Row],[travail en autonomie et assiduité ]:[participation]])</f>
        <v>16</v>
      </c>
      <c r="V12" s="3">
        <f>_xlfn.XLOOKUP(NotesIndiv[[#This Row],[EQUIPE]],NotesEQ[N°],NotesEQ[NOTE GLOBALE])</f>
        <v>3.125</v>
      </c>
      <c r="W12" s="244">
        <f t="shared" si="0"/>
        <v>7.416666666666667</v>
      </c>
      <c r="Y12" t="str">
        <f>LEFT(NotesIndiv[[#This Row],[NOM]],3)&amp;"."</f>
        <v>STR.</v>
      </c>
    </row>
    <row r="13" spans="2:25" x14ac:dyDescent="0.25">
      <c r="B13" s="89" t="str">
        <f>_xlfn.CONCAT(NotesIndiv[[#This Row],[EQUIPE]]," - ",NotesIndiv[[#This Row],[N° APP]])</f>
        <v>3 - 1</v>
      </c>
      <c r="C13" s="51" t="s">
        <v>185</v>
      </c>
      <c r="D13" s="52" t="s">
        <v>59</v>
      </c>
      <c r="E13" s="52">
        <v>3</v>
      </c>
      <c r="F13" s="52" t="s">
        <v>92</v>
      </c>
      <c r="G13" s="52" t="s">
        <v>95</v>
      </c>
      <c r="H13" s="52"/>
      <c r="I13" s="53"/>
      <c r="J13" s="52">
        <v>1</v>
      </c>
      <c r="K13" s="54"/>
      <c r="L13" s="55"/>
      <c r="M13" s="52"/>
      <c r="N13" s="56"/>
      <c r="O13" s="57"/>
      <c r="P13" s="311">
        <v>5</v>
      </c>
      <c r="Q13" s="312">
        <v>3</v>
      </c>
      <c r="R13" s="313">
        <v>8</v>
      </c>
      <c r="S13" s="300">
        <f>SUM(NotesIndiv[[#This Row],[travail en autonomie et assiduité ]:[participation]])/20</f>
        <v>0.8</v>
      </c>
      <c r="T13" s="111">
        <f>1-NotesIndiv[[#This Row],[TOTAL]]</f>
        <v>0.19999999999999996</v>
      </c>
      <c r="U13" s="3">
        <f>SUM(NotesIndiv[[#This Row],[travail en autonomie et assiduité ]:[participation]])</f>
        <v>16</v>
      </c>
      <c r="V13" s="3">
        <f>_xlfn.XLOOKUP(NotesIndiv[[#This Row],[EQUIPE]],NotesEQ[N°],NotesEQ[NOTE GLOBALE])</f>
        <v>3.4375</v>
      </c>
      <c r="W13" s="244">
        <f t="shared" si="0"/>
        <v>7.625</v>
      </c>
      <c r="Y13" t="str">
        <f>LEFT(NotesIndiv[[#This Row],[NOM]],3)&amp;"."</f>
        <v>AVE.</v>
      </c>
    </row>
    <row r="14" spans="2:25" x14ac:dyDescent="0.25">
      <c r="B14" s="90" t="str">
        <f>_xlfn.CONCAT(NotesIndiv[[#This Row],[EQUIPE]]," - ",NotesIndiv[[#This Row],[N° APP]])</f>
        <v>3 - 2</v>
      </c>
      <c r="C14" s="58" t="s">
        <v>186</v>
      </c>
      <c r="D14" s="59" t="s">
        <v>5</v>
      </c>
      <c r="E14" s="59">
        <v>3</v>
      </c>
      <c r="F14" s="59" t="s">
        <v>92</v>
      </c>
      <c r="G14" s="59" t="s">
        <v>95</v>
      </c>
      <c r="H14" s="59"/>
      <c r="I14" s="60"/>
      <c r="J14" s="59">
        <v>2</v>
      </c>
      <c r="K14" s="61"/>
      <c r="L14" s="62"/>
      <c r="M14" s="59"/>
      <c r="N14" s="63"/>
      <c r="O14" s="64"/>
      <c r="P14" s="112">
        <v>5</v>
      </c>
      <c r="Q14" s="62">
        <v>3</v>
      </c>
      <c r="R14" s="314">
        <v>8</v>
      </c>
      <c r="S14" s="301">
        <f>SUM(NotesIndiv[[#This Row],[travail en autonomie et assiduité ]:[participation]])/20</f>
        <v>0.8</v>
      </c>
      <c r="T14" s="113">
        <f>1-NotesIndiv[[#This Row],[TOTAL]]</f>
        <v>0.19999999999999996</v>
      </c>
      <c r="U14" s="3">
        <f>SUM(NotesIndiv[[#This Row],[travail en autonomie et assiduité ]:[participation]])</f>
        <v>16</v>
      </c>
      <c r="V14" s="3">
        <f>_xlfn.XLOOKUP(NotesIndiv[[#This Row],[EQUIPE]],NotesEQ[N°],NotesEQ[NOTE GLOBALE])</f>
        <v>3.4375</v>
      </c>
      <c r="W14" s="244">
        <f t="shared" si="0"/>
        <v>7.625</v>
      </c>
      <c r="Y14" t="str">
        <f>LEFT(NotesIndiv[[#This Row],[NOM]],3)&amp;"."</f>
        <v>BEN.</v>
      </c>
    </row>
    <row r="15" spans="2:25" x14ac:dyDescent="0.25">
      <c r="B15" s="90" t="str">
        <f>_xlfn.CONCAT(NotesIndiv[[#This Row],[EQUIPE]]," - ",NotesIndiv[[#This Row],[N° APP]])</f>
        <v>3 - 3</v>
      </c>
      <c r="C15" s="58" t="s">
        <v>187</v>
      </c>
      <c r="D15" s="59" t="s">
        <v>43</v>
      </c>
      <c r="E15" s="59">
        <v>3</v>
      </c>
      <c r="F15" s="59" t="s">
        <v>92</v>
      </c>
      <c r="G15" s="59" t="s">
        <v>95</v>
      </c>
      <c r="H15" s="59"/>
      <c r="I15" s="60"/>
      <c r="J15" s="59">
        <v>3</v>
      </c>
      <c r="K15" s="61"/>
      <c r="L15" s="62"/>
      <c r="M15" s="59"/>
      <c r="N15" s="63"/>
      <c r="O15" s="64"/>
      <c r="P15" s="112">
        <v>5</v>
      </c>
      <c r="Q15" s="62">
        <v>3</v>
      </c>
      <c r="R15" s="314">
        <v>8</v>
      </c>
      <c r="S15" s="301">
        <f>SUM(NotesIndiv[[#This Row],[travail en autonomie et assiduité ]:[participation]])/20</f>
        <v>0.8</v>
      </c>
      <c r="T15" s="113">
        <f>1-NotesIndiv[[#This Row],[TOTAL]]</f>
        <v>0.19999999999999996</v>
      </c>
      <c r="U15" s="3">
        <f>SUM(NotesIndiv[[#This Row],[travail en autonomie et assiduité ]:[participation]])</f>
        <v>16</v>
      </c>
      <c r="V15" s="3">
        <f>_xlfn.XLOOKUP(NotesIndiv[[#This Row],[EQUIPE]],NotesEQ[N°],NotesEQ[NOTE GLOBALE])</f>
        <v>3.4375</v>
      </c>
      <c r="W15" s="244">
        <f t="shared" si="0"/>
        <v>7.625</v>
      </c>
      <c r="Y15" t="str">
        <f>LEFT(NotesIndiv[[#This Row],[NOM]],3)&amp;"."</f>
        <v>DUF.</v>
      </c>
    </row>
    <row r="16" spans="2:25" x14ac:dyDescent="0.25">
      <c r="B16" s="90" t="str">
        <f>_xlfn.CONCAT(NotesIndiv[[#This Row],[EQUIPE]]," - ",NotesIndiv[[#This Row],[N° APP]])</f>
        <v>3 - 4</v>
      </c>
      <c r="C16" s="58" t="s">
        <v>188</v>
      </c>
      <c r="D16" s="59" t="s">
        <v>25</v>
      </c>
      <c r="E16" s="59">
        <v>3</v>
      </c>
      <c r="F16" s="59" t="s">
        <v>92</v>
      </c>
      <c r="G16" s="59" t="s">
        <v>95</v>
      </c>
      <c r="H16" s="59"/>
      <c r="I16" s="60"/>
      <c r="J16" s="59">
        <v>4</v>
      </c>
      <c r="K16" s="61"/>
      <c r="L16" s="62"/>
      <c r="M16" s="59"/>
      <c r="N16" s="63"/>
      <c r="O16" s="64"/>
      <c r="P16" s="112">
        <v>5</v>
      </c>
      <c r="Q16" s="62">
        <v>3</v>
      </c>
      <c r="R16" s="314">
        <v>8</v>
      </c>
      <c r="S16" s="301">
        <f>SUM(NotesIndiv[[#This Row],[travail en autonomie et assiduité ]:[participation]])/20</f>
        <v>0.8</v>
      </c>
      <c r="T16" s="113">
        <f>1-NotesIndiv[[#This Row],[TOTAL]]</f>
        <v>0.19999999999999996</v>
      </c>
      <c r="U16" s="3">
        <f>SUM(NotesIndiv[[#This Row],[travail en autonomie et assiduité ]:[participation]])</f>
        <v>16</v>
      </c>
      <c r="V16" s="3">
        <f>_xlfn.XLOOKUP(NotesIndiv[[#This Row],[EQUIPE]],NotesEQ[N°],NotesEQ[NOTE GLOBALE])</f>
        <v>3.4375</v>
      </c>
      <c r="W16" s="244">
        <f t="shared" si="0"/>
        <v>7.625</v>
      </c>
      <c r="Y16" t="str">
        <f>LEFT(NotesIndiv[[#This Row],[NOM]],3)&amp;"."</f>
        <v>FER.</v>
      </c>
    </row>
    <row r="17" spans="2:25" ht="15.75" thickBot="1" x14ac:dyDescent="0.3">
      <c r="B17" s="91" t="str">
        <f>_xlfn.CONCAT(NotesIndiv[[#This Row],[EQUIPE]]," - ",NotesIndiv[[#This Row],[N° APP]])</f>
        <v>3 - 5</v>
      </c>
      <c r="C17" s="65" t="s">
        <v>189</v>
      </c>
      <c r="D17" s="66" t="s">
        <v>54</v>
      </c>
      <c r="E17" s="66">
        <v>3</v>
      </c>
      <c r="F17" s="66" t="s">
        <v>92</v>
      </c>
      <c r="G17" s="66" t="s">
        <v>95</v>
      </c>
      <c r="H17" s="66"/>
      <c r="I17" s="67"/>
      <c r="J17" s="66">
        <v>5</v>
      </c>
      <c r="K17" s="68"/>
      <c r="L17" s="69"/>
      <c r="M17" s="66"/>
      <c r="N17" s="70"/>
      <c r="O17" s="71"/>
      <c r="P17" s="315">
        <v>5</v>
      </c>
      <c r="Q17" s="316">
        <v>3</v>
      </c>
      <c r="R17" s="317">
        <v>8</v>
      </c>
      <c r="S17" s="302">
        <f>SUM(NotesIndiv[[#This Row],[travail en autonomie et assiduité ]:[participation]])/20</f>
        <v>0.8</v>
      </c>
      <c r="T17" s="115">
        <f>1-NotesIndiv[[#This Row],[TOTAL]]</f>
        <v>0.19999999999999996</v>
      </c>
      <c r="U17" s="3">
        <f>SUM(NotesIndiv[[#This Row],[travail en autonomie et assiduité ]:[participation]])</f>
        <v>16</v>
      </c>
      <c r="V17" s="3">
        <f>_xlfn.XLOOKUP(NotesIndiv[[#This Row],[EQUIPE]],NotesEQ[N°],NotesEQ[NOTE GLOBALE])</f>
        <v>3.4375</v>
      </c>
      <c r="W17" s="244">
        <f t="shared" si="0"/>
        <v>7.625</v>
      </c>
      <c r="Y17" t="str">
        <f>LEFT(NotesIndiv[[#This Row],[NOM]],3)&amp;"."</f>
        <v>SBA.</v>
      </c>
    </row>
    <row r="18" spans="2:25" x14ac:dyDescent="0.25">
      <c r="B18" s="89" t="str">
        <f>_xlfn.CONCAT(NotesIndiv[[#This Row],[EQUIPE]]," - ",NotesIndiv[[#This Row],[N° APP]])</f>
        <v>4 - 1</v>
      </c>
      <c r="C18" s="51" t="s">
        <v>190</v>
      </c>
      <c r="D18" s="52" t="s">
        <v>39</v>
      </c>
      <c r="E18" s="52">
        <v>4</v>
      </c>
      <c r="F18" s="52" t="s">
        <v>172</v>
      </c>
      <c r="G18" s="52" t="s">
        <v>95</v>
      </c>
      <c r="H18" s="52"/>
      <c r="I18" s="53"/>
      <c r="J18" s="52">
        <v>1</v>
      </c>
      <c r="K18" s="54"/>
      <c r="L18" s="55"/>
      <c r="M18" s="52"/>
      <c r="N18" s="56"/>
      <c r="O18" s="57"/>
      <c r="P18" s="305">
        <v>5</v>
      </c>
      <c r="Q18" s="306">
        <v>3</v>
      </c>
      <c r="R18" s="307">
        <v>8</v>
      </c>
      <c r="S18" s="111">
        <f>SUM(NotesIndiv[[#This Row],[travail en autonomie et assiduité ]:[participation]])/20</f>
        <v>0.8</v>
      </c>
      <c r="T18" s="111">
        <f>1-NotesIndiv[[#This Row],[TOTAL]]</f>
        <v>0.19999999999999996</v>
      </c>
      <c r="U18" s="3">
        <f>SUM(NotesIndiv[[#This Row],[travail en autonomie et assiduité ]:[participation]])</f>
        <v>16</v>
      </c>
      <c r="V18" s="3">
        <f>_xlfn.XLOOKUP(NotesIndiv[[#This Row],[EQUIPE]],NotesEQ[N°],NotesEQ[NOTE GLOBALE])</f>
        <v>3.28125</v>
      </c>
      <c r="W18" s="244">
        <f t="shared" si="0"/>
        <v>7.520833333333333</v>
      </c>
      <c r="Y18" t="str">
        <f>LEFT(NotesIndiv[[#This Row],[NOM]],3)&amp;"."</f>
        <v>BER.</v>
      </c>
    </row>
    <row r="19" spans="2:25" x14ac:dyDescent="0.25">
      <c r="B19" s="90" t="str">
        <f>_xlfn.CONCAT(NotesIndiv[[#This Row],[EQUIPE]]," - ",NotesIndiv[[#This Row],[N° APP]])</f>
        <v>4 - 2</v>
      </c>
      <c r="C19" s="58" t="s">
        <v>191</v>
      </c>
      <c r="D19" s="59" t="s">
        <v>22</v>
      </c>
      <c r="E19" s="59">
        <v>4</v>
      </c>
      <c r="F19" s="59" t="s">
        <v>172</v>
      </c>
      <c r="G19" s="59" t="s">
        <v>95</v>
      </c>
      <c r="H19" s="59"/>
      <c r="I19" s="60"/>
      <c r="J19" s="59">
        <v>2</v>
      </c>
      <c r="K19" s="61"/>
      <c r="L19" s="62"/>
      <c r="M19" s="59"/>
      <c r="N19" s="63"/>
      <c r="O19" s="64"/>
      <c r="P19" s="112">
        <v>5</v>
      </c>
      <c r="Q19" s="62">
        <v>3</v>
      </c>
      <c r="R19" s="113">
        <v>8</v>
      </c>
      <c r="S19" s="113">
        <f>SUM(NotesIndiv[[#This Row],[travail en autonomie et assiduité ]:[participation]])/20</f>
        <v>0.8</v>
      </c>
      <c r="T19" s="113">
        <f>1-NotesIndiv[[#This Row],[TOTAL]]</f>
        <v>0.19999999999999996</v>
      </c>
      <c r="U19" s="3">
        <f>SUM(NotesIndiv[[#This Row],[travail en autonomie et assiduité ]:[participation]])</f>
        <v>16</v>
      </c>
      <c r="V19" s="3">
        <f>_xlfn.XLOOKUP(NotesIndiv[[#This Row],[EQUIPE]],NotesEQ[N°],NotesEQ[NOTE GLOBALE])</f>
        <v>3.28125</v>
      </c>
      <c r="W19" s="244">
        <f t="shared" si="0"/>
        <v>7.520833333333333</v>
      </c>
      <c r="Y19" t="str">
        <f>LEFT(NotesIndiv[[#This Row],[NOM]],3)&amp;"."</f>
        <v>BOU.</v>
      </c>
    </row>
    <row r="20" spans="2:25" x14ac:dyDescent="0.25">
      <c r="B20" s="90" t="str">
        <f>_xlfn.CONCAT(NotesIndiv[[#This Row],[EQUIPE]]," - ",NotesIndiv[[#This Row],[N° APP]])</f>
        <v>4 - 3</v>
      </c>
      <c r="C20" s="58" t="s">
        <v>192</v>
      </c>
      <c r="D20" s="59" t="s">
        <v>7</v>
      </c>
      <c r="E20" s="59">
        <v>4</v>
      </c>
      <c r="F20" s="59" t="s">
        <v>172</v>
      </c>
      <c r="G20" s="59" t="s">
        <v>95</v>
      </c>
      <c r="H20" s="59"/>
      <c r="I20" s="60"/>
      <c r="J20" s="59">
        <v>3</v>
      </c>
      <c r="K20" s="61"/>
      <c r="L20" s="62"/>
      <c r="M20" s="59"/>
      <c r="N20" s="63"/>
      <c r="O20" s="64"/>
      <c r="P20" s="112">
        <v>5</v>
      </c>
      <c r="Q20" s="62">
        <v>3</v>
      </c>
      <c r="R20" s="113">
        <v>8</v>
      </c>
      <c r="S20" s="113">
        <f>SUM(NotesIndiv[[#This Row],[travail en autonomie et assiduité ]:[participation]])/20</f>
        <v>0.8</v>
      </c>
      <c r="T20" s="113">
        <f>1-NotesIndiv[[#This Row],[TOTAL]]</f>
        <v>0.19999999999999996</v>
      </c>
      <c r="U20" s="3">
        <f>SUM(NotesIndiv[[#This Row],[travail en autonomie et assiduité ]:[participation]])</f>
        <v>16</v>
      </c>
      <c r="V20" s="3">
        <f>_xlfn.XLOOKUP(NotesIndiv[[#This Row],[EQUIPE]],NotesEQ[N°],NotesEQ[NOTE GLOBALE])</f>
        <v>3.28125</v>
      </c>
      <c r="W20" s="244">
        <f t="shared" si="0"/>
        <v>7.520833333333333</v>
      </c>
      <c r="Y20" t="str">
        <f>LEFT(NotesIndiv[[#This Row],[NOM]],3)&amp;"."</f>
        <v>CAR.</v>
      </c>
    </row>
    <row r="21" spans="2:25" x14ac:dyDescent="0.25">
      <c r="B21" s="90" t="str">
        <f>_xlfn.CONCAT(NotesIndiv[[#This Row],[EQUIPE]]," - ",NotesIndiv[[#This Row],[N° APP]])</f>
        <v>4 - 4</v>
      </c>
      <c r="C21" s="58" t="s">
        <v>193</v>
      </c>
      <c r="D21" s="59" t="s">
        <v>68</v>
      </c>
      <c r="E21" s="59">
        <v>4</v>
      </c>
      <c r="F21" s="59" t="s">
        <v>172</v>
      </c>
      <c r="G21" s="59" t="s">
        <v>95</v>
      </c>
      <c r="H21" s="59"/>
      <c r="I21" s="60"/>
      <c r="J21" s="59">
        <v>4</v>
      </c>
      <c r="K21" s="61"/>
      <c r="L21" s="62"/>
      <c r="M21" s="59"/>
      <c r="N21" s="63"/>
      <c r="O21" s="64"/>
      <c r="P21" s="112">
        <v>5</v>
      </c>
      <c r="Q21" s="62">
        <v>3</v>
      </c>
      <c r="R21" s="113">
        <v>8</v>
      </c>
      <c r="S21" s="113">
        <f>SUM(NotesIndiv[[#This Row],[travail en autonomie et assiduité ]:[participation]])/20</f>
        <v>0.8</v>
      </c>
      <c r="T21" s="113">
        <f>1-NotesIndiv[[#This Row],[TOTAL]]</f>
        <v>0.19999999999999996</v>
      </c>
      <c r="U21" s="3">
        <f>SUM(NotesIndiv[[#This Row],[travail en autonomie et assiduité ]:[participation]])</f>
        <v>16</v>
      </c>
      <c r="V21" s="3">
        <f>_xlfn.XLOOKUP(NotesIndiv[[#This Row],[EQUIPE]],NotesEQ[N°],NotesEQ[NOTE GLOBALE])</f>
        <v>3.28125</v>
      </c>
      <c r="W21" s="244">
        <f t="shared" si="0"/>
        <v>7.520833333333333</v>
      </c>
      <c r="Y21" t="str">
        <f>LEFT(NotesIndiv[[#This Row],[NOM]],3)&amp;"."</f>
        <v>LAL.</v>
      </c>
    </row>
    <row r="22" spans="2:25" ht="15.75" thickBot="1" x14ac:dyDescent="0.3">
      <c r="B22" s="91" t="str">
        <f>_xlfn.CONCAT(NotesIndiv[[#This Row],[EQUIPE]]," - ",NotesIndiv[[#This Row],[N° APP]])</f>
        <v>4 - 5</v>
      </c>
      <c r="C22" s="65" t="s">
        <v>194</v>
      </c>
      <c r="D22" s="66" t="s">
        <v>35</v>
      </c>
      <c r="E22" s="66">
        <v>4</v>
      </c>
      <c r="F22" s="66" t="s">
        <v>172</v>
      </c>
      <c r="G22" s="66" t="s">
        <v>95</v>
      </c>
      <c r="H22" s="66"/>
      <c r="I22" s="67"/>
      <c r="J22" s="66">
        <v>5</v>
      </c>
      <c r="K22" s="68"/>
      <c r="L22" s="69"/>
      <c r="M22" s="66"/>
      <c r="N22" s="70"/>
      <c r="O22" s="71"/>
      <c r="P22" s="114">
        <v>5</v>
      </c>
      <c r="Q22" s="69">
        <v>3</v>
      </c>
      <c r="R22" s="115">
        <v>8</v>
      </c>
      <c r="S22" s="115">
        <f>SUM(NotesIndiv[[#This Row],[travail en autonomie et assiduité ]:[participation]])/20</f>
        <v>0.8</v>
      </c>
      <c r="T22" s="115">
        <f>1-NotesIndiv[[#This Row],[TOTAL]]</f>
        <v>0.19999999999999996</v>
      </c>
      <c r="U22" s="3">
        <f>SUM(NotesIndiv[[#This Row],[travail en autonomie et assiduité ]:[participation]])</f>
        <v>16</v>
      </c>
      <c r="V22" s="3">
        <f>_xlfn.XLOOKUP(NotesIndiv[[#This Row],[EQUIPE]],NotesEQ[N°],NotesEQ[NOTE GLOBALE])</f>
        <v>3.28125</v>
      </c>
      <c r="W22" s="244">
        <f t="shared" si="0"/>
        <v>7.520833333333333</v>
      </c>
      <c r="Y22" t="str">
        <f>LEFT(NotesIndiv[[#This Row],[NOM]],3)&amp;"."</f>
        <v>PHA.</v>
      </c>
    </row>
    <row r="23" spans="2:25" x14ac:dyDescent="0.25">
      <c r="B23" s="89" t="str">
        <f>_xlfn.CONCAT(NotesIndiv[[#This Row],[EQUIPE]]," - ",NotesIndiv[[#This Row],[N° APP]])</f>
        <v>5 - 1</v>
      </c>
      <c r="C23" s="51" t="s">
        <v>195</v>
      </c>
      <c r="D23" s="52" t="s">
        <v>17</v>
      </c>
      <c r="E23" s="52">
        <v>5</v>
      </c>
      <c r="F23" s="52" t="s">
        <v>94</v>
      </c>
      <c r="G23" s="52" t="s">
        <v>95</v>
      </c>
      <c r="H23" s="52"/>
      <c r="I23" s="53"/>
      <c r="J23" s="52">
        <v>1</v>
      </c>
      <c r="K23" s="54"/>
      <c r="L23" s="55"/>
      <c r="M23" s="52"/>
      <c r="N23" s="56"/>
      <c r="O23" s="57"/>
      <c r="P23" s="110">
        <v>5</v>
      </c>
      <c r="Q23" s="55">
        <v>3</v>
      </c>
      <c r="R23" s="111">
        <v>8</v>
      </c>
      <c r="S23" s="111">
        <f>SUM(NotesIndiv[[#This Row],[travail en autonomie et assiduité ]:[participation]])/20</f>
        <v>0.8</v>
      </c>
      <c r="T23" s="111">
        <f>1-NotesIndiv[[#This Row],[TOTAL]]</f>
        <v>0.19999999999999996</v>
      </c>
      <c r="U23" s="3">
        <f>SUM(NotesIndiv[[#This Row],[travail en autonomie et assiduité ]:[participation]])</f>
        <v>16</v>
      </c>
      <c r="V23" s="3">
        <f>_xlfn.XLOOKUP(NotesIndiv[[#This Row],[EQUIPE]],NotesEQ[N°],NotesEQ[NOTE GLOBALE])</f>
        <v>3.1875</v>
      </c>
      <c r="W23" s="244">
        <f t="shared" si="0"/>
        <v>7.458333333333333</v>
      </c>
      <c r="Y23" t="str">
        <f>LEFT(NotesIndiv[[#This Row],[NOM]],3)&amp;"."</f>
        <v>AIS.</v>
      </c>
    </row>
    <row r="24" spans="2:25" x14ac:dyDescent="0.25">
      <c r="B24" s="90" t="str">
        <f>_xlfn.CONCAT(NotesIndiv[[#This Row],[EQUIPE]]," - ",NotesIndiv[[#This Row],[N° APP]])</f>
        <v>5 - 2</v>
      </c>
      <c r="C24" s="58" t="s">
        <v>196</v>
      </c>
      <c r="D24" s="59" t="s">
        <v>60</v>
      </c>
      <c r="E24" s="59">
        <v>5</v>
      </c>
      <c r="F24" s="59" t="s">
        <v>94</v>
      </c>
      <c r="G24" s="59" t="s">
        <v>95</v>
      </c>
      <c r="H24" s="59"/>
      <c r="I24" s="60"/>
      <c r="J24" s="59">
        <v>2</v>
      </c>
      <c r="K24" s="61"/>
      <c r="L24" s="62"/>
      <c r="M24" s="59"/>
      <c r="N24" s="63"/>
      <c r="O24" s="64"/>
      <c r="P24" s="112">
        <v>5</v>
      </c>
      <c r="Q24" s="62">
        <v>3</v>
      </c>
      <c r="R24" s="113">
        <v>8</v>
      </c>
      <c r="S24" s="113">
        <f>SUM(NotesIndiv[[#This Row],[travail en autonomie et assiduité ]:[participation]])/20</f>
        <v>0.8</v>
      </c>
      <c r="T24" s="113">
        <f>1-NotesIndiv[[#This Row],[TOTAL]]</f>
        <v>0.19999999999999996</v>
      </c>
      <c r="U24" s="3">
        <f>SUM(NotesIndiv[[#This Row],[travail en autonomie et assiduité ]:[participation]])</f>
        <v>16</v>
      </c>
      <c r="V24" s="3">
        <f>_xlfn.XLOOKUP(NotesIndiv[[#This Row],[EQUIPE]],NotesEQ[N°],NotesEQ[NOTE GLOBALE])</f>
        <v>3.1875</v>
      </c>
      <c r="W24" s="244">
        <f t="shared" si="0"/>
        <v>7.458333333333333</v>
      </c>
      <c r="Y24" t="str">
        <f>LEFT(NotesIndiv[[#This Row],[NOM]],3)&amp;"."</f>
        <v>BEI.</v>
      </c>
    </row>
    <row r="25" spans="2:25" x14ac:dyDescent="0.25">
      <c r="B25" s="90" t="str">
        <f>_xlfn.CONCAT(NotesIndiv[[#This Row],[EQUIPE]]," - ",NotesIndiv[[#This Row],[N° APP]])</f>
        <v>5 - 3</v>
      </c>
      <c r="C25" s="58" t="s">
        <v>191</v>
      </c>
      <c r="D25" s="59" t="s">
        <v>21</v>
      </c>
      <c r="E25" s="59">
        <v>5</v>
      </c>
      <c r="F25" s="59" t="s">
        <v>94</v>
      </c>
      <c r="G25" s="59" t="s">
        <v>95</v>
      </c>
      <c r="H25" s="59"/>
      <c r="I25" s="60"/>
      <c r="J25" s="59">
        <v>3</v>
      </c>
      <c r="K25" s="61"/>
      <c r="L25" s="62"/>
      <c r="M25" s="59"/>
      <c r="N25" s="63"/>
      <c r="O25" s="64"/>
      <c r="P25" s="112">
        <v>5</v>
      </c>
      <c r="Q25" s="62">
        <v>3</v>
      </c>
      <c r="R25" s="113">
        <v>8</v>
      </c>
      <c r="S25" s="113">
        <f>SUM(NotesIndiv[[#This Row],[travail en autonomie et assiduité ]:[participation]])/20</f>
        <v>0.8</v>
      </c>
      <c r="T25" s="113">
        <f>1-NotesIndiv[[#This Row],[TOTAL]]</f>
        <v>0.19999999999999996</v>
      </c>
      <c r="U25" s="3">
        <f>SUM(NotesIndiv[[#This Row],[travail en autonomie et assiduité ]:[participation]])</f>
        <v>16</v>
      </c>
      <c r="V25" s="3">
        <f>_xlfn.XLOOKUP(NotesIndiv[[#This Row],[EQUIPE]],NotesEQ[N°],NotesEQ[NOTE GLOBALE])</f>
        <v>3.1875</v>
      </c>
      <c r="W25" s="244">
        <f t="shared" si="0"/>
        <v>7.458333333333333</v>
      </c>
      <c r="Y25" t="str">
        <f>LEFT(NotesIndiv[[#This Row],[NOM]],3)&amp;"."</f>
        <v>BOU.</v>
      </c>
    </row>
    <row r="26" spans="2:25" ht="15.75" thickBot="1" x14ac:dyDescent="0.3">
      <c r="B26" s="91" t="str">
        <f>_xlfn.CONCAT(NotesIndiv[[#This Row],[EQUIPE]]," - ",NotesIndiv[[#This Row],[N° APP]])</f>
        <v>5 - 4</v>
      </c>
      <c r="C26" s="65" t="s">
        <v>197</v>
      </c>
      <c r="D26" s="66" t="s">
        <v>8</v>
      </c>
      <c r="E26" s="66">
        <v>5</v>
      </c>
      <c r="F26" s="66" t="s">
        <v>94</v>
      </c>
      <c r="G26" s="66" t="s">
        <v>95</v>
      </c>
      <c r="H26" s="66"/>
      <c r="I26" s="67"/>
      <c r="J26" s="66">
        <v>4</v>
      </c>
      <c r="K26" s="68"/>
      <c r="L26" s="69"/>
      <c r="M26" s="66"/>
      <c r="N26" s="70"/>
      <c r="O26" s="71"/>
      <c r="P26" s="114">
        <v>5</v>
      </c>
      <c r="Q26" s="69">
        <v>3</v>
      </c>
      <c r="R26" s="115">
        <v>8</v>
      </c>
      <c r="S26" s="115">
        <f>SUM(NotesIndiv[[#This Row],[travail en autonomie et assiduité ]:[participation]])/20</f>
        <v>0.8</v>
      </c>
      <c r="T26" s="115">
        <f>1-NotesIndiv[[#This Row],[TOTAL]]</f>
        <v>0.19999999999999996</v>
      </c>
      <c r="U26" s="3">
        <f>SUM(NotesIndiv[[#This Row],[travail en autonomie et assiduité ]:[participation]])</f>
        <v>16</v>
      </c>
      <c r="V26" s="3">
        <f>_xlfn.XLOOKUP(NotesIndiv[[#This Row],[EQUIPE]],NotesEQ[N°],NotesEQ[NOTE GLOBALE])</f>
        <v>3.1875</v>
      </c>
      <c r="W26" s="244">
        <f t="shared" si="0"/>
        <v>7.458333333333333</v>
      </c>
      <c r="Y26" t="str">
        <f>LEFT(NotesIndiv[[#This Row],[NOM]],3)&amp;"."</f>
        <v>DUB.</v>
      </c>
    </row>
    <row r="27" spans="2:25" x14ac:dyDescent="0.25">
      <c r="B27" s="89" t="str">
        <f>_xlfn.CONCAT(NotesIndiv[[#This Row],[EQUIPE]]," - ",NotesIndiv[[#This Row],[N° APP]])</f>
        <v>6 - 1</v>
      </c>
      <c r="C27" s="51" t="s">
        <v>198</v>
      </c>
      <c r="D27" s="52" t="s">
        <v>9</v>
      </c>
      <c r="E27" s="52">
        <v>6</v>
      </c>
      <c r="F27" s="52" t="s">
        <v>88</v>
      </c>
      <c r="G27" s="52" t="s">
        <v>95</v>
      </c>
      <c r="H27" s="52"/>
      <c r="I27" s="53"/>
      <c r="J27" s="52">
        <v>1</v>
      </c>
      <c r="K27" s="54"/>
      <c r="L27" s="55"/>
      <c r="M27" s="52"/>
      <c r="N27" s="56"/>
      <c r="O27" s="57"/>
      <c r="P27" s="110">
        <v>5</v>
      </c>
      <c r="Q27" s="55">
        <v>3</v>
      </c>
      <c r="R27" s="111">
        <v>8</v>
      </c>
      <c r="S27" s="111">
        <f>SUM(NotesIndiv[[#This Row],[travail en autonomie et assiduité ]:[participation]])/20</f>
        <v>0.8</v>
      </c>
      <c r="T27" s="111">
        <f>1-NotesIndiv[[#This Row],[TOTAL]]</f>
        <v>0.19999999999999996</v>
      </c>
      <c r="U27" s="3">
        <f>SUM(NotesIndiv[[#This Row],[travail en autonomie et assiduité ]:[participation]])</f>
        <v>16</v>
      </c>
      <c r="V27" s="3">
        <f>_xlfn.XLOOKUP(NotesIndiv[[#This Row],[EQUIPE]],NotesEQ[N°],NotesEQ[NOTE GLOBALE])</f>
        <v>3.84375</v>
      </c>
      <c r="W27" s="244">
        <f t="shared" si="0"/>
        <v>7.895833333333333</v>
      </c>
      <c r="Y27" t="str">
        <f>LEFT(NotesIndiv[[#This Row],[NOM]],3)&amp;"."</f>
        <v>FUE.</v>
      </c>
    </row>
    <row r="28" spans="2:25" x14ac:dyDescent="0.25">
      <c r="B28" s="90" t="str">
        <f>_xlfn.CONCAT(NotesIndiv[[#This Row],[EQUIPE]]," - ",NotesIndiv[[#This Row],[N° APP]])</f>
        <v>6 - 2</v>
      </c>
      <c r="C28" s="58" t="s">
        <v>199</v>
      </c>
      <c r="D28" s="59" t="s">
        <v>4</v>
      </c>
      <c r="E28" s="59">
        <v>6</v>
      </c>
      <c r="F28" s="59" t="s">
        <v>88</v>
      </c>
      <c r="G28" s="59" t="s">
        <v>95</v>
      </c>
      <c r="H28" s="59"/>
      <c r="I28" s="60"/>
      <c r="J28" s="59">
        <v>2</v>
      </c>
      <c r="K28" s="61"/>
      <c r="L28" s="62"/>
      <c r="M28" s="59"/>
      <c r="N28" s="63"/>
      <c r="O28" s="64"/>
      <c r="P28" s="112">
        <v>5</v>
      </c>
      <c r="Q28" s="62">
        <v>3</v>
      </c>
      <c r="R28" s="113">
        <v>8</v>
      </c>
      <c r="S28" s="113">
        <f>SUM(NotesIndiv[[#This Row],[travail en autonomie et assiduité ]:[participation]])/20</f>
        <v>0.8</v>
      </c>
      <c r="T28" s="113">
        <f>1-NotesIndiv[[#This Row],[TOTAL]]</f>
        <v>0.19999999999999996</v>
      </c>
      <c r="U28" s="3">
        <f>SUM(NotesIndiv[[#This Row],[travail en autonomie et assiduité ]:[participation]])</f>
        <v>16</v>
      </c>
      <c r="V28" s="3">
        <f>_xlfn.XLOOKUP(NotesIndiv[[#This Row],[EQUIPE]],NotesEQ[N°],NotesEQ[NOTE GLOBALE])</f>
        <v>3.84375</v>
      </c>
      <c r="W28" s="244">
        <f t="shared" si="0"/>
        <v>7.895833333333333</v>
      </c>
      <c r="Y28" t="str">
        <f>LEFT(NotesIndiv[[#This Row],[NOM]],3)&amp;"."</f>
        <v>GOM.</v>
      </c>
    </row>
    <row r="29" spans="2:25" x14ac:dyDescent="0.25">
      <c r="B29" s="90" t="str">
        <f>_xlfn.CONCAT(NotesIndiv[[#This Row],[EQUIPE]]," - ",NotesIndiv[[#This Row],[N° APP]])</f>
        <v>6 - 3</v>
      </c>
      <c r="C29" s="58" t="s">
        <v>200</v>
      </c>
      <c r="D29" s="59" t="s">
        <v>46</v>
      </c>
      <c r="E29" s="59">
        <v>6</v>
      </c>
      <c r="F29" s="59" t="s">
        <v>88</v>
      </c>
      <c r="G29" s="59" t="s">
        <v>95</v>
      </c>
      <c r="H29" s="59"/>
      <c r="I29" s="60"/>
      <c r="J29" s="59">
        <v>3</v>
      </c>
      <c r="K29" s="61"/>
      <c r="L29" s="62"/>
      <c r="M29" s="59"/>
      <c r="N29" s="63"/>
      <c r="O29" s="64"/>
      <c r="P29" s="112">
        <v>5</v>
      </c>
      <c r="Q29" s="62">
        <v>3</v>
      </c>
      <c r="R29" s="113">
        <v>8</v>
      </c>
      <c r="S29" s="113">
        <f>SUM(NotesIndiv[[#This Row],[travail en autonomie et assiduité ]:[participation]])/20</f>
        <v>0.8</v>
      </c>
      <c r="T29" s="113">
        <f>1-NotesIndiv[[#This Row],[TOTAL]]</f>
        <v>0.19999999999999996</v>
      </c>
      <c r="U29" s="3">
        <f>SUM(NotesIndiv[[#This Row],[travail en autonomie et assiduité ]:[participation]])</f>
        <v>16</v>
      </c>
      <c r="V29" s="3">
        <f>_xlfn.XLOOKUP(NotesIndiv[[#This Row],[EQUIPE]],NotesEQ[N°],NotesEQ[NOTE GLOBALE])</f>
        <v>3.84375</v>
      </c>
      <c r="W29" s="244">
        <f t="shared" si="0"/>
        <v>7.895833333333333</v>
      </c>
      <c r="Y29" t="str">
        <f>LEFT(NotesIndiv[[#This Row],[NOM]],3)&amp;"."</f>
        <v>JOA.</v>
      </c>
    </row>
    <row r="30" spans="2:25" x14ac:dyDescent="0.25">
      <c r="B30" s="90" t="str">
        <f>_xlfn.CONCAT(NotesIndiv[[#This Row],[EQUIPE]]," - ",NotesIndiv[[#This Row],[N° APP]])</f>
        <v>6 - 4</v>
      </c>
      <c r="C30" s="58" t="s">
        <v>201</v>
      </c>
      <c r="D30" s="59" t="s">
        <v>49</v>
      </c>
      <c r="E30" s="59">
        <v>6</v>
      </c>
      <c r="F30" s="59" t="s">
        <v>88</v>
      </c>
      <c r="G30" s="59" t="s">
        <v>95</v>
      </c>
      <c r="H30" s="59"/>
      <c r="I30" s="60"/>
      <c r="J30" s="59">
        <v>4</v>
      </c>
      <c r="K30" s="61"/>
      <c r="L30" s="62"/>
      <c r="M30" s="59"/>
      <c r="N30" s="63"/>
      <c r="O30" s="64"/>
      <c r="P30" s="112">
        <v>5</v>
      </c>
      <c r="Q30" s="62">
        <v>3</v>
      </c>
      <c r="R30" s="113">
        <v>8</v>
      </c>
      <c r="S30" s="113">
        <f>SUM(NotesIndiv[[#This Row],[travail en autonomie et assiduité ]:[participation]])/20</f>
        <v>0.8</v>
      </c>
      <c r="T30" s="113">
        <f>1-NotesIndiv[[#This Row],[TOTAL]]</f>
        <v>0.19999999999999996</v>
      </c>
      <c r="U30" s="3">
        <f>SUM(NotesIndiv[[#This Row],[travail en autonomie et assiduité ]:[participation]])</f>
        <v>16</v>
      </c>
      <c r="V30" s="3">
        <f>_xlfn.XLOOKUP(NotesIndiv[[#This Row],[EQUIPE]],NotesEQ[N°],NotesEQ[NOTE GLOBALE])</f>
        <v>3.84375</v>
      </c>
      <c r="W30" s="244">
        <f t="shared" si="0"/>
        <v>7.895833333333333</v>
      </c>
      <c r="Y30" t="str">
        <f>LEFT(NotesIndiv[[#This Row],[NOM]],3)&amp;"."</f>
        <v>MAU.</v>
      </c>
    </row>
    <row r="31" spans="2:25" ht="15.75" thickBot="1" x14ac:dyDescent="0.3">
      <c r="B31" s="91" t="str">
        <f>_xlfn.CONCAT(NotesIndiv[[#This Row],[EQUIPE]]," - ",NotesIndiv[[#This Row],[N° APP]])</f>
        <v>6 - 5</v>
      </c>
      <c r="C31" s="65" t="s">
        <v>202</v>
      </c>
      <c r="D31" s="66" t="s">
        <v>36</v>
      </c>
      <c r="E31" s="66">
        <v>6</v>
      </c>
      <c r="F31" s="66" t="s">
        <v>88</v>
      </c>
      <c r="G31" s="66" t="s">
        <v>95</v>
      </c>
      <c r="H31" s="66">
        <v>3.5</v>
      </c>
      <c r="I31" s="67"/>
      <c r="J31" s="66">
        <v>5</v>
      </c>
      <c r="K31" s="68"/>
      <c r="L31" s="69"/>
      <c r="M31" s="66"/>
      <c r="N31" s="70"/>
      <c r="O31" s="71"/>
      <c r="P31" s="114">
        <v>3.5</v>
      </c>
      <c r="Q31" s="69">
        <v>3</v>
      </c>
      <c r="R31" s="115">
        <v>8</v>
      </c>
      <c r="S31" s="115">
        <f>SUM(NotesIndiv[[#This Row],[travail en autonomie et assiduité ]:[participation]])/20</f>
        <v>0.72499999999999998</v>
      </c>
      <c r="T31" s="115">
        <f>1-NotesIndiv[[#This Row],[TOTAL]]</f>
        <v>0.27500000000000002</v>
      </c>
      <c r="U31" s="3">
        <f>SUM(NotesIndiv[[#This Row],[travail en autonomie et assiduité ]:[participation]])</f>
        <v>14.5</v>
      </c>
      <c r="V31" s="3">
        <f>_xlfn.XLOOKUP(NotesIndiv[[#This Row],[EQUIPE]],NotesEQ[N°],NotesEQ[NOTE GLOBALE])</f>
        <v>3.84375</v>
      </c>
      <c r="W31" s="244">
        <f t="shared" si="0"/>
        <v>7.395833333333333</v>
      </c>
      <c r="Y31" t="str">
        <f>LEFT(NotesIndiv[[#This Row],[NOM]],3)&amp;"."</f>
        <v>POU.</v>
      </c>
    </row>
    <row r="32" spans="2:25" x14ac:dyDescent="0.25">
      <c r="B32" s="89" t="str">
        <f>_xlfn.CONCAT(NotesIndiv[[#This Row],[EQUIPE]]," - ",NotesIndiv[[#This Row],[N° APP]])</f>
        <v>7 - 1</v>
      </c>
      <c r="C32" s="51" t="s">
        <v>203</v>
      </c>
      <c r="D32" s="52" t="s">
        <v>40</v>
      </c>
      <c r="E32" s="52">
        <v>7</v>
      </c>
      <c r="F32" s="52" t="s">
        <v>93</v>
      </c>
      <c r="G32" s="52" t="s">
        <v>97</v>
      </c>
      <c r="H32" s="52">
        <v>3.5</v>
      </c>
      <c r="I32" s="53"/>
      <c r="J32" s="52">
        <v>1</v>
      </c>
      <c r="K32" s="54"/>
      <c r="L32" s="55"/>
      <c r="M32" s="52"/>
      <c r="N32" s="56"/>
      <c r="O32" s="57"/>
      <c r="P32" s="110">
        <v>3.5</v>
      </c>
      <c r="Q32" s="55">
        <v>3</v>
      </c>
      <c r="R32" s="111">
        <v>8</v>
      </c>
      <c r="S32" s="111">
        <f>SUM(NotesIndiv[[#This Row],[travail en autonomie et assiduité ]:[participation]])/20</f>
        <v>0.72499999999999998</v>
      </c>
      <c r="T32" s="111">
        <f>1-NotesIndiv[[#This Row],[TOTAL]]</f>
        <v>0.27500000000000002</v>
      </c>
      <c r="U32" s="3">
        <f>SUM(NotesIndiv[[#This Row],[travail en autonomie et assiduité ]:[participation]])</f>
        <v>14.5</v>
      </c>
      <c r="V32" s="3">
        <f>_xlfn.XLOOKUP(NotesIndiv[[#This Row],[EQUIPE]],NotesEQ[N°],NotesEQ[NOTE GLOBALE])</f>
        <v>2.21875</v>
      </c>
      <c r="W32" s="244">
        <f t="shared" si="0"/>
        <v>6.3125</v>
      </c>
      <c r="Y32" t="str">
        <f>LEFT(NotesIndiv[[#This Row],[NOM]],3)&amp;"."</f>
        <v>BEZ.</v>
      </c>
    </row>
    <row r="33" spans="2:25" x14ac:dyDescent="0.25">
      <c r="B33" s="90" t="str">
        <f>_xlfn.CONCAT(NotesIndiv[[#This Row],[EQUIPE]]," - ",NotesIndiv[[#This Row],[N° APP]])</f>
        <v>7 - 2</v>
      </c>
      <c r="C33" s="58" t="s">
        <v>204</v>
      </c>
      <c r="D33" s="59" t="s">
        <v>62</v>
      </c>
      <c r="E33" s="59">
        <v>7</v>
      </c>
      <c r="F33" s="59" t="s">
        <v>93</v>
      </c>
      <c r="G33" s="59" t="s">
        <v>97</v>
      </c>
      <c r="H33" s="59"/>
      <c r="I33" s="60"/>
      <c r="J33" s="59">
        <v>2</v>
      </c>
      <c r="K33" s="61"/>
      <c r="L33" s="62"/>
      <c r="M33" s="59"/>
      <c r="N33" s="63"/>
      <c r="O33" s="64"/>
      <c r="P33" s="112">
        <v>5</v>
      </c>
      <c r="Q33" s="62">
        <v>3</v>
      </c>
      <c r="R33" s="113">
        <v>8</v>
      </c>
      <c r="S33" s="113">
        <f>SUM(NotesIndiv[[#This Row],[travail en autonomie et assiduité ]:[participation]])/20</f>
        <v>0.8</v>
      </c>
      <c r="T33" s="113">
        <f>1-NotesIndiv[[#This Row],[TOTAL]]</f>
        <v>0.19999999999999996</v>
      </c>
      <c r="U33" s="3">
        <f>SUM(NotesIndiv[[#This Row],[travail en autonomie et assiduité ]:[participation]])</f>
        <v>16</v>
      </c>
      <c r="V33" s="3">
        <f>_xlfn.XLOOKUP(NotesIndiv[[#This Row],[EQUIPE]],NotesEQ[N°],NotesEQ[NOTE GLOBALE])</f>
        <v>2.21875</v>
      </c>
      <c r="W33" s="244">
        <f t="shared" si="0"/>
        <v>6.8125</v>
      </c>
      <c r="Y33" t="str">
        <f>LEFT(NotesIndiv[[#This Row],[NOM]],3)&amp;"."</f>
        <v>CHA.</v>
      </c>
    </row>
    <row r="34" spans="2:25" x14ac:dyDescent="0.25">
      <c r="B34" s="90" t="str">
        <f>_xlfn.CONCAT(NotesIndiv[[#This Row],[EQUIPE]]," - ",NotesIndiv[[#This Row],[N° APP]])</f>
        <v>7 - 3</v>
      </c>
      <c r="C34" s="58" t="s">
        <v>205</v>
      </c>
      <c r="D34" s="59" t="s">
        <v>158</v>
      </c>
      <c r="E34" s="59">
        <v>7</v>
      </c>
      <c r="F34" s="59" t="s">
        <v>93</v>
      </c>
      <c r="G34" s="59" t="s">
        <v>97</v>
      </c>
      <c r="H34" s="59">
        <v>14</v>
      </c>
      <c r="I34" s="60"/>
      <c r="J34" s="59">
        <v>3</v>
      </c>
      <c r="K34" s="61"/>
      <c r="L34" s="62"/>
      <c r="M34" s="59"/>
      <c r="N34" s="63"/>
      <c r="O34" s="64"/>
      <c r="P34" s="112">
        <v>1</v>
      </c>
      <c r="Q34" s="62">
        <v>3</v>
      </c>
      <c r="R34" s="113">
        <v>8</v>
      </c>
      <c r="S34" s="113">
        <f>SUM(NotesIndiv[[#This Row],[travail en autonomie et assiduité ]:[participation]])/20</f>
        <v>0.6</v>
      </c>
      <c r="T34" s="113">
        <f>1-NotesIndiv[[#This Row],[TOTAL]]</f>
        <v>0.4</v>
      </c>
      <c r="U34" s="3">
        <f>SUM(NotesIndiv[[#This Row],[travail en autonomie et assiduité ]:[participation]])</f>
        <v>12</v>
      </c>
      <c r="V34" s="3">
        <f>_xlfn.XLOOKUP(NotesIndiv[[#This Row],[EQUIPE]],NotesEQ[N°],NotesEQ[NOTE GLOBALE])</f>
        <v>2.21875</v>
      </c>
      <c r="W34" s="244">
        <f t="shared" si="0"/>
        <v>5.479166666666667</v>
      </c>
      <c r="Y34" t="str">
        <f>LEFT(NotesIndiv[[#This Row],[NOM]],3)&amp;"."</f>
        <v>M’B.</v>
      </c>
    </row>
    <row r="35" spans="2:25" x14ac:dyDescent="0.25">
      <c r="B35" s="90" t="str">
        <f>_xlfn.CONCAT(NotesIndiv[[#This Row],[EQUIPE]]," - ",NotesIndiv[[#This Row],[N° APP]])</f>
        <v>7 - 4</v>
      </c>
      <c r="C35" s="58" t="s">
        <v>206</v>
      </c>
      <c r="D35" s="59" t="s">
        <v>48</v>
      </c>
      <c r="E35" s="59">
        <v>7</v>
      </c>
      <c r="F35" s="59" t="s">
        <v>93</v>
      </c>
      <c r="G35" s="59" t="s">
        <v>97</v>
      </c>
      <c r="H35" s="59">
        <v>3.5</v>
      </c>
      <c r="I35" s="60"/>
      <c r="J35" s="59">
        <v>4</v>
      </c>
      <c r="K35" s="61"/>
      <c r="L35" s="62"/>
      <c r="M35" s="59"/>
      <c r="N35" s="63"/>
      <c r="O35" s="64"/>
      <c r="P35" s="112">
        <v>3.5</v>
      </c>
      <c r="Q35" s="62">
        <v>3</v>
      </c>
      <c r="R35" s="113">
        <v>8</v>
      </c>
      <c r="S35" s="113">
        <f>SUM(NotesIndiv[[#This Row],[travail en autonomie et assiduité ]:[participation]])/20</f>
        <v>0.72499999999999998</v>
      </c>
      <c r="T35" s="113">
        <f>1-NotesIndiv[[#This Row],[TOTAL]]</f>
        <v>0.27500000000000002</v>
      </c>
      <c r="U35" s="3">
        <f>SUM(NotesIndiv[[#This Row],[travail en autonomie et assiduité ]:[participation]])</f>
        <v>14.5</v>
      </c>
      <c r="V35" s="3">
        <f>_xlfn.XLOOKUP(NotesIndiv[[#This Row],[EQUIPE]],NotesEQ[N°],NotesEQ[NOTE GLOBALE])</f>
        <v>2.21875</v>
      </c>
      <c r="W35" s="244">
        <f t="shared" si="0"/>
        <v>6.3125</v>
      </c>
      <c r="Y35" t="str">
        <f>LEFT(NotesIndiv[[#This Row],[NOM]],3)&amp;"."</f>
        <v>MAD.</v>
      </c>
    </row>
    <row r="36" spans="2:25" ht="15.75" thickBot="1" x14ac:dyDescent="0.3">
      <c r="B36" s="91" t="str">
        <f>_xlfn.CONCAT(NotesIndiv[[#This Row],[EQUIPE]]," - ",NotesIndiv[[#This Row],[N° APP]])</f>
        <v>7 - 5</v>
      </c>
      <c r="C36" s="65" t="s">
        <v>207</v>
      </c>
      <c r="D36" s="66" t="s">
        <v>33</v>
      </c>
      <c r="E36" s="66">
        <v>7</v>
      </c>
      <c r="F36" s="66" t="s">
        <v>93</v>
      </c>
      <c r="G36" s="66" t="s">
        <v>97</v>
      </c>
      <c r="H36" s="66"/>
      <c r="I36" s="67"/>
      <c r="J36" s="66">
        <v>5</v>
      </c>
      <c r="K36" s="68"/>
      <c r="L36" s="69"/>
      <c r="M36" s="66"/>
      <c r="N36" s="70"/>
      <c r="O36" s="71"/>
      <c r="P36" s="114">
        <v>5</v>
      </c>
      <c r="Q36" s="69">
        <v>3</v>
      </c>
      <c r="R36" s="115">
        <v>8</v>
      </c>
      <c r="S36" s="115">
        <f>SUM(NotesIndiv[[#This Row],[travail en autonomie et assiduité ]:[participation]])/20</f>
        <v>0.8</v>
      </c>
      <c r="T36" s="115">
        <f>1-NotesIndiv[[#This Row],[TOTAL]]</f>
        <v>0.19999999999999996</v>
      </c>
      <c r="U36" s="3">
        <f>SUM(NotesIndiv[[#This Row],[travail en autonomie et assiduité ]:[participation]])</f>
        <v>16</v>
      </c>
      <c r="V36" s="3">
        <f>_xlfn.XLOOKUP(NotesIndiv[[#This Row],[EQUIPE]],NotesEQ[N°],NotesEQ[NOTE GLOBALE])</f>
        <v>2.21875</v>
      </c>
      <c r="W36" s="244">
        <f t="shared" ref="W36:W67" si="1">AVERAGE(U36,V36,V36)</f>
        <v>6.8125</v>
      </c>
      <c r="Y36" t="str">
        <f>LEFT(NotesIndiv[[#This Row],[NOM]],3)&amp;"."</f>
        <v>NGU.</v>
      </c>
    </row>
    <row r="37" spans="2:25" x14ac:dyDescent="0.25">
      <c r="B37" s="89" t="str">
        <f>_xlfn.CONCAT(NotesIndiv[[#This Row],[EQUIPE]]," - ",NotesIndiv[[#This Row],[N° APP]])</f>
        <v>8 - 1</v>
      </c>
      <c r="C37" s="51" t="s">
        <v>208</v>
      </c>
      <c r="D37" s="52" t="s">
        <v>10</v>
      </c>
      <c r="E37" s="52">
        <v>8</v>
      </c>
      <c r="F37" s="52" t="s">
        <v>159</v>
      </c>
      <c r="G37" s="52" t="s">
        <v>95</v>
      </c>
      <c r="H37" s="52">
        <v>2</v>
      </c>
      <c r="I37" s="53"/>
      <c r="J37" s="52">
        <v>1</v>
      </c>
      <c r="K37" s="54"/>
      <c r="L37" s="55"/>
      <c r="M37" s="52"/>
      <c r="N37" s="56"/>
      <c r="O37" s="57"/>
      <c r="P37" s="110">
        <v>4</v>
      </c>
      <c r="Q37" s="55">
        <v>3</v>
      </c>
      <c r="R37" s="111">
        <v>8</v>
      </c>
      <c r="S37" s="111">
        <f>SUM(NotesIndiv[[#This Row],[travail en autonomie et assiduité ]:[participation]])/20</f>
        <v>0.75</v>
      </c>
      <c r="T37" s="111">
        <f>1-NotesIndiv[[#This Row],[TOTAL]]</f>
        <v>0.25</v>
      </c>
      <c r="U37" s="3">
        <f>SUM(NotesIndiv[[#This Row],[travail en autonomie et assiduité ]:[participation]])</f>
        <v>15</v>
      </c>
      <c r="V37" s="3">
        <f>_xlfn.XLOOKUP(NotesIndiv[[#This Row],[EQUIPE]],NotesEQ[N°],NotesEQ[NOTE GLOBALE])</f>
        <v>2.15625</v>
      </c>
      <c r="W37" s="244">
        <f t="shared" si="1"/>
        <v>6.4375</v>
      </c>
      <c r="Y37" t="str">
        <f>LEFT(NotesIndiv[[#This Row],[NOM]],3)&amp;"."</f>
        <v>HAN.</v>
      </c>
    </row>
    <row r="38" spans="2:25" x14ac:dyDescent="0.25">
      <c r="B38" s="90" t="str">
        <f>_xlfn.CONCAT(NotesIndiv[[#This Row],[EQUIPE]]," - ",NotesIndiv[[#This Row],[N° APP]])</f>
        <v>8 - 2</v>
      </c>
      <c r="C38" s="58" t="s">
        <v>209</v>
      </c>
      <c r="D38" s="59" t="s">
        <v>45</v>
      </c>
      <c r="E38" s="59">
        <v>8</v>
      </c>
      <c r="F38" s="59" t="s">
        <v>159</v>
      </c>
      <c r="G38" s="59" t="s">
        <v>95</v>
      </c>
      <c r="H38" s="59"/>
      <c r="I38" s="60"/>
      <c r="J38" s="59">
        <v>2</v>
      </c>
      <c r="K38" s="61"/>
      <c r="L38" s="62"/>
      <c r="M38" s="59"/>
      <c r="N38" s="63"/>
      <c r="O38" s="64"/>
      <c r="P38" s="112">
        <v>5</v>
      </c>
      <c r="Q38" s="62">
        <v>3</v>
      </c>
      <c r="R38" s="113">
        <v>8</v>
      </c>
      <c r="S38" s="113">
        <f>SUM(NotesIndiv[[#This Row],[travail en autonomie et assiduité ]:[participation]])/20</f>
        <v>0.8</v>
      </c>
      <c r="T38" s="113">
        <f>1-NotesIndiv[[#This Row],[TOTAL]]</f>
        <v>0.19999999999999996</v>
      </c>
      <c r="U38" s="3">
        <f>SUM(NotesIndiv[[#This Row],[travail en autonomie et assiduité ]:[participation]])</f>
        <v>16</v>
      </c>
      <c r="V38" s="3">
        <f>_xlfn.XLOOKUP(NotesIndiv[[#This Row],[EQUIPE]],NotesEQ[N°],NotesEQ[NOTE GLOBALE])</f>
        <v>2.15625</v>
      </c>
      <c r="W38" s="244">
        <f t="shared" si="1"/>
        <v>6.770833333333333</v>
      </c>
      <c r="Y38" t="str">
        <f>LEFT(NotesIndiv[[#This Row],[NOM]],3)&amp;"."</f>
        <v>HUC.</v>
      </c>
    </row>
    <row r="39" spans="2:25" x14ac:dyDescent="0.25">
      <c r="B39" s="90" t="str">
        <f>_xlfn.CONCAT(NotesIndiv[[#This Row],[EQUIPE]]," - ",NotesIndiv[[#This Row],[N° APP]])</f>
        <v>8 - 3</v>
      </c>
      <c r="C39" s="58" t="s">
        <v>210</v>
      </c>
      <c r="D39" s="59" t="s">
        <v>26</v>
      </c>
      <c r="E39" s="59">
        <v>8</v>
      </c>
      <c r="F39" s="59" t="s">
        <v>159</v>
      </c>
      <c r="G39" s="59" t="s">
        <v>95</v>
      </c>
      <c r="H39" s="59"/>
      <c r="I39" s="60"/>
      <c r="J39" s="59">
        <v>3</v>
      </c>
      <c r="K39" s="61"/>
      <c r="L39" s="62"/>
      <c r="M39" s="59"/>
      <c r="N39" s="63"/>
      <c r="O39" s="64"/>
      <c r="P39" s="112">
        <v>5</v>
      </c>
      <c r="Q39" s="62">
        <v>3</v>
      </c>
      <c r="R39" s="113">
        <v>8</v>
      </c>
      <c r="S39" s="113">
        <f>SUM(NotesIndiv[[#This Row],[travail en autonomie et assiduité ]:[participation]])/20</f>
        <v>0.8</v>
      </c>
      <c r="T39" s="113">
        <f>1-NotesIndiv[[#This Row],[TOTAL]]</f>
        <v>0.19999999999999996</v>
      </c>
      <c r="U39" s="3">
        <f>SUM(NotesIndiv[[#This Row],[travail en autonomie et assiduité ]:[participation]])</f>
        <v>16</v>
      </c>
      <c r="V39" s="3">
        <f>_xlfn.XLOOKUP(NotesIndiv[[#This Row],[EQUIPE]],NotesEQ[N°],NotesEQ[NOTE GLOBALE])</f>
        <v>2.15625</v>
      </c>
      <c r="W39" s="244">
        <f t="shared" si="1"/>
        <v>6.770833333333333</v>
      </c>
      <c r="Y39" t="str">
        <f>LEFT(NotesIndiv[[#This Row],[NOM]],3)&amp;"."</f>
        <v>MAN.</v>
      </c>
    </row>
    <row r="40" spans="2:25" ht="15.75" thickBot="1" x14ac:dyDescent="0.3">
      <c r="B40" s="91" t="str">
        <f>_xlfn.CONCAT(NotesIndiv[[#This Row],[EQUIPE]]," - ",NotesIndiv[[#This Row],[N° APP]])</f>
        <v>8 - 4</v>
      </c>
      <c r="C40" s="65" t="s">
        <v>211</v>
      </c>
      <c r="D40" s="66" t="s">
        <v>52</v>
      </c>
      <c r="E40" s="66">
        <v>8</v>
      </c>
      <c r="F40" s="66" t="s">
        <v>159</v>
      </c>
      <c r="G40" s="66" t="s">
        <v>95</v>
      </c>
      <c r="H40" s="66">
        <v>26.5</v>
      </c>
      <c r="I40" s="67"/>
      <c r="J40" s="66">
        <v>4</v>
      </c>
      <c r="K40" s="68"/>
      <c r="L40" s="69"/>
      <c r="M40" s="66"/>
      <c r="N40" s="70"/>
      <c r="O40" s="71"/>
      <c r="P40" s="114">
        <v>5</v>
      </c>
      <c r="Q40" s="69">
        <v>3</v>
      </c>
      <c r="R40" s="115">
        <v>8</v>
      </c>
      <c r="S40" s="115">
        <f>SUM(NotesIndiv[[#This Row],[travail en autonomie et assiduité ]:[participation]])/20</f>
        <v>0.8</v>
      </c>
      <c r="T40" s="115">
        <f>1-NotesIndiv[[#This Row],[TOTAL]]</f>
        <v>0.19999999999999996</v>
      </c>
      <c r="U40" s="3">
        <f>SUM(NotesIndiv[[#This Row],[travail en autonomie et assiduité ]:[participation]])</f>
        <v>16</v>
      </c>
      <c r="V40" s="3">
        <f>_xlfn.XLOOKUP(NotesIndiv[[#This Row],[EQUIPE]],NotesEQ[N°],NotesEQ[NOTE GLOBALE])</f>
        <v>2.15625</v>
      </c>
      <c r="W40" s="244">
        <f t="shared" si="1"/>
        <v>6.770833333333333</v>
      </c>
      <c r="Y40" t="str">
        <f>LEFT(NotesIndiv[[#This Row],[NOM]],3)&amp;"."</f>
        <v>MIC.</v>
      </c>
    </row>
    <row r="41" spans="2:25" x14ac:dyDescent="0.25">
      <c r="B41" s="89" t="str">
        <f>_xlfn.CONCAT(NotesIndiv[[#This Row],[EQUIPE]]," - ",NotesIndiv[[#This Row],[N° APP]])</f>
        <v>9 - 1</v>
      </c>
      <c r="C41" s="51" t="s">
        <v>212</v>
      </c>
      <c r="D41" s="52" t="s">
        <v>73</v>
      </c>
      <c r="E41" s="52">
        <v>9</v>
      </c>
      <c r="F41" s="52" t="s">
        <v>142</v>
      </c>
      <c r="G41" s="52" t="s">
        <v>97</v>
      </c>
      <c r="H41" s="52">
        <v>10.5</v>
      </c>
      <c r="I41" s="53"/>
      <c r="J41" s="52">
        <v>1</v>
      </c>
      <c r="K41" s="54"/>
      <c r="L41" s="55"/>
      <c r="M41" s="52"/>
      <c r="N41" s="56"/>
      <c r="O41" s="57"/>
      <c r="P41" s="110">
        <v>2.5</v>
      </c>
      <c r="Q41" s="55">
        <v>3</v>
      </c>
      <c r="R41" s="111">
        <v>8</v>
      </c>
      <c r="S41" s="111">
        <f>SUM(NotesIndiv[[#This Row],[travail en autonomie et assiduité ]:[participation]])/20</f>
        <v>0.67500000000000004</v>
      </c>
      <c r="T41" s="111">
        <f>1-NotesIndiv[[#This Row],[TOTAL]]</f>
        <v>0.32499999999999996</v>
      </c>
      <c r="U41" s="3">
        <f>SUM(NotesIndiv[[#This Row],[travail en autonomie et assiduité ]:[participation]])</f>
        <v>13.5</v>
      </c>
      <c r="V41" s="3">
        <f>_xlfn.XLOOKUP(NotesIndiv[[#This Row],[EQUIPE]],NotesEQ[N°],NotesEQ[NOTE GLOBALE])</f>
        <v>0</v>
      </c>
      <c r="W41" s="244">
        <f t="shared" si="1"/>
        <v>4.5</v>
      </c>
      <c r="Y41" t="str">
        <f>LEFT(NotesIndiv[[#This Row],[NOM]],3)&amp;"."</f>
        <v>AYI.</v>
      </c>
    </row>
    <row r="42" spans="2:25" x14ac:dyDescent="0.25">
      <c r="B42" s="90" t="str">
        <f>_xlfn.CONCAT(NotesIndiv[[#This Row],[EQUIPE]]," - ",NotesIndiv[[#This Row],[N° APP]])</f>
        <v>9 - 2</v>
      </c>
      <c r="C42" s="58" t="s">
        <v>213</v>
      </c>
      <c r="D42" s="59" t="s">
        <v>63</v>
      </c>
      <c r="E42" s="59">
        <v>9</v>
      </c>
      <c r="F42" s="59" t="s">
        <v>142</v>
      </c>
      <c r="G42" s="59" t="s">
        <v>97</v>
      </c>
      <c r="H42" s="59"/>
      <c r="I42" s="60"/>
      <c r="J42" s="59">
        <v>2</v>
      </c>
      <c r="K42" s="61"/>
      <c r="L42" s="62"/>
      <c r="M42" s="59"/>
      <c r="N42" s="63"/>
      <c r="O42" s="64"/>
      <c r="P42" s="112">
        <v>5</v>
      </c>
      <c r="Q42" s="62">
        <v>3</v>
      </c>
      <c r="R42" s="113">
        <v>8</v>
      </c>
      <c r="S42" s="113">
        <f>SUM(NotesIndiv[[#This Row],[travail en autonomie et assiduité ]:[participation]])/20</f>
        <v>0.8</v>
      </c>
      <c r="T42" s="113">
        <f>1-NotesIndiv[[#This Row],[TOTAL]]</f>
        <v>0.19999999999999996</v>
      </c>
      <c r="U42" s="3">
        <f>SUM(NotesIndiv[[#This Row],[travail en autonomie et assiduité ]:[participation]])</f>
        <v>16</v>
      </c>
      <c r="V42" s="3">
        <f>_xlfn.XLOOKUP(NotesIndiv[[#This Row],[EQUIPE]],NotesEQ[N°],NotesEQ[NOTE GLOBALE])</f>
        <v>0</v>
      </c>
      <c r="W42" s="244">
        <f t="shared" si="1"/>
        <v>5.333333333333333</v>
      </c>
      <c r="Y42" t="str">
        <f>LEFT(NotesIndiv[[#This Row],[NOM]],3)&amp;"."</f>
        <v>CHE.</v>
      </c>
    </row>
    <row r="43" spans="2:25" x14ac:dyDescent="0.25">
      <c r="B43" s="90" t="str">
        <f>_xlfn.CONCAT(NotesIndiv[[#This Row],[EQUIPE]]," - ",NotesIndiv[[#This Row],[N° APP]])</f>
        <v>9 - 3</v>
      </c>
      <c r="C43" s="58" t="s">
        <v>214</v>
      </c>
      <c r="D43" s="59" t="s">
        <v>28</v>
      </c>
      <c r="E43" s="59">
        <v>9</v>
      </c>
      <c r="F43" s="59" t="s">
        <v>142</v>
      </c>
      <c r="G43" s="59" t="s">
        <v>97</v>
      </c>
      <c r="H43" s="59"/>
      <c r="I43" s="60"/>
      <c r="J43" s="59">
        <v>3</v>
      </c>
      <c r="K43" s="61"/>
      <c r="L43" s="62"/>
      <c r="M43" s="59"/>
      <c r="N43" s="63"/>
      <c r="O43" s="64"/>
      <c r="P43" s="112">
        <v>5</v>
      </c>
      <c r="Q43" s="62">
        <v>3</v>
      </c>
      <c r="R43" s="113">
        <v>8</v>
      </c>
      <c r="S43" s="113">
        <f>SUM(NotesIndiv[[#This Row],[travail en autonomie et assiduité ]:[participation]])/20</f>
        <v>0.8</v>
      </c>
      <c r="T43" s="113">
        <f>1-NotesIndiv[[#This Row],[TOTAL]]</f>
        <v>0.19999999999999996</v>
      </c>
      <c r="U43" s="3">
        <f>SUM(NotesIndiv[[#This Row],[travail en autonomie et assiduité ]:[participation]])</f>
        <v>16</v>
      </c>
      <c r="V43" s="3">
        <f>_xlfn.XLOOKUP(NotesIndiv[[#This Row],[EQUIPE]],NotesEQ[N°],NotesEQ[NOTE GLOBALE])</f>
        <v>0</v>
      </c>
      <c r="W43" s="244">
        <f t="shared" si="1"/>
        <v>5.333333333333333</v>
      </c>
      <c r="Y43" t="str">
        <f>LEFT(NotesIndiv[[#This Row],[NOM]],3)&amp;"."</f>
        <v>KIF.</v>
      </c>
    </row>
    <row r="44" spans="2:25" x14ac:dyDescent="0.25">
      <c r="B44" s="90" t="str">
        <f>_xlfn.CONCAT(NotesIndiv[[#This Row],[EQUIPE]]," - ",NotesIndiv[[#This Row],[N° APP]])</f>
        <v>9 - 4</v>
      </c>
      <c r="C44" s="58" t="s">
        <v>215</v>
      </c>
      <c r="D44" s="59" t="s">
        <v>11</v>
      </c>
      <c r="E44" s="59">
        <v>9</v>
      </c>
      <c r="F44" s="59" t="s">
        <v>142</v>
      </c>
      <c r="G44" s="59" t="s">
        <v>97</v>
      </c>
      <c r="H44" s="59"/>
      <c r="I44" s="60"/>
      <c r="J44" s="59">
        <v>4</v>
      </c>
      <c r="K44" s="61"/>
      <c r="L44" s="62"/>
      <c r="M44" s="59"/>
      <c r="N44" s="63"/>
      <c r="O44" s="64"/>
      <c r="P44" s="112">
        <v>5</v>
      </c>
      <c r="Q44" s="62">
        <v>3</v>
      </c>
      <c r="R44" s="113">
        <v>8</v>
      </c>
      <c r="S44" s="113">
        <f>SUM(NotesIndiv[[#This Row],[travail en autonomie et assiduité ]:[participation]])/20</f>
        <v>0.8</v>
      </c>
      <c r="T44" s="113">
        <f>1-NotesIndiv[[#This Row],[TOTAL]]</f>
        <v>0.19999999999999996</v>
      </c>
      <c r="U44" s="3">
        <f>SUM(NotesIndiv[[#This Row],[travail en autonomie et assiduité ]:[participation]])</f>
        <v>16</v>
      </c>
      <c r="V44" s="3">
        <f>_xlfn.XLOOKUP(NotesIndiv[[#This Row],[EQUIPE]],NotesEQ[N°],NotesEQ[NOTE GLOBALE])</f>
        <v>0</v>
      </c>
      <c r="W44" s="244">
        <f t="shared" si="1"/>
        <v>5.333333333333333</v>
      </c>
      <c r="Y44" t="str">
        <f>LEFT(NotesIndiv[[#This Row],[NOM]],3)&amp;"."</f>
        <v>KLE.</v>
      </c>
    </row>
    <row r="45" spans="2:25" ht="15.75" thickBot="1" x14ac:dyDescent="0.3">
      <c r="B45" s="91" t="str">
        <f>_xlfn.CONCAT(NotesIndiv[[#This Row],[EQUIPE]]," - ",NotesIndiv[[#This Row],[N° APP]])</f>
        <v>9 - 5</v>
      </c>
      <c r="C45" s="65" t="s">
        <v>216</v>
      </c>
      <c r="D45" s="66" t="s">
        <v>55</v>
      </c>
      <c r="E45" s="66">
        <v>9</v>
      </c>
      <c r="F45" s="66" t="s">
        <v>142</v>
      </c>
      <c r="G45" s="66" t="s">
        <v>97</v>
      </c>
      <c r="H45" s="66"/>
      <c r="I45" s="67"/>
      <c r="J45" s="66">
        <v>5</v>
      </c>
      <c r="K45" s="68"/>
      <c r="L45" s="69"/>
      <c r="M45" s="66"/>
      <c r="N45" s="70"/>
      <c r="O45" s="71"/>
      <c r="P45" s="114">
        <v>5</v>
      </c>
      <c r="Q45" s="69">
        <v>3</v>
      </c>
      <c r="R45" s="115">
        <v>8</v>
      </c>
      <c r="S45" s="115">
        <f>SUM(NotesIndiv[[#This Row],[travail en autonomie et assiduité ]:[participation]])/20</f>
        <v>0.8</v>
      </c>
      <c r="T45" s="115">
        <f>1-NotesIndiv[[#This Row],[TOTAL]]</f>
        <v>0.19999999999999996</v>
      </c>
      <c r="U45" s="3">
        <f>SUM(NotesIndiv[[#This Row],[travail en autonomie et assiduité ]:[participation]])</f>
        <v>16</v>
      </c>
      <c r="V45" s="3">
        <f>_xlfn.XLOOKUP(NotesIndiv[[#This Row],[EQUIPE]],NotesEQ[N°],NotesEQ[NOTE GLOBALE])</f>
        <v>0</v>
      </c>
      <c r="W45" s="244">
        <f t="shared" si="1"/>
        <v>5.333333333333333</v>
      </c>
      <c r="Y45" t="str">
        <f>LEFT(NotesIndiv[[#This Row],[NOM]],3)&amp;"."</f>
        <v>TES.</v>
      </c>
    </row>
    <row r="46" spans="2:25" x14ac:dyDescent="0.25">
      <c r="B46" s="89" t="str">
        <f>_xlfn.CONCAT(NotesIndiv[[#This Row],[EQUIPE]]," - ",NotesIndiv[[#This Row],[N° APP]])</f>
        <v>10 - 1</v>
      </c>
      <c r="C46" s="51" t="s">
        <v>217</v>
      </c>
      <c r="D46" s="52" t="s">
        <v>23</v>
      </c>
      <c r="E46" s="52">
        <v>10</v>
      </c>
      <c r="F46" s="52" t="s">
        <v>91</v>
      </c>
      <c r="G46" s="52" t="s">
        <v>95</v>
      </c>
      <c r="H46" s="52"/>
      <c r="I46" s="53"/>
      <c r="J46" s="52">
        <v>1</v>
      </c>
      <c r="K46" s="54"/>
      <c r="L46" s="55"/>
      <c r="M46" s="52"/>
      <c r="N46" s="56"/>
      <c r="O46" s="57"/>
      <c r="P46" s="110">
        <v>5</v>
      </c>
      <c r="Q46" s="55">
        <v>3</v>
      </c>
      <c r="R46" s="111">
        <v>8</v>
      </c>
      <c r="S46" s="111">
        <f>SUM(NotesIndiv[[#This Row],[travail en autonomie et assiduité ]:[participation]])/20</f>
        <v>0.8</v>
      </c>
      <c r="T46" s="111">
        <f>1-NotesIndiv[[#This Row],[TOTAL]]</f>
        <v>0.19999999999999996</v>
      </c>
      <c r="U46" s="3">
        <f>SUM(NotesIndiv[[#This Row],[travail en autonomie et assiduité ]:[participation]])</f>
        <v>16</v>
      </c>
      <c r="V46" s="3">
        <f>_xlfn.XLOOKUP(NotesIndiv[[#This Row],[EQUIPE]],NotesEQ[N°],NotesEQ[NOTE GLOBALE])</f>
        <v>3.53125</v>
      </c>
      <c r="W46" s="244">
        <f t="shared" si="1"/>
        <v>7.6875</v>
      </c>
      <c r="Y46" t="str">
        <f>LEFT(NotesIndiv[[#This Row],[NOM]],3)&amp;"."</f>
        <v>CAC.</v>
      </c>
    </row>
    <row r="47" spans="2:25" x14ac:dyDescent="0.25">
      <c r="B47" s="90" t="str">
        <f>_xlfn.CONCAT(NotesIndiv[[#This Row],[EQUIPE]]," - ",NotesIndiv[[#This Row],[N° APP]])</f>
        <v>10 - 2</v>
      </c>
      <c r="C47" s="58" t="s">
        <v>218</v>
      </c>
      <c r="D47" s="59" t="s">
        <v>12</v>
      </c>
      <c r="E47" s="59">
        <v>10</v>
      </c>
      <c r="F47" s="59" t="s">
        <v>91</v>
      </c>
      <c r="G47" s="59" t="s">
        <v>95</v>
      </c>
      <c r="H47" s="59"/>
      <c r="I47" s="60"/>
      <c r="J47" s="59">
        <v>2</v>
      </c>
      <c r="K47" s="61"/>
      <c r="L47" s="62"/>
      <c r="M47" s="59"/>
      <c r="N47" s="63"/>
      <c r="O47" s="64"/>
      <c r="P47" s="112">
        <v>5</v>
      </c>
      <c r="Q47" s="62">
        <v>3</v>
      </c>
      <c r="R47" s="113">
        <v>8</v>
      </c>
      <c r="S47" s="113">
        <f>SUM(NotesIndiv[[#This Row],[travail en autonomie et assiduité ]:[participation]])/20</f>
        <v>0.8</v>
      </c>
      <c r="T47" s="113">
        <f>1-NotesIndiv[[#This Row],[TOTAL]]</f>
        <v>0.19999999999999996</v>
      </c>
      <c r="U47" s="3">
        <f>SUM(NotesIndiv[[#This Row],[travail en autonomie et assiduité ]:[participation]])</f>
        <v>16</v>
      </c>
      <c r="V47" s="3">
        <f>_xlfn.XLOOKUP(NotesIndiv[[#This Row],[EQUIPE]],NotesEQ[N°],NotesEQ[NOTE GLOBALE])</f>
        <v>3.53125</v>
      </c>
      <c r="W47" s="244">
        <f t="shared" si="1"/>
        <v>7.6875</v>
      </c>
      <c r="Y47" t="str">
        <f>LEFT(NotesIndiv[[#This Row],[NOM]],3)&amp;"."</f>
        <v>LAI.</v>
      </c>
    </row>
    <row r="48" spans="2:25" x14ac:dyDescent="0.25">
      <c r="B48" s="90" t="str">
        <f>_xlfn.CONCAT(NotesIndiv[[#This Row],[EQUIPE]]," - ",NotesIndiv[[#This Row],[N° APP]])</f>
        <v>10 - 3</v>
      </c>
      <c r="C48" s="58" t="s">
        <v>219</v>
      </c>
      <c r="D48" s="59" t="s">
        <v>30</v>
      </c>
      <c r="E48" s="59">
        <v>10</v>
      </c>
      <c r="F48" s="59" t="s">
        <v>91</v>
      </c>
      <c r="G48" s="59" t="s">
        <v>95</v>
      </c>
      <c r="H48" s="59">
        <v>3.5</v>
      </c>
      <c r="I48" s="60"/>
      <c r="J48" s="59">
        <v>3</v>
      </c>
      <c r="K48" s="61"/>
      <c r="L48" s="62"/>
      <c r="M48" s="59"/>
      <c r="N48" s="63"/>
      <c r="O48" s="64"/>
      <c r="P48" s="112">
        <v>3.5</v>
      </c>
      <c r="Q48" s="62">
        <v>3</v>
      </c>
      <c r="R48" s="113">
        <v>8</v>
      </c>
      <c r="S48" s="113">
        <f>SUM(NotesIndiv[[#This Row],[travail en autonomie et assiduité ]:[participation]])/20</f>
        <v>0.72499999999999998</v>
      </c>
      <c r="T48" s="113">
        <f>1-NotesIndiv[[#This Row],[TOTAL]]</f>
        <v>0.27500000000000002</v>
      </c>
      <c r="U48" s="3">
        <f>SUM(NotesIndiv[[#This Row],[travail en autonomie et assiduité ]:[participation]])</f>
        <v>14.5</v>
      </c>
      <c r="V48" s="3">
        <f>_xlfn.XLOOKUP(NotesIndiv[[#This Row],[EQUIPE]],NotesEQ[N°],NotesEQ[NOTE GLOBALE])</f>
        <v>3.53125</v>
      </c>
      <c r="W48" s="244">
        <f t="shared" si="1"/>
        <v>7.1875</v>
      </c>
      <c r="Y48" t="str">
        <f>LEFT(NotesIndiv[[#This Row],[NOM]],3)&amp;"."</f>
        <v>LE .</v>
      </c>
    </row>
    <row r="49" spans="2:25" x14ac:dyDescent="0.25">
      <c r="B49" s="90" t="str">
        <f>_xlfn.CONCAT(NotesIndiv[[#This Row],[EQUIPE]]," - ",NotesIndiv[[#This Row],[N° APP]])</f>
        <v>10 - 4</v>
      </c>
      <c r="C49" s="58" t="s">
        <v>220</v>
      </c>
      <c r="D49" s="59" t="s">
        <v>69</v>
      </c>
      <c r="E49" s="59">
        <v>10</v>
      </c>
      <c r="F49" s="59" t="s">
        <v>91</v>
      </c>
      <c r="G49" s="59" t="s">
        <v>95</v>
      </c>
      <c r="H49" s="59"/>
      <c r="I49" s="60"/>
      <c r="J49" s="59">
        <v>4</v>
      </c>
      <c r="K49" s="61"/>
      <c r="L49" s="62"/>
      <c r="M49" s="59"/>
      <c r="N49" s="63"/>
      <c r="O49" s="64"/>
      <c r="P49" s="112">
        <v>5</v>
      </c>
      <c r="Q49" s="62">
        <v>3</v>
      </c>
      <c r="R49" s="113">
        <v>8</v>
      </c>
      <c r="S49" s="113">
        <f>SUM(NotesIndiv[[#This Row],[travail en autonomie et assiduité ]:[participation]])/20</f>
        <v>0.8</v>
      </c>
      <c r="T49" s="113">
        <f>1-NotesIndiv[[#This Row],[TOTAL]]</f>
        <v>0.19999999999999996</v>
      </c>
      <c r="U49" s="3">
        <f>SUM(NotesIndiv[[#This Row],[travail en autonomie et assiduité ]:[participation]])</f>
        <v>16</v>
      </c>
      <c r="V49" s="3">
        <f>_xlfn.XLOOKUP(NotesIndiv[[#This Row],[EQUIPE]],NotesEQ[N°],NotesEQ[NOTE GLOBALE])</f>
        <v>3.53125</v>
      </c>
      <c r="W49" s="244">
        <f t="shared" si="1"/>
        <v>7.6875</v>
      </c>
      <c r="Y49" t="str">
        <f>LEFT(NotesIndiv[[#This Row],[NOM]],3)&amp;"."</f>
        <v>PEC.</v>
      </c>
    </row>
    <row r="50" spans="2:25" ht="15.75" thickBot="1" x14ac:dyDescent="0.3">
      <c r="B50" s="91" t="str">
        <f>_xlfn.CONCAT(NotesIndiv[[#This Row],[EQUIPE]]," - ",NotesIndiv[[#This Row],[N° APP]])</f>
        <v>10 - 5</v>
      </c>
      <c r="C50" s="65" t="s">
        <v>221</v>
      </c>
      <c r="D50" s="66" t="s">
        <v>37</v>
      </c>
      <c r="E50" s="66">
        <v>10</v>
      </c>
      <c r="F50" s="66" t="s">
        <v>91</v>
      </c>
      <c r="G50" s="66" t="s">
        <v>95</v>
      </c>
      <c r="H50" s="66"/>
      <c r="I50" s="67"/>
      <c r="J50" s="66">
        <v>5</v>
      </c>
      <c r="K50" s="68"/>
      <c r="L50" s="69"/>
      <c r="M50" s="66"/>
      <c r="N50" s="70"/>
      <c r="O50" s="71"/>
      <c r="P50" s="114">
        <v>5</v>
      </c>
      <c r="Q50" s="69">
        <v>3</v>
      </c>
      <c r="R50" s="115">
        <v>8</v>
      </c>
      <c r="S50" s="115">
        <f>SUM(NotesIndiv[[#This Row],[travail en autonomie et assiduité ]:[participation]])/20</f>
        <v>0.8</v>
      </c>
      <c r="T50" s="115">
        <f>1-NotesIndiv[[#This Row],[TOTAL]]</f>
        <v>0.19999999999999996</v>
      </c>
      <c r="U50" s="3">
        <f>SUM(NotesIndiv[[#This Row],[travail en autonomie et assiduité ]:[participation]])</f>
        <v>16</v>
      </c>
      <c r="V50" s="3">
        <f>_xlfn.XLOOKUP(NotesIndiv[[#This Row],[EQUIPE]],NotesEQ[N°],NotesEQ[NOTE GLOBALE])</f>
        <v>3.53125</v>
      </c>
      <c r="W50" s="244">
        <f t="shared" si="1"/>
        <v>7.6875</v>
      </c>
      <c r="Y50" t="str">
        <f>LEFT(NotesIndiv[[#This Row],[NOM]],3)&amp;"."</f>
        <v>RAM.</v>
      </c>
    </row>
    <row r="51" spans="2:25" x14ac:dyDescent="0.25">
      <c r="B51" s="89" t="str">
        <f>_xlfn.CONCAT(NotesIndiv[[#This Row],[EQUIPE]]," - ",NotesIndiv[[#This Row],[N° APP]])</f>
        <v>11 - 1</v>
      </c>
      <c r="C51" s="51" t="s">
        <v>222</v>
      </c>
      <c r="D51" s="52" t="s">
        <v>16</v>
      </c>
      <c r="E51" s="52">
        <v>11</v>
      </c>
      <c r="F51" s="52" t="s">
        <v>90</v>
      </c>
      <c r="G51" s="52" t="s">
        <v>95</v>
      </c>
      <c r="H51" s="52"/>
      <c r="I51" s="53"/>
      <c r="J51" s="52">
        <v>1</v>
      </c>
      <c r="K51" s="54"/>
      <c r="L51" s="55"/>
      <c r="M51" s="52"/>
      <c r="N51" s="56"/>
      <c r="O51" s="57"/>
      <c r="P51" s="110">
        <v>5</v>
      </c>
      <c r="Q51" s="55">
        <v>3</v>
      </c>
      <c r="R51" s="111">
        <v>8</v>
      </c>
      <c r="S51" s="111">
        <f>SUM(NotesIndiv[[#This Row],[travail en autonomie et assiduité ]:[participation]])/20</f>
        <v>0.8</v>
      </c>
      <c r="T51" s="111">
        <f>1-NotesIndiv[[#This Row],[TOTAL]]</f>
        <v>0.19999999999999996</v>
      </c>
      <c r="U51" s="3">
        <f>SUM(NotesIndiv[[#This Row],[travail en autonomie et assiduité ]:[participation]])</f>
        <v>16</v>
      </c>
      <c r="V51" s="3">
        <f>_xlfn.XLOOKUP(NotesIndiv[[#This Row],[EQUIPE]],NotesEQ[N°],NotesEQ[NOTE GLOBALE])</f>
        <v>3.96875</v>
      </c>
      <c r="W51" s="244">
        <f t="shared" si="1"/>
        <v>7.979166666666667</v>
      </c>
      <c r="Y51" t="str">
        <f>LEFT(NotesIndiv[[#This Row],[NOM]],3)&amp;"."</f>
        <v>ABO.</v>
      </c>
    </row>
    <row r="52" spans="2:25" x14ac:dyDescent="0.25">
      <c r="B52" s="90" t="str">
        <f>_xlfn.CONCAT(NotesIndiv[[#This Row],[EQUIPE]]," - ",NotesIndiv[[#This Row],[N° APP]])</f>
        <v>11 - 2</v>
      </c>
      <c r="C52" s="58" t="s">
        <v>223</v>
      </c>
      <c r="D52" s="59" t="s">
        <v>38</v>
      </c>
      <c r="E52" s="59">
        <v>11</v>
      </c>
      <c r="F52" s="59" t="s">
        <v>90</v>
      </c>
      <c r="G52" s="59" t="s">
        <v>95</v>
      </c>
      <c r="H52" s="59"/>
      <c r="I52" s="60"/>
      <c r="J52" s="59">
        <v>2</v>
      </c>
      <c r="K52" s="61"/>
      <c r="L52" s="62"/>
      <c r="M52" s="59"/>
      <c r="N52" s="63"/>
      <c r="O52" s="64"/>
      <c r="P52" s="112">
        <v>5</v>
      </c>
      <c r="Q52" s="62">
        <v>3</v>
      </c>
      <c r="R52" s="113">
        <v>8</v>
      </c>
      <c r="S52" s="113">
        <f>SUM(NotesIndiv[[#This Row],[travail en autonomie et assiduité ]:[participation]])/20</f>
        <v>0.8</v>
      </c>
      <c r="T52" s="113">
        <f>1-NotesIndiv[[#This Row],[TOTAL]]</f>
        <v>0.19999999999999996</v>
      </c>
      <c r="U52" s="3">
        <f>SUM(NotesIndiv[[#This Row],[travail en autonomie et assiduité ]:[participation]])</f>
        <v>16</v>
      </c>
      <c r="V52" s="3">
        <f>_xlfn.XLOOKUP(NotesIndiv[[#This Row],[EQUIPE]],NotesEQ[N°],NotesEQ[NOTE GLOBALE])</f>
        <v>3.96875</v>
      </c>
      <c r="W52" s="244">
        <f t="shared" si="1"/>
        <v>7.979166666666667</v>
      </c>
      <c r="Y52" t="str">
        <f>LEFT(NotesIndiv[[#This Row],[NOM]],3)&amp;"."</f>
        <v>AND.</v>
      </c>
    </row>
    <row r="53" spans="2:25" x14ac:dyDescent="0.25">
      <c r="B53" s="90" t="str">
        <f>_xlfn.CONCAT(NotesIndiv[[#This Row],[EQUIPE]]," - ",NotesIndiv[[#This Row],[N° APP]])</f>
        <v>11 - 3</v>
      </c>
      <c r="C53" s="58" t="s">
        <v>224</v>
      </c>
      <c r="D53" s="59" t="s">
        <v>32</v>
      </c>
      <c r="E53" s="59">
        <v>11</v>
      </c>
      <c r="F53" s="59" t="s">
        <v>90</v>
      </c>
      <c r="G53" s="59" t="s">
        <v>95</v>
      </c>
      <c r="H53" s="59">
        <v>3.5</v>
      </c>
      <c r="I53" s="60"/>
      <c r="J53" s="59">
        <v>3</v>
      </c>
      <c r="K53" s="61"/>
      <c r="L53" s="62"/>
      <c r="M53" s="59"/>
      <c r="N53" s="63"/>
      <c r="O53" s="64"/>
      <c r="P53" s="112">
        <v>3.5</v>
      </c>
      <c r="Q53" s="62">
        <v>3</v>
      </c>
      <c r="R53" s="113">
        <v>8</v>
      </c>
      <c r="S53" s="113">
        <f>SUM(NotesIndiv[[#This Row],[travail en autonomie et assiduité ]:[participation]])/20</f>
        <v>0.72499999999999998</v>
      </c>
      <c r="T53" s="113">
        <f>1-NotesIndiv[[#This Row],[TOTAL]]</f>
        <v>0.27500000000000002</v>
      </c>
      <c r="U53" s="3">
        <f>SUM(NotesIndiv[[#This Row],[travail en autonomie et assiduité ]:[participation]])</f>
        <v>14.5</v>
      </c>
      <c r="V53" s="3">
        <f>_xlfn.XLOOKUP(NotesIndiv[[#This Row],[EQUIPE]],NotesEQ[N°],NotesEQ[NOTE GLOBALE])</f>
        <v>3.96875</v>
      </c>
      <c r="W53" s="244">
        <f t="shared" si="1"/>
        <v>7.479166666666667</v>
      </c>
      <c r="Y53" t="str">
        <f>LEFT(NotesIndiv[[#This Row],[NOM]],3)&amp;"."</f>
        <v>MOR.</v>
      </c>
    </row>
    <row r="54" spans="2:25" x14ac:dyDescent="0.25">
      <c r="B54" s="90" t="str">
        <f>_xlfn.CONCAT(NotesIndiv[[#This Row],[EQUIPE]]," - ",NotesIndiv[[#This Row],[N° APP]])</f>
        <v>11 - 4</v>
      </c>
      <c r="C54" s="58" t="s">
        <v>225</v>
      </c>
      <c r="D54" s="59" t="s">
        <v>72</v>
      </c>
      <c r="E54" s="59">
        <v>11</v>
      </c>
      <c r="F54" s="59" t="s">
        <v>90</v>
      </c>
      <c r="G54" s="59" t="s">
        <v>95</v>
      </c>
      <c r="H54" s="59"/>
      <c r="I54" s="60"/>
      <c r="J54" s="59">
        <v>4</v>
      </c>
      <c r="K54" s="61"/>
      <c r="L54" s="62"/>
      <c r="M54" s="59"/>
      <c r="N54" s="63"/>
      <c r="O54" s="64"/>
      <c r="P54" s="112">
        <v>5</v>
      </c>
      <c r="Q54" s="62">
        <v>3</v>
      </c>
      <c r="R54" s="113">
        <v>8</v>
      </c>
      <c r="S54" s="113">
        <f>SUM(NotesIndiv[[#This Row],[travail en autonomie et assiduité ]:[participation]])/20</f>
        <v>0.8</v>
      </c>
      <c r="T54" s="113">
        <f>1-NotesIndiv[[#This Row],[TOTAL]]</f>
        <v>0.19999999999999996</v>
      </c>
      <c r="U54" s="3">
        <f>SUM(NotesIndiv[[#This Row],[travail en autonomie et assiduité ]:[participation]])</f>
        <v>16</v>
      </c>
      <c r="V54" s="3">
        <f>_xlfn.XLOOKUP(NotesIndiv[[#This Row],[EQUIPE]],NotesEQ[N°],NotesEQ[NOTE GLOBALE])</f>
        <v>3.96875</v>
      </c>
      <c r="W54" s="244">
        <f t="shared" si="1"/>
        <v>7.979166666666667</v>
      </c>
      <c r="Y54" t="str">
        <f>LEFT(NotesIndiv[[#This Row],[NOM]],3)&amp;"."</f>
        <v>NOU.</v>
      </c>
    </row>
    <row r="55" spans="2:25" ht="15.75" thickBot="1" x14ac:dyDescent="0.3">
      <c r="B55" s="91" t="str">
        <f>_xlfn.CONCAT(NotesIndiv[[#This Row],[EQUIPE]]," - ",NotesIndiv[[#This Row],[N° APP]])</f>
        <v>11 - 5</v>
      </c>
      <c r="C55" s="65" t="s">
        <v>226</v>
      </c>
      <c r="D55" s="66" t="s">
        <v>70</v>
      </c>
      <c r="E55" s="66">
        <v>11</v>
      </c>
      <c r="F55" s="66" t="s">
        <v>90</v>
      </c>
      <c r="G55" s="66" t="s">
        <v>95</v>
      </c>
      <c r="H55" s="66"/>
      <c r="I55" s="67"/>
      <c r="J55" s="66">
        <v>5</v>
      </c>
      <c r="K55" s="68"/>
      <c r="L55" s="69"/>
      <c r="M55" s="66"/>
      <c r="N55" s="70"/>
      <c r="O55" s="71"/>
      <c r="P55" s="114">
        <v>5</v>
      </c>
      <c r="Q55" s="69">
        <v>3</v>
      </c>
      <c r="R55" s="115">
        <v>8</v>
      </c>
      <c r="S55" s="115">
        <f>SUM(NotesIndiv[[#This Row],[travail en autonomie et assiduité ]:[participation]])/20</f>
        <v>0.8</v>
      </c>
      <c r="T55" s="115">
        <f>1-NotesIndiv[[#This Row],[TOTAL]]</f>
        <v>0.19999999999999996</v>
      </c>
      <c r="U55" s="3">
        <f>SUM(NotesIndiv[[#This Row],[travail en autonomie et assiduité ]:[participation]])</f>
        <v>16</v>
      </c>
      <c r="V55" s="3">
        <f>_xlfn.XLOOKUP(NotesIndiv[[#This Row],[EQUIPE]],NotesEQ[N°],NotesEQ[NOTE GLOBALE])</f>
        <v>3.96875</v>
      </c>
      <c r="W55" s="244">
        <f t="shared" si="1"/>
        <v>7.979166666666667</v>
      </c>
      <c r="Y55" t="str">
        <f>LEFT(NotesIndiv[[#This Row],[NOM]],3)&amp;"."</f>
        <v>SAB.</v>
      </c>
    </row>
    <row r="56" spans="2:25" x14ac:dyDescent="0.25">
      <c r="B56" s="89" t="str">
        <f>_xlfn.CONCAT(NotesIndiv[[#This Row],[EQUIPE]]," - ",NotesIndiv[[#This Row],[N° APP]])</f>
        <v>12 - 1</v>
      </c>
      <c r="C56" s="51" t="s">
        <v>227</v>
      </c>
      <c r="D56" s="52" t="s">
        <v>24</v>
      </c>
      <c r="E56" s="52">
        <v>12</v>
      </c>
      <c r="F56" s="52" t="s">
        <v>161</v>
      </c>
      <c r="G56" s="52" t="s">
        <v>97</v>
      </c>
      <c r="H56" s="52"/>
      <c r="I56" s="53"/>
      <c r="J56" s="52">
        <v>1</v>
      </c>
      <c r="K56" s="54"/>
      <c r="L56" s="55"/>
      <c r="M56" s="52"/>
      <c r="N56" s="56"/>
      <c r="O56" s="57"/>
      <c r="P56" s="110">
        <v>5</v>
      </c>
      <c r="Q56" s="55">
        <v>3</v>
      </c>
      <c r="R56" s="111">
        <v>8</v>
      </c>
      <c r="S56" s="111">
        <f>SUM(NotesIndiv[[#This Row],[travail en autonomie et assiduité ]:[participation]])/20</f>
        <v>0.8</v>
      </c>
      <c r="T56" s="111">
        <f>1-NotesIndiv[[#This Row],[TOTAL]]</f>
        <v>0.19999999999999996</v>
      </c>
      <c r="U56" s="3">
        <f>SUM(NotesIndiv[[#This Row],[travail en autonomie et assiduité ]:[participation]])</f>
        <v>16</v>
      </c>
      <c r="V56" s="3">
        <f>_xlfn.XLOOKUP(NotesIndiv[[#This Row],[EQUIPE]],NotesEQ[N°],NotesEQ[NOTE GLOBALE])</f>
        <v>3.4375</v>
      </c>
      <c r="W56" s="244">
        <f t="shared" si="1"/>
        <v>7.625</v>
      </c>
      <c r="Y56" t="str">
        <f>LEFT(NotesIndiv[[#This Row],[NOM]],3)&amp;"."</f>
        <v>CAL.</v>
      </c>
    </row>
    <row r="57" spans="2:25" x14ac:dyDescent="0.25">
      <c r="B57" s="90" t="str">
        <f>_xlfn.CONCAT(NotesIndiv[[#This Row],[EQUIPE]]," - ",NotesIndiv[[#This Row],[N° APP]])</f>
        <v>12 - 2</v>
      </c>
      <c r="C57" s="58" t="s">
        <v>228</v>
      </c>
      <c r="D57" s="59" t="s">
        <v>66</v>
      </c>
      <c r="E57" s="59">
        <v>12</v>
      </c>
      <c r="F57" s="59" t="s">
        <v>161</v>
      </c>
      <c r="G57" s="59" t="s">
        <v>97</v>
      </c>
      <c r="H57" s="59"/>
      <c r="I57" s="60"/>
      <c r="J57" s="59">
        <v>2</v>
      </c>
      <c r="K57" s="61"/>
      <c r="L57" s="62"/>
      <c r="M57" s="59"/>
      <c r="N57" s="63"/>
      <c r="O57" s="64"/>
      <c r="P57" s="112">
        <v>5</v>
      </c>
      <c r="Q57" s="62">
        <v>3</v>
      </c>
      <c r="R57" s="113">
        <v>8</v>
      </c>
      <c r="S57" s="113">
        <f>SUM(NotesIndiv[[#This Row],[travail en autonomie et assiduité ]:[participation]])/20</f>
        <v>0.8</v>
      </c>
      <c r="T57" s="113">
        <f>1-NotesIndiv[[#This Row],[TOTAL]]</f>
        <v>0.19999999999999996</v>
      </c>
      <c r="U57" s="3">
        <f>SUM(NotesIndiv[[#This Row],[travail en autonomie et assiduité ]:[participation]])</f>
        <v>16</v>
      </c>
      <c r="V57" s="3">
        <f>_xlfn.XLOOKUP(NotesIndiv[[#This Row],[EQUIPE]],NotesEQ[N°],NotesEQ[NOTE GLOBALE])</f>
        <v>3.4375</v>
      </c>
      <c r="W57" s="244">
        <f t="shared" si="1"/>
        <v>7.625</v>
      </c>
      <c r="Y57" t="str">
        <f>LEFT(NotesIndiv[[#This Row],[NOM]],3)&amp;"."</f>
        <v>HAM.</v>
      </c>
    </row>
    <row r="58" spans="2:25" x14ac:dyDescent="0.25">
      <c r="B58" s="90" t="str">
        <f>_xlfn.CONCAT(NotesIndiv[[#This Row],[EQUIPE]]," - ",NotesIndiv[[#This Row],[N° APP]])</f>
        <v>12 - 3</v>
      </c>
      <c r="C58" s="58" t="s">
        <v>229</v>
      </c>
      <c r="D58" s="59" t="s">
        <v>51</v>
      </c>
      <c r="E58" s="59">
        <v>12</v>
      </c>
      <c r="F58" s="59" t="s">
        <v>161</v>
      </c>
      <c r="G58" s="59" t="s">
        <v>97</v>
      </c>
      <c r="H58" s="59">
        <v>7</v>
      </c>
      <c r="I58" s="60"/>
      <c r="J58" s="59">
        <v>3</v>
      </c>
      <c r="K58" s="61"/>
      <c r="L58" s="62"/>
      <c r="M58" s="59"/>
      <c r="N58" s="63"/>
      <c r="O58" s="64"/>
      <c r="P58" s="112">
        <v>2.5</v>
      </c>
      <c r="Q58" s="62">
        <v>2</v>
      </c>
      <c r="R58" s="113">
        <v>2</v>
      </c>
      <c r="S58" s="113">
        <f>SUM(NotesIndiv[[#This Row],[travail en autonomie et assiduité ]:[participation]])/20</f>
        <v>0.32500000000000001</v>
      </c>
      <c r="T58" s="113">
        <f>1-NotesIndiv[[#This Row],[TOTAL]]</f>
        <v>0.67500000000000004</v>
      </c>
      <c r="U58" s="3">
        <f>SUM(NotesIndiv[[#This Row],[travail en autonomie et assiduité ]:[participation]])</f>
        <v>6.5</v>
      </c>
      <c r="V58" s="3">
        <f>_xlfn.XLOOKUP(NotesIndiv[[#This Row],[EQUIPE]],NotesEQ[N°],NotesEQ[NOTE GLOBALE])</f>
        <v>3.4375</v>
      </c>
      <c r="W58" s="244">
        <f t="shared" si="1"/>
        <v>4.458333333333333</v>
      </c>
      <c r="Y58" t="str">
        <f>LEFT(NotesIndiv[[#This Row],[NOM]],3)&amp;"."</f>
        <v>MEY.</v>
      </c>
    </row>
    <row r="59" spans="2:25" x14ac:dyDescent="0.25">
      <c r="B59" s="90" t="str">
        <f>_xlfn.CONCAT(NotesIndiv[[#This Row],[EQUIPE]]," - ",NotesIndiv[[#This Row],[N° APP]])</f>
        <v>12 - 4</v>
      </c>
      <c r="C59" s="58" t="s">
        <v>230</v>
      </c>
      <c r="D59" s="59" t="s">
        <v>13</v>
      </c>
      <c r="E59" s="59">
        <v>12</v>
      </c>
      <c r="F59" s="59" t="s">
        <v>161</v>
      </c>
      <c r="G59" s="59" t="s">
        <v>97</v>
      </c>
      <c r="H59" s="59"/>
      <c r="I59" s="60"/>
      <c r="J59" s="59">
        <v>4</v>
      </c>
      <c r="K59" s="61"/>
      <c r="L59" s="62"/>
      <c r="M59" s="59"/>
      <c r="N59" s="63"/>
      <c r="O59" s="64"/>
      <c r="P59" s="112">
        <v>5</v>
      </c>
      <c r="Q59" s="62">
        <v>3</v>
      </c>
      <c r="R59" s="113">
        <v>8</v>
      </c>
      <c r="S59" s="113">
        <f>SUM(NotesIndiv[[#This Row],[travail en autonomie et assiduité ]:[participation]])/20</f>
        <v>0.8</v>
      </c>
      <c r="T59" s="113">
        <f>1-NotesIndiv[[#This Row],[TOTAL]]</f>
        <v>0.19999999999999996</v>
      </c>
      <c r="U59" s="3">
        <f>SUM(NotesIndiv[[#This Row],[travail en autonomie et assiduité ]:[participation]])</f>
        <v>16</v>
      </c>
      <c r="V59" s="3">
        <f>_xlfn.XLOOKUP(NotesIndiv[[#This Row],[EQUIPE]],NotesEQ[N°],NotesEQ[NOTE GLOBALE])</f>
        <v>3.4375</v>
      </c>
      <c r="W59" s="244">
        <f t="shared" si="1"/>
        <v>7.625</v>
      </c>
      <c r="Y59" t="str">
        <f>LEFT(NotesIndiv[[#This Row],[NOM]],3)&amp;"."</f>
        <v>MOU.</v>
      </c>
    </row>
    <row r="60" spans="2:25" ht="15.75" thickBot="1" x14ac:dyDescent="0.3">
      <c r="B60" s="91" t="str">
        <f>_xlfn.CONCAT(NotesIndiv[[#This Row],[EQUIPE]]," - ",NotesIndiv[[#This Row],[N° APP]])</f>
        <v>12 - 5</v>
      </c>
      <c r="C60" s="65" t="s">
        <v>231</v>
      </c>
      <c r="D60" s="66" t="s">
        <v>4</v>
      </c>
      <c r="E60" s="66">
        <v>12</v>
      </c>
      <c r="F60" s="66" t="s">
        <v>161</v>
      </c>
      <c r="G60" s="66" t="s">
        <v>97</v>
      </c>
      <c r="H60" s="66"/>
      <c r="I60" s="67"/>
      <c r="J60" s="66">
        <v>5</v>
      </c>
      <c r="K60" s="68"/>
      <c r="L60" s="69"/>
      <c r="M60" s="66"/>
      <c r="N60" s="70"/>
      <c r="O60" s="71"/>
      <c r="P60" s="114">
        <v>5</v>
      </c>
      <c r="Q60" s="69">
        <v>3</v>
      </c>
      <c r="R60" s="115">
        <v>8</v>
      </c>
      <c r="S60" s="115">
        <f>SUM(NotesIndiv[[#This Row],[travail en autonomie et assiduité ]:[participation]])/20</f>
        <v>0.8</v>
      </c>
      <c r="T60" s="115">
        <f>1-NotesIndiv[[#This Row],[TOTAL]]</f>
        <v>0.19999999999999996</v>
      </c>
      <c r="U60" s="3">
        <f>SUM(NotesIndiv[[#This Row],[travail en autonomie et assiduité ]:[participation]])</f>
        <v>16</v>
      </c>
      <c r="V60" s="3">
        <f>_xlfn.XLOOKUP(NotesIndiv[[#This Row],[EQUIPE]],NotesEQ[N°],NotesEQ[NOTE GLOBALE])</f>
        <v>3.4375</v>
      </c>
      <c r="W60" s="244">
        <f t="shared" si="1"/>
        <v>7.625</v>
      </c>
      <c r="Y60" t="str">
        <f>LEFT(NotesIndiv[[#This Row],[NOM]],3)&amp;"."</f>
        <v>REC.</v>
      </c>
    </row>
    <row r="61" spans="2:25" x14ac:dyDescent="0.25">
      <c r="B61" s="89" t="str">
        <f>_xlfn.CONCAT(NotesIndiv[[#This Row],[EQUIPE]]," - ",NotesIndiv[[#This Row],[N° APP]])</f>
        <v>13 - 1</v>
      </c>
      <c r="C61" s="51" t="s">
        <v>232</v>
      </c>
      <c r="D61" s="52" t="s">
        <v>27</v>
      </c>
      <c r="E61" s="52">
        <v>13</v>
      </c>
      <c r="F61" s="52" t="s">
        <v>87</v>
      </c>
      <c r="G61" s="52" t="s">
        <v>95</v>
      </c>
      <c r="H61" s="52"/>
      <c r="I61" s="53"/>
      <c r="J61" s="52">
        <v>1</v>
      </c>
      <c r="K61" s="54"/>
      <c r="L61" s="55"/>
      <c r="M61" s="52"/>
      <c r="N61" s="56"/>
      <c r="O61" s="57"/>
      <c r="P61" s="110">
        <v>5</v>
      </c>
      <c r="Q61" s="55">
        <v>3</v>
      </c>
      <c r="R61" s="111">
        <v>8</v>
      </c>
      <c r="S61" s="111">
        <f>SUM(NotesIndiv[[#This Row],[travail en autonomie et assiduité ]:[participation]])/20</f>
        <v>0.8</v>
      </c>
      <c r="T61" s="111">
        <f>1-NotesIndiv[[#This Row],[TOTAL]]</f>
        <v>0.19999999999999996</v>
      </c>
      <c r="U61" s="3">
        <f>SUM(NotesIndiv[[#This Row],[travail en autonomie et assiduité ]:[participation]])</f>
        <v>16</v>
      </c>
      <c r="V61" s="3">
        <f>_xlfn.XLOOKUP(NotesIndiv[[#This Row],[EQUIPE]],NotesEQ[N°],NotesEQ[NOTE GLOBALE])</f>
        <v>3.125</v>
      </c>
      <c r="W61" s="244">
        <f t="shared" si="1"/>
        <v>7.416666666666667</v>
      </c>
      <c r="Y61" t="str">
        <f>LEFT(NotesIndiv[[#This Row],[NOM]],3)&amp;"."</f>
        <v>HUM.</v>
      </c>
    </row>
    <row r="62" spans="2:25" x14ac:dyDescent="0.25">
      <c r="B62" s="90" t="str">
        <f>_xlfn.CONCAT(NotesIndiv[[#This Row],[EQUIPE]]," - ",NotesIndiv[[#This Row],[N° APP]])</f>
        <v>13 - 2</v>
      </c>
      <c r="C62" s="58" t="s">
        <v>233</v>
      </c>
      <c r="D62" s="59" t="s">
        <v>47</v>
      </c>
      <c r="E62" s="59">
        <v>13</v>
      </c>
      <c r="F62" s="59" t="s">
        <v>87</v>
      </c>
      <c r="G62" s="59" t="s">
        <v>95</v>
      </c>
      <c r="H62" s="59">
        <v>3.5</v>
      </c>
      <c r="I62" s="60"/>
      <c r="J62" s="59">
        <v>2</v>
      </c>
      <c r="K62" s="61"/>
      <c r="L62" s="62"/>
      <c r="M62" s="59"/>
      <c r="N62" s="63"/>
      <c r="O62" s="64"/>
      <c r="P62" s="112">
        <v>3.5</v>
      </c>
      <c r="Q62" s="62">
        <v>3</v>
      </c>
      <c r="R62" s="113">
        <v>8</v>
      </c>
      <c r="S62" s="113">
        <f>SUM(NotesIndiv[[#This Row],[travail en autonomie et assiduité ]:[participation]])/20</f>
        <v>0.72499999999999998</v>
      </c>
      <c r="T62" s="113">
        <f>1-NotesIndiv[[#This Row],[TOTAL]]</f>
        <v>0.27500000000000002</v>
      </c>
      <c r="U62" s="3">
        <f>SUM(NotesIndiv[[#This Row],[travail en autonomie et assiduité ]:[participation]])</f>
        <v>14.5</v>
      </c>
      <c r="V62" s="3">
        <f>_xlfn.XLOOKUP(NotesIndiv[[#This Row],[EQUIPE]],NotesEQ[N°],NotesEQ[NOTE GLOBALE])</f>
        <v>3.125</v>
      </c>
      <c r="W62" s="244">
        <f t="shared" si="1"/>
        <v>6.916666666666667</v>
      </c>
      <c r="Y62" t="str">
        <f>LEFT(NotesIndiv[[#This Row],[NOM]],3)&amp;"."</f>
        <v>LAM.</v>
      </c>
    </row>
    <row r="63" spans="2:25" x14ac:dyDescent="0.25">
      <c r="B63" s="90" t="str">
        <f>_xlfn.CONCAT(NotesIndiv[[#This Row],[EQUIPE]]," - ",NotesIndiv[[#This Row],[N° APP]])</f>
        <v>13 - 3</v>
      </c>
      <c r="C63" s="58" t="s">
        <v>234</v>
      </c>
      <c r="D63" s="59" t="s">
        <v>71</v>
      </c>
      <c r="E63" s="59">
        <v>13</v>
      </c>
      <c r="F63" s="59" t="s">
        <v>87</v>
      </c>
      <c r="G63" s="59" t="s">
        <v>95</v>
      </c>
      <c r="H63" s="59">
        <v>7</v>
      </c>
      <c r="I63" s="60"/>
      <c r="J63" s="59">
        <v>3</v>
      </c>
      <c r="K63" s="61"/>
      <c r="L63" s="62"/>
      <c r="M63" s="59"/>
      <c r="N63" s="63"/>
      <c r="O63" s="64"/>
      <c r="P63" s="112"/>
      <c r="Q63" s="62"/>
      <c r="R63" s="113"/>
      <c r="S63" s="113">
        <f>SUM(NotesIndiv[[#This Row],[travail en autonomie et assiduité ]:[participation]])/20</f>
        <v>0</v>
      </c>
      <c r="T63" s="113">
        <f>1-NotesIndiv[[#This Row],[TOTAL]]</f>
        <v>1</v>
      </c>
      <c r="U63" s="3">
        <f>SUM(NotesIndiv[[#This Row],[travail en autonomie et assiduité ]:[participation]])</f>
        <v>0</v>
      </c>
      <c r="V63" s="3">
        <f>_xlfn.XLOOKUP(NotesIndiv[[#This Row],[EQUIPE]],NotesEQ[N°],NotesEQ[NOTE GLOBALE])</f>
        <v>3.125</v>
      </c>
      <c r="W63" s="244">
        <f t="shared" si="1"/>
        <v>2.0833333333333335</v>
      </c>
      <c r="Y63" t="str">
        <f>LEFT(NotesIndiv[[#This Row],[NOM]],3)&amp;"."</f>
        <v>SAM.</v>
      </c>
    </row>
    <row r="64" spans="2:25" x14ac:dyDescent="0.25">
      <c r="B64" s="90" t="str">
        <f>_xlfn.CONCAT(NotesIndiv[[#This Row],[EQUIPE]]," - ",NotesIndiv[[#This Row],[N° APP]])</f>
        <v>13 - 4</v>
      </c>
      <c r="C64" s="58" t="s">
        <v>235</v>
      </c>
      <c r="D64" s="59" t="s">
        <v>43</v>
      </c>
      <c r="E64" s="59">
        <v>13</v>
      </c>
      <c r="F64" s="59" t="s">
        <v>87</v>
      </c>
      <c r="G64" s="59" t="s">
        <v>95</v>
      </c>
      <c r="H64" s="59"/>
      <c r="I64" s="60"/>
      <c r="J64" s="59">
        <v>4</v>
      </c>
      <c r="K64" s="61"/>
      <c r="L64" s="62"/>
      <c r="M64" s="59"/>
      <c r="N64" s="63"/>
      <c r="O64" s="64"/>
      <c r="P64" s="112">
        <v>5</v>
      </c>
      <c r="Q64" s="62">
        <v>3</v>
      </c>
      <c r="R64" s="113">
        <v>8</v>
      </c>
      <c r="S64" s="113">
        <f>SUM(NotesIndiv[[#This Row],[travail en autonomie et assiduité ]:[participation]])/20</f>
        <v>0.8</v>
      </c>
      <c r="T64" s="113">
        <f>1-NotesIndiv[[#This Row],[TOTAL]]</f>
        <v>0.19999999999999996</v>
      </c>
      <c r="U64" s="3">
        <f>SUM(NotesIndiv[[#This Row],[travail en autonomie et assiduité ]:[participation]])</f>
        <v>16</v>
      </c>
      <c r="V64" s="3">
        <f>_xlfn.XLOOKUP(NotesIndiv[[#This Row],[EQUIPE]],NotesEQ[N°],NotesEQ[NOTE GLOBALE])</f>
        <v>3.125</v>
      </c>
      <c r="W64" s="244">
        <f t="shared" si="1"/>
        <v>7.416666666666667</v>
      </c>
      <c r="Y64" t="str">
        <f>LEFT(NotesIndiv[[#This Row],[NOM]],3)&amp;"."</f>
        <v>TER.</v>
      </c>
    </row>
    <row r="65" spans="2:25" ht="15.75" thickBot="1" x14ac:dyDescent="0.3">
      <c r="B65" s="91" t="str">
        <f>_xlfn.CONCAT(NotesIndiv[[#This Row],[EQUIPE]]," - ",NotesIndiv[[#This Row],[N° APP]])</f>
        <v>13 - 5</v>
      </c>
      <c r="C65" s="65" t="s">
        <v>236</v>
      </c>
      <c r="D65" s="66" t="s">
        <v>56</v>
      </c>
      <c r="E65" s="66">
        <v>13</v>
      </c>
      <c r="F65" s="66" t="s">
        <v>87</v>
      </c>
      <c r="G65" s="66" t="s">
        <v>95</v>
      </c>
      <c r="H65" s="66">
        <v>10.5</v>
      </c>
      <c r="I65" s="67"/>
      <c r="J65" s="66">
        <v>5</v>
      </c>
      <c r="K65" s="68"/>
      <c r="L65" s="69"/>
      <c r="M65" s="66"/>
      <c r="N65" s="70"/>
      <c r="O65" s="71"/>
      <c r="P65" s="114">
        <v>2.5</v>
      </c>
      <c r="Q65" s="69">
        <v>3</v>
      </c>
      <c r="R65" s="115">
        <v>8</v>
      </c>
      <c r="S65" s="115">
        <f>SUM(NotesIndiv[[#This Row],[travail en autonomie et assiduité ]:[participation]])/20</f>
        <v>0.67500000000000004</v>
      </c>
      <c r="T65" s="115">
        <f>1-NotesIndiv[[#This Row],[TOTAL]]</f>
        <v>0.32499999999999996</v>
      </c>
      <c r="U65" s="3">
        <f>SUM(NotesIndiv[[#This Row],[travail en autonomie et assiduité ]:[participation]])</f>
        <v>13.5</v>
      </c>
      <c r="V65" s="3">
        <f>_xlfn.XLOOKUP(NotesIndiv[[#This Row],[EQUIPE]],NotesEQ[N°],NotesEQ[NOTE GLOBALE])</f>
        <v>3.125</v>
      </c>
      <c r="W65" s="244">
        <f t="shared" si="1"/>
        <v>6.583333333333333</v>
      </c>
      <c r="Y65" t="str">
        <f>LEFT(NotesIndiv[[#This Row],[NOM]],3)&amp;"."</f>
        <v>VEG.</v>
      </c>
    </row>
    <row r="66" spans="2:25" x14ac:dyDescent="0.25">
      <c r="B66" s="89" t="str">
        <f>_xlfn.CONCAT(NotesIndiv[[#This Row],[EQUIPE]]," - ",NotesIndiv[[#This Row],[N° APP]])</f>
        <v>14 - 1</v>
      </c>
      <c r="C66" s="51" t="s">
        <v>188</v>
      </c>
      <c r="D66" s="52" t="s">
        <v>65</v>
      </c>
      <c r="E66" s="52">
        <v>14</v>
      </c>
      <c r="F66" s="52" t="s">
        <v>86</v>
      </c>
      <c r="G66" s="52" t="s">
        <v>95</v>
      </c>
      <c r="H66" s="52"/>
      <c r="I66" s="53"/>
      <c r="J66" s="52">
        <v>1</v>
      </c>
      <c r="K66" s="54"/>
      <c r="L66" s="55"/>
      <c r="M66" s="52"/>
      <c r="N66" s="56"/>
      <c r="O66" s="57"/>
      <c r="P66" s="110">
        <v>5</v>
      </c>
      <c r="Q66" s="55">
        <v>3</v>
      </c>
      <c r="R66" s="111">
        <v>8</v>
      </c>
      <c r="S66" s="111">
        <f>SUM(NotesIndiv[[#This Row],[travail en autonomie et assiduité ]:[participation]])/20</f>
        <v>0.8</v>
      </c>
      <c r="T66" s="111">
        <f>1-NotesIndiv[[#This Row],[TOTAL]]</f>
        <v>0.19999999999999996</v>
      </c>
      <c r="U66" s="3">
        <f>SUM(NotesIndiv[[#This Row],[travail en autonomie et assiduité ]:[participation]])</f>
        <v>16</v>
      </c>
      <c r="V66" s="3">
        <f>_xlfn.XLOOKUP(NotesIndiv[[#This Row],[EQUIPE]],NotesEQ[N°],NotesEQ[NOTE GLOBALE])</f>
        <v>3.625</v>
      </c>
      <c r="W66" s="244">
        <f t="shared" si="1"/>
        <v>7.75</v>
      </c>
      <c r="Y66" t="str">
        <f>LEFT(NotesIndiv[[#This Row],[NOM]],3)&amp;"."</f>
        <v>FER.</v>
      </c>
    </row>
    <row r="67" spans="2:25" x14ac:dyDescent="0.25">
      <c r="B67" s="90" t="str">
        <f>_xlfn.CONCAT(NotesIndiv[[#This Row],[EQUIPE]]," - ",NotesIndiv[[#This Row],[N° APP]])</f>
        <v>14 - 2</v>
      </c>
      <c r="C67" s="58" t="s">
        <v>237</v>
      </c>
      <c r="D67" s="59" t="s">
        <v>29</v>
      </c>
      <c r="E67" s="59">
        <v>14</v>
      </c>
      <c r="F67" s="59" t="s">
        <v>86</v>
      </c>
      <c r="G67" s="59" t="s">
        <v>95</v>
      </c>
      <c r="H67" s="59"/>
      <c r="I67" s="60"/>
      <c r="J67" s="59">
        <v>2</v>
      </c>
      <c r="K67" s="61"/>
      <c r="L67" s="62"/>
      <c r="M67" s="59"/>
      <c r="N67" s="63"/>
      <c r="O67" s="64"/>
      <c r="P67" s="112">
        <v>5</v>
      </c>
      <c r="Q67" s="62">
        <v>3</v>
      </c>
      <c r="R67" s="113">
        <v>8</v>
      </c>
      <c r="S67" s="113">
        <f>SUM(NotesIndiv[[#This Row],[travail en autonomie et assiduité ]:[participation]])/20</f>
        <v>0.8</v>
      </c>
      <c r="T67" s="113">
        <f>1-NotesIndiv[[#This Row],[TOTAL]]</f>
        <v>0.19999999999999996</v>
      </c>
      <c r="U67" s="3">
        <f>SUM(NotesIndiv[[#This Row],[travail en autonomie et assiduité ]:[participation]])</f>
        <v>16</v>
      </c>
      <c r="V67" s="3">
        <f>_xlfn.XLOOKUP(NotesIndiv[[#This Row],[EQUIPE]],NotesEQ[N°],NotesEQ[NOTE GLOBALE])</f>
        <v>3.625</v>
      </c>
      <c r="W67" s="244">
        <f t="shared" si="1"/>
        <v>7.75</v>
      </c>
      <c r="Y67" t="str">
        <f>LEFT(NotesIndiv[[#This Row],[NOM]],3)&amp;"."</f>
        <v>KRE.</v>
      </c>
    </row>
    <row r="68" spans="2:25" x14ac:dyDescent="0.25">
      <c r="B68" s="90" t="str">
        <f>_xlfn.CONCAT(NotesIndiv[[#This Row],[EQUIPE]]," - ",NotesIndiv[[#This Row],[N° APP]])</f>
        <v>14 - 3</v>
      </c>
      <c r="C68" s="58" t="s">
        <v>238</v>
      </c>
      <c r="D68" s="59" t="s">
        <v>53</v>
      </c>
      <c r="E68" s="59">
        <v>14</v>
      </c>
      <c r="F68" s="59" t="s">
        <v>86</v>
      </c>
      <c r="G68" s="59" t="s">
        <v>95</v>
      </c>
      <c r="H68" s="59"/>
      <c r="I68" s="60"/>
      <c r="J68" s="59">
        <v>3</v>
      </c>
      <c r="K68" s="61"/>
      <c r="L68" s="62"/>
      <c r="M68" s="59"/>
      <c r="N68" s="63"/>
      <c r="O68" s="64"/>
      <c r="P68" s="112">
        <v>5</v>
      </c>
      <c r="Q68" s="62">
        <v>3</v>
      </c>
      <c r="R68" s="113">
        <v>8</v>
      </c>
      <c r="S68" s="113">
        <f>SUM(NotesIndiv[[#This Row],[travail en autonomie et assiduité ]:[participation]])/20</f>
        <v>0.8</v>
      </c>
      <c r="T68" s="113">
        <f>1-NotesIndiv[[#This Row],[TOTAL]]</f>
        <v>0.19999999999999996</v>
      </c>
      <c r="U68" s="3">
        <f>SUM(NotesIndiv[[#This Row],[travail en autonomie et assiduité ]:[participation]])</f>
        <v>16</v>
      </c>
      <c r="V68" s="3">
        <f>_xlfn.XLOOKUP(NotesIndiv[[#This Row],[EQUIPE]],NotesEQ[N°],NotesEQ[NOTE GLOBALE])</f>
        <v>3.625</v>
      </c>
      <c r="W68" s="244">
        <f t="shared" ref="W68:W80" si="2">AVERAGE(U68,V68,V68)</f>
        <v>7.75</v>
      </c>
      <c r="Y68" t="str">
        <f>LEFT(NotesIndiv[[#This Row],[NOM]],3)&amp;"."</f>
        <v>SAL.</v>
      </c>
    </row>
    <row r="69" spans="2:25" x14ac:dyDescent="0.25">
      <c r="B69" s="90" t="str">
        <f>_xlfn.CONCAT(NotesIndiv[[#This Row],[EQUIPE]]," - ",NotesIndiv[[#This Row],[N° APP]])</f>
        <v>14 - 4</v>
      </c>
      <c r="C69" s="58" t="s">
        <v>239</v>
      </c>
      <c r="D69" s="59" t="s">
        <v>57</v>
      </c>
      <c r="E69" s="59">
        <v>14</v>
      </c>
      <c r="F69" s="59" t="s">
        <v>86</v>
      </c>
      <c r="G69" s="59" t="s">
        <v>95</v>
      </c>
      <c r="H69" s="59">
        <v>2</v>
      </c>
      <c r="I69" s="60"/>
      <c r="J69" s="59">
        <v>4</v>
      </c>
      <c r="K69" s="61"/>
      <c r="L69" s="62"/>
      <c r="M69" s="59"/>
      <c r="N69" s="63"/>
      <c r="O69" s="64"/>
      <c r="P69" s="112">
        <v>4</v>
      </c>
      <c r="Q69" s="62">
        <v>3</v>
      </c>
      <c r="R69" s="113">
        <v>8</v>
      </c>
      <c r="S69" s="113">
        <f>SUM(NotesIndiv[[#This Row],[travail en autonomie et assiduité ]:[participation]])/20</f>
        <v>0.75</v>
      </c>
      <c r="T69" s="113">
        <f>1-NotesIndiv[[#This Row],[TOTAL]]</f>
        <v>0.25</v>
      </c>
      <c r="U69" s="3">
        <f>SUM(NotesIndiv[[#This Row],[travail en autonomie et assiduité ]:[participation]])</f>
        <v>15</v>
      </c>
      <c r="V69" s="3">
        <f>_xlfn.XLOOKUP(NotesIndiv[[#This Row],[EQUIPE]],NotesEQ[N°],NotesEQ[NOTE GLOBALE])</f>
        <v>3.625</v>
      </c>
      <c r="W69" s="244">
        <f t="shared" si="2"/>
        <v>7.416666666666667</v>
      </c>
      <c r="Y69" t="str">
        <f>LEFT(NotesIndiv[[#This Row],[NOM]],3)&amp;"."</f>
        <v>VIG.</v>
      </c>
    </row>
    <row r="70" spans="2:25" ht="15.75" thickBot="1" x14ac:dyDescent="0.3">
      <c r="B70" s="91" t="str">
        <f>_xlfn.CONCAT(NotesIndiv[[#This Row],[EQUIPE]]," - ",NotesIndiv[[#This Row],[N° APP]])</f>
        <v>14 - 5</v>
      </c>
      <c r="C70" s="65" t="s">
        <v>240</v>
      </c>
      <c r="D70" s="66" t="s">
        <v>15</v>
      </c>
      <c r="E70" s="66">
        <v>14</v>
      </c>
      <c r="F70" s="66" t="s">
        <v>86</v>
      </c>
      <c r="G70" s="66" t="s">
        <v>95</v>
      </c>
      <c r="H70" s="66"/>
      <c r="I70" s="67"/>
      <c r="J70" s="66">
        <v>5</v>
      </c>
      <c r="K70" s="68"/>
      <c r="L70" s="69"/>
      <c r="M70" s="66"/>
      <c r="N70" s="70"/>
      <c r="O70" s="71"/>
      <c r="P70" s="114">
        <v>5</v>
      </c>
      <c r="Q70" s="69">
        <v>3</v>
      </c>
      <c r="R70" s="115">
        <v>8</v>
      </c>
      <c r="S70" s="115">
        <f>SUM(NotesIndiv[[#This Row],[travail en autonomie et assiduité ]:[participation]])/20</f>
        <v>0.8</v>
      </c>
      <c r="T70" s="115">
        <f>1-NotesIndiv[[#This Row],[TOTAL]]</f>
        <v>0.19999999999999996</v>
      </c>
      <c r="U70" s="3">
        <f>SUM(NotesIndiv[[#This Row],[travail en autonomie et assiduité ]:[participation]])</f>
        <v>16</v>
      </c>
      <c r="V70" s="3">
        <f>_xlfn.XLOOKUP(NotesIndiv[[#This Row],[EQUIPE]],NotesEQ[N°],NotesEQ[NOTE GLOBALE])</f>
        <v>3.625</v>
      </c>
      <c r="W70" s="244">
        <f t="shared" si="2"/>
        <v>7.75</v>
      </c>
      <c r="Y70" t="str">
        <f>LEFT(NotesIndiv[[#This Row],[NOM]],3)&amp;"."</f>
        <v>WAL.</v>
      </c>
    </row>
    <row r="71" spans="2:25" x14ac:dyDescent="0.25">
      <c r="B71" s="89" t="str">
        <f>_xlfn.CONCAT(NotesIndiv[[#This Row],[EQUIPE]]," - ",NotesIndiv[[#This Row],[N° APP]])</f>
        <v>15 - 1</v>
      </c>
      <c r="C71" s="51" t="s">
        <v>191</v>
      </c>
      <c r="D71" s="52" t="s">
        <v>61</v>
      </c>
      <c r="E71" s="52">
        <v>15</v>
      </c>
      <c r="F71" s="52" t="s">
        <v>84</v>
      </c>
      <c r="G71" s="52" t="s">
        <v>95</v>
      </c>
      <c r="H71" s="52">
        <v>10.5</v>
      </c>
      <c r="I71" s="53"/>
      <c r="J71" s="52">
        <v>1</v>
      </c>
      <c r="K71" s="54"/>
      <c r="L71" s="55"/>
      <c r="M71" s="52"/>
      <c r="N71" s="56"/>
      <c r="O71" s="57"/>
      <c r="P71" s="110">
        <v>2</v>
      </c>
      <c r="Q71" s="55">
        <v>3</v>
      </c>
      <c r="R71" s="111">
        <v>8</v>
      </c>
      <c r="S71" s="111">
        <f>SUM(NotesIndiv[[#This Row],[travail en autonomie et assiduité ]:[participation]])/20</f>
        <v>0.65</v>
      </c>
      <c r="T71" s="111">
        <f>1-NotesIndiv[[#This Row],[TOTAL]]</f>
        <v>0.35</v>
      </c>
      <c r="U71" s="3">
        <f>SUM(NotesIndiv[[#This Row],[travail en autonomie et assiduité ]:[participation]])</f>
        <v>13</v>
      </c>
      <c r="V71" s="3">
        <f>_xlfn.XLOOKUP(NotesIndiv[[#This Row],[EQUIPE]],NotesEQ[N°],NotesEQ[NOTE GLOBALE])</f>
        <v>1.84375</v>
      </c>
      <c r="W71" s="244">
        <f t="shared" si="2"/>
        <v>5.5625</v>
      </c>
      <c r="Y71" t="str">
        <f>LEFT(NotesIndiv[[#This Row],[NOM]],3)&amp;"."</f>
        <v>BOU.</v>
      </c>
    </row>
    <row r="72" spans="2:25" x14ac:dyDescent="0.25">
      <c r="B72" s="90" t="str">
        <f>_xlfn.CONCAT(NotesIndiv[[#This Row],[EQUIPE]]," - ",NotesIndiv[[#This Row],[N° APP]])</f>
        <v>15 - 2</v>
      </c>
      <c r="C72" s="58" t="s">
        <v>241</v>
      </c>
      <c r="D72" s="59" t="s">
        <v>19</v>
      </c>
      <c r="E72" s="59">
        <v>15</v>
      </c>
      <c r="F72" s="59" t="s">
        <v>84</v>
      </c>
      <c r="G72" s="59" t="s">
        <v>95</v>
      </c>
      <c r="H72" s="59"/>
      <c r="I72" s="60"/>
      <c r="J72" s="59">
        <v>2</v>
      </c>
      <c r="K72" s="61"/>
      <c r="L72" s="62"/>
      <c r="M72" s="59"/>
      <c r="N72" s="63"/>
      <c r="O72" s="64"/>
      <c r="P72" s="112">
        <v>5</v>
      </c>
      <c r="Q72" s="62">
        <v>3</v>
      </c>
      <c r="R72" s="113">
        <v>8</v>
      </c>
      <c r="S72" s="113">
        <f>SUM(NotesIndiv[[#This Row],[travail en autonomie et assiduité ]:[participation]])/20</f>
        <v>0.8</v>
      </c>
      <c r="T72" s="113">
        <f>1-NotesIndiv[[#This Row],[TOTAL]]</f>
        <v>0.19999999999999996</v>
      </c>
      <c r="U72" s="3">
        <f>SUM(NotesIndiv[[#This Row],[travail en autonomie et assiduité ]:[participation]])</f>
        <v>16</v>
      </c>
      <c r="V72" s="3">
        <f>_xlfn.XLOOKUP(NotesIndiv[[#This Row],[EQUIPE]],NotesEQ[N°],NotesEQ[NOTE GLOBALE])</f>
        <v>1.84375</v>
      </c>
      <c r="W72" s="244">
        <f t="shared" si="2"/>
        <v>6.5625</v>
      </c>
      <c r="Y72" t="str">
        <f>LEFT(NotesIndiv[[#This Row],[NOM]],3)&amp;"."</f>
        <v>COM.</v>
      </c>
    </row>
    <row r="73" spans="2:25" x14ac:dyDescent="0.25">
      <c r="B73" s="90" t="str">
        <f>_xlfn.CONCAT(NotesIndiv[[#This Row],[EQUIPE]]," - ",NotesIndiv[[#This Row],[N° APP]])</f>
        <v>15 - 3</v>
      </c>
      <c r="C73" s="58" t="s">
        <v>242</v>
      </c>
      <c r="D73" s="59" t="s">
        <v>26</v>
      </c>
      <c r="E73" s="59">
        <v>15</v>
      </c>
      <c r="F73" s="59" t="s">
        <v>84</v>
      </c>
      <c r="G73" s="59" t="s">
        <v>95</v>
      </c>
      <c r="H73" s="59"/>
      <c r="I73" s="60"/>
      <c r="J73" s="59">
        <v>3</v>
      </c>
      <c r="K73" s="61"/>
      <c r="L73" s="62"/>
      <c r="M73" s="59"/>
      <c r="N73" s="63"/>
      <c r="O73" s="64"/>
      <c r="P73" s="112">
        <v>5</v>
      </c>
      <c r="Q73" s="62">
        <v>3</v>
      </c>
      <c r="R73" s="113">
        <v>8</v>
      </c>
      <c r="S73" s="113">
        <f>SUM(NotesIndiv[[#This Row],[travail en autonomie et assiduité ]:[participation]])/20</f>
        <v>0.8</v>
      </c>
      <c r="T73" s="113">
        <f>1-NotesIndiv[[#This Row],[TOTAL]]</f>
        <v>0.19999999999999996</v>
      </c>
      <c r="U73" s="3">
        <f>SUM(NotesIndiv[[#This Row],[travail en autonomie et assiduité ]:[participation]])</f>
        <v>16</v>
      </c>
      <c r="V73" s="3">
        <f>_xlfn.XLOOKUP(NotesIndiv[[#This Row],[EQUIPE]],NotesEQ[N°],NotesEQ[NOTE GLOBALE])</f>
        <v>1.84375</v>
      </c>
      <c r="W73" s="244">
        <f t="shared" si="2"/>
        <v>6.5625</v>
      </c>
      <c r="Y73" t="str">
        <f>LEFT(NotesIndiv[[#This Row],[NOM]],3)&amp;"."</f>
        <v>GAL.</v>
      </c>
    </row>
    <row r="74" spans="2:25" x14ac:dyDescent="0.25">
      <c r="B74" s="90" t="str">
        <f>_xlfn.CONCAT(NotesIndiv[[#This Row],[EQUIPE]]," - ",NotesIndiv[[#This Row],[N° APP]])</f>
        <v>15 - 4</v>
      </c>
      <c r="C74" s="58" t="s">
        <v>243</v>
      </c>
      <c r="D74" s="59" t="s">
        <v>31</v>
      </c>
      <c r="E74" s="59">
        <v>15</v>
      </c>
      <c r="F74" s="59" t="s">
        <v>84</v>
      </c>
      <c r="G74" s="59" t="s">
        <v>95</v>
      </c>
      <c r="H74" s="59"/>
      <c r="I74" s="60"/>
      <c r="J74" s="59">
        <v>4</v>
      </c>
      <c r="K74" s="61"/>
      <c r="L74" s="62"/>
      <c r="M74" s="59"/>
      <c r="N74" s="63"/>
      <c r="O74" s="64"/>
      <c r="P74" s="112">
        <v>5</v>
      </c>
      <c r="Q74" s="62">
        <v>3</v>
      </c>
      <c r="R74" s="113">
        <v>8</v>
      </c>
      <c r="S74" s="113">
        <f>SUM(NotesIndiv[[#This Row],[travail en autonomie et assiduité ]:[participation]])/20</f>
        <v>0.8</v>
      </c>
      <c r="T74" s="113">
        <f>1-NotesIndiv[[#This Row],[TOTAL]]</f>
        <v>0.19999999999999996</v>
      </c>
      <c r="U74" s="3">
        <f>SUM(NotesIndiv[[#This Row],[travail en autonomie et assiduité ]:[participation]])</f>
        <v>16</v>
      </c>
      <c r="V74" s="3">
        <f>_xlfn.XLOOKUP(NotesIndiv[[#This Row],[EQUIPE]],NotesEQ[N°],NotesEQ[NOTE GLOBALE])</f>
        <v>1.84375</v>
      </c>
      <c r="W74" s="244">
        <f t="shared" si="2"/>
        <v>6.5625</v>
      </c>
      <c r="Y74" t="str">
        <f>LEFT(NotesIndiv[[#This Row],[NOM]],3)&amp;"."</f>
        <v>MAR.</v>
      </c>
    </row>
    <row r="75" spans="2:25" ht="15.75" thickBot="1" x14ac:dyDescent="0.3">
      <c r="B75" s="91" t="str">
        <f>_xlfn.CONCAT(NotesIndiv[[#This Row],[EQUIPE]]," - ",NotesIndiv[[#This Row],[N° APP]])</f>
        <v>15 - 5</v>
      </c>
      <c r="C75" s="65" t="s">
        <v>244</v>
      </c>
      <c r="D75" s="66" t="s">
        <v>14</v>
      </c>
      <c r="E75" s="66">
        <v>15</v>
      </c>
      <c r="F75" s="66" t="s">
        <v>84</v>
      </c>
      <c r="G75" s="66" t="s">
        <v>95</v>
      </c>
      <c r="H75" s="66"/>
      <c r="I75" s="67"/>
      <c r="J75" s="66">
        <v>5</v>
      </c>
      <c r="K75" s="68"/>
      <c r="L75" s="69"/>
      <c r="M75" s="66"/>
      <c r="N75" s="70"/>
      <c r="O75" s="71"/>
      <c r="P75" s="114">
        <v>5</v>
      </c>
      <c r="Q75" s="69">
        <v>3</v>
      </c>
      <c r="R75" s="115">
        <v>8</v>
      </c>
      <c r="S75" s="115">
        <f>SUM(NotesIndiv[[#This Row],[travail en autonomie et assiduité ]:[participation]])/20</f>
        <v>0.8</v>
      </c>
      <c r="T75" s="115">
        <f>1-NotesIndiv[[#This Row],[TOTAL]]</f>
        <v>0.19999999999999996</v>
      </c>
      <c r="U75" s="3">
        <f>SUM(NotesIndiv[[#This Row],[travail en autonomie et assiduité ]:[participation]])</f>
        <v>16</v>
      </c>
      <c r="V75" s="3">
        <f>_xlfn.XLOOKUP(NotesIndiv[[#This Row],[EQUIPE]],NotesEQ[N°],NotesEQ[NOTE GLOBALE])</f>
        <v>1.84375</v>
      </c>
      <c r="W75" s="244">
        <f t="shared" si="2"/>
        <v>6.5625</v>
      </c>
      <c r="Y75" t="str">
        <f>LEFT(NotesIndiv[[#This Row],[NOM]],3)&amp;"."</f>
        <v>SAF.</v>
      </c>
    </row>
    <row r="76" spans="2:25" x14ac:dyDescent="0.25">
      <c r="B76" s="89" t="str">
        <f>_xlfn.CONCAT(NotesIndiv[[#This Row],[EQUIPE]]," - ",NotesIndiv[[#This Row],[N° APP]])</f>
        <v>16 - 1</v>
      </c>
      <c r="C76" s="51" t="s">
        <v>178</v>
      </c>
      <c r="D76" s="52" t="s">
        <v>19</v>
      </c>
      <c r="E76" s="52">
        <v>16</v>
      </c>
      <c r="F76" s="52" t="s">
        <v>83</v>
      </c>
      <c r="G76" s="52" t="s">
        <v>95</v>
      </c>
      <c r="H76" s="52"/>
      <c r="I76" s="53"/>
      <c r="J76" s="52">
        <v>1</v>
      </c>
      <c r="K76" s="54"/>
      <c r="L76" s="55"/>
      <c r="M76" s="52"/>
      <c r="N76" s="56"/>
      <c r="O76" s="57"/>
      <c r="P76" s="110">
        <v>5</v>
      </c>
      <c r="Q76" s="55">
        <v>2</v>
      </c>
      <c r="R76" s="111">
        <v>6</v>
      </c>
      <c r="S76" s="111">
        <f>SUM(NotesIndiv[[#This Row],[travail en autonomie et assiduité ]:[participation]])/20</f>
        <v>0.65</v>
      </c>
      <c r="T76" s="111">
        <f>1-NotesIndiv[[#This Row],[TOTAL]]</f>
        <v>0.35</v>
      </c>
      <c r="U76" s="3">
        <f>SUM(NotesIndiv[[#This Row],[travail en autonomie et assiduité ]:[participation]])</f>
        <v>13</v>
      </c>
      <c r="V76" s="3">
        <f>_xlfn.XLOOKUP(NotesIndiv[[#This Row],[EQUIPE]],NotesEQ[N°],NotesEQ[NOTE GLOBALE])</f>
        <v>1.40625</v>
      </c>
      <c r="W76" s="244">
        <f t="shared" si="2"/>
        <v>5.270833333333333</v>
      </c>
      <c r="Y76" t="str">
        <f>LEFT(NotesIndiv[[#This Row],[NOM]],3)&amp;"."</f>
        <v>BAR.</v>
      </c>
    </row>
    <row r="77" spans="2:25" x14ac:dyDescent="0.25">
      <c r="B77" s="90" t="str">
        <f>_xlfn.CONCAT(NotesIndiv[[#This Row],[EQUIPE]]," - ",NotesIndiv[[#This Row],[N° APP]])</f>
        <v>16 - 2</v>
      </c>
      <c r="C77" s="58" t="s">
        <v>245</v>
      </c>
      <c r="D77" s="59" t="s">
        <v>64</v>
      </c>
      <c r="E77" s="59">
        <v>16</v>
      </c>
      <c r="F77" s="59" t="s">
        <v>83</v>
      </c>
      <c r="G77" s="59" t="s">
        <v>95</v>
      </c>
      <c r="H77" s="59">
        <v>7</v>
      </c>
      <c r="I77" s="60"/>
      <c r="J77" s="59">
        <v>2</v>
      </c>
      <c r="K77" s="61"/>
      <c r="L77" s="62"/>
      <c r="M77" s="59"/>
      <c r="N77" s="63"/>
      <c r="O77" s="64"/>
      <c r="P77" s="112">
        <v>2.5</v>
      </c>
      <c r="Q77" s="62">
        <v>2</v>
      </c>
      <c r="R77" s="113">
        <v>6</v>
      </c>
      <c r="S77" s="113">
        <f>SUM(NotesIndiv[[#This Row],[travail en autonomie et assiduité ]:[participation]])/20</f>
        <v>0.52500000000000002</v>
      </c>
      <c r="T77" s="113">
        <f>1-NotesIndiv[[#This Row],[TOTAL]]</f>
        <v>0.47499999999999998</v>
      </c>
      <c r="U77" s="3">
        <f>SUM(NotesIndiv[[#This Row],[travail en autonomie et assiduité ]:[participation]])</f>
        <v>10.5</v>
      </c>
      <c r="V77" s="3">
        <f>_xlfn.XLOOKUP(NotesIndiv[[#This Row],[EQUIPE]],NotesEQ[N°],NotesEQ[NOTE GLOBALE])</f>
        <v>1.40625</v>
      </c>
      <c r="W77" s="244">
        <f t="shared" si="2"/>
        <v>4.4375</v>
      </c>
      <c r="Y77" t="str">
        <f>LEFT(NotesIndiv[[#This Row],[NOM]],3)&amp;"."</f>
        <v>DAM.</v>
      </c>
    </row>
    <row r="78" spans="2:25" x14ac:dyDescent="0.25">
      <c r="B78" s="90" t="str">
        <f>_xlfn.CONCAT(NotesIndiv[[#This Row],[EQUIPE]]," - ",NotesIndiv[[#This Row],[N° APP]])</f>
        <v>16 - 3</v>
      </c>
      <c r="C78" s="58" t="s">
        <v>246</v>
      </c>
      <c r="D78" s="59" t="s">
        <v>44</v>
      </c>
      <c r="E78" s="59">
        <v>16</v>
      </c>
      <c r="F78" s="59" t="s">
        <v>83</v>
      </c>
      <c r="G78" s="59" t="s">
        <v>95</v>
      </c>
      <c r="H78" s="59"/>
      <c r="I78" s="60"/>
      <c r="J78" s="59">
        <v>3</v>
      </c>
      <c r="K78" s="61"/>
      <c r="L78" s="62"/>
      <c r="M78" s="59"/>
      <c r="N78" s="63"/>
      <c r="O78" s="64"/>
      <c r="P78" s="112">
        <v>5</v>
      </c>
      <c r="Q78" s="62">
        <v>2</v>
      </c>
      <c r="R78" s="113">
        <v>6</v>
      </c>
      <c r="S78" s="113">
        <f>SUM(NotesIndiv[[#This Row],[travail en autonomie et assiduité ]:[participation]])/20</f>
        <v>0.65</v>
      </c>
      <c r="T78" s="113">
        <f>1-NotesIndiv[[#This Row],[TOTAL]]</f>
        <v>0.35</v>
      </c>
      <c r="U78" s="3">
        <f>SUM(NotesIndiv[[#This Row],[travail en autonomie et assiduité ]:[participation]])</f>
        <v>13</v>
      </c>
      <c r="V78" s="3">
        <f>_xlfn.XLOOKUP(NotesIndiv[[#This Row],[EQUIPE]],NotesEQ[N°],NotesEQ[NOTE GLOBALE])</f>
        <v>1.40625</v>
      </c>
      <c r="W78" s="244">
        <f t="shared" si="2"/>
        <v>5.270833333333333</v>
      </c>
      <c r="Y78" t="str">
        <f>LEFT(NotesIndiv[[#This Row],[NOM]],3)&amp;"."</f>
        <v>ETH.</v>
      </c>
    </row>
    <row r="79" spans="2:25" x14ac:dyDescent="0.25">
      <c r="B79" s="90" t="str">
        <f>_xlfn.CONCAT(NotesIndiv[[#This Row],[EQUIPE]]," - ",NotesIndiv[[#This Row],[N° APP]])</f>
        <v>16 - 4</v>
      </c>
      <c r="C79" s="58" t="s">
        <v>247</v>
      </c>
      <c r="D79" s="59" t="s">
        <v>50</v>
      </c>
      <c r="E79" s="59">
        <v>16</v>
      </c>
      <c r="F79" s="59" t="s">
        <v>83</v>
      </c>
      <c r="G79" s="59" t="s">
        <v>95</v>
      </c>
      <c r="H79" s="59"/>
      <c r="I79" s="60"/>
      <c r="J79" s="59">
        <v>4</v>
      </c>
      <c r="K79" s="61"/>
      <c r="L79" s="62"/>
      <c r="M79" s="59"/>
      <c r="N79" s="63"/>
      <c r="O79" s="64"/>
      <c r="P79" s="112">
        <v>5</v>
      </c>
      <c r="Q79" s="62">
        <v>2</v>
      </c>
      <c r="R79" s="113">
        <v>6</v>
      </c>
      <c r="S79" s="113">
        <f>SUM(NotesIndiv[[#This Row],[travail en autonomie et assiduité ]:[participation]])/20</f>
        <v>0.65</v>
      </c>
      <c r="T79" s="113">
        <f>1-NotesIndiv[[#This Row],[TOTAL]]</f>
        <v>0.35</v>
      </c>
      <c r="U79" s="3">
        <f>SUM(NotesIndiv[[#This Row],[travail en autonomie et assiduité ]:[participation]])</f>
        <v>13</v>
      </c>
      <c r="V79" s="3">
        <f>_xlfn.XLOOKUP(NotesIndiv[[#This Row],[EQUIPE]],NotesEQ[N°],NotesEQ[NOTE GLOBALE])</f>
        <v>1.40625</v>
      </c>
      <c r="W79" s="244">
        <f t="shared" si="2"/>
        <v>5.270833333333333</v>
      </c>
      <c r="Y79" t="str">
        <f>LEFT(NotesIndiv[[#This Row],[NOM]],3)&amp;"."</f>
        <v>MEN.</v>
      </c>
    </row>
    <row r="80" spans="2:25" x14ac:dyDescent="0.25">
      <c r="B80" s="92" t="str">
        <f>_xlfn.CONCAT(NotesIndiv[[#This Row],[EQUIPE]]," - ",NotesIndiv[[#This Row],[N° APP]])</f>
        <v>16 - 5</v>
      </c>
      <c r="C80" s="79" t="s">
        <v>225</v>
      </c>
      <c r="D80" s="80" t="s">
        <v>34</v>
      </c>
      <c r="E80" s="80">
        <v>16</v>
      </c>
      <c r="F80" s="80" t="s">
        <v>83</v>
      </c>
      <c r="G80" s="80" t="s">
        <v>95</v>
      </c>
      <c r="H80" s="80">
        <v>3.5</v>
      </c>
      <c r="I80" s="81"/>
      <c r="J80" s="80">
        <v>5</v>
      </c>
      <c r="K80" s="82"/>
      <c r="L80" s="83"/>
      <c r="M80" s="80"/>
      <c r="N80" s="84"/>
      <c r="O80" s="85"/>
      <c r="P80" s="116">
        <v>3.5</v>
      </c>
      <c r="Q80" s="83">
        <v>2</v>
      </c>
      <c r="R80" s="117">
        <v>6</v>
      </c>
      <c r="S80" s="117">
        <f>SUM(NotesIndiv[[#This Row],[travail en autonomie et assiduité ]:[participation]])/20</f>
        <v>0.57499999999999996</v>
      </c>
      <c r="T80" s="117">
        <f>1-NotesIndiv[[#This Row],[TOTAL]]</f>
        <v>0.42500000000000004</v>
      </c>
      <c r="U80" s="3">
        <f>SUM(NotesIndiv[[#This Row],[travail en autonomie et assiduité ]:[participation]])</f>
        <v>11.5</v>
      </c>
      <c r="V80" s="3">
        <f>_xlfn.XLOOKUP(NotesIndiv[[#This Row],[EQUIPE]],NotesEQ[N°],NotesEQ[NOTE GLOBALE])</f>
        <v>1.40625</v>
      </c>
      <c r="W80" s="244">
        <f t="shared" si="2"/>
        <v>4.770833333333333</v>
      </c>
      <c r="Y80" t="str">
        <f>LEFT(NotesIndiv[[#This Row],[NOM]],3)&amp;"."</f>
        <v>NOU.</v>
      </c>
    </row>
  </sheetData>
  <conditionalFormatting sqref="G4:G80">
    <cfRule type="cellIs" dxfId="1" priority="2" operator="equal">
      <formula>"OK"</formula>
    </cfRule>
  </conditionalFormatting>
  <conditionalFormatting sqref="H4:H80">
    <cfRule type="cellIs" dxfId="0" priority="1" operator="greaterThan">
      <formula>0</formula>
    </cfRule>
  </conditionalFormatting>
  <pageMargins left="0.7" right="0.7" top="0.75" bottom="0.75" header="0.3" footer="0.3"/>
  <drawing r:id="rId1"/>
  <tableParts count="1">
    <tablePart r:id="rId2"/>
  </tableParts>
  <extLst>
    <ext xmlns:x15="http://schemas.microsoft.com/office/spreadsheetml/2010/11/main" uri="{3A4CF648-6AED-40f4-86FF-DC5316D8AED3}">
      <x14:slicerList xmlns:x14="http://schemas.microsoft.com/office/spreadsheetml/2009/9/main">
        <x14:slicer r:id="rId3"/>
      </x14:slicerList>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tabColor theme="4" tint="0.39997558519241921"/>
  </sheetPr>
  <dimension ref="B1:D18"/>
  <sheetViews>
    <sheetView workbookViewId="0"/>
  </sheetViews>
  <sheetFormatPr baseColWidth="10" defaultRowHeight="15" x14ac:dyDescent="0.25"/>
  <cols>
    <col min="3" max="3" width="14.42578125" bestFit="1" customWidth="1"/>
    <col min="4" max="4" width="109.7109375" customWidth="1"/>
  </cols>
  <sheetData>
    <row r="1" spans="2:4" ht="70.5" customHeight="1" thickBot="1" x14ac:dyDescent="0.3"/>
    <row r="2" spans="2:4" x14ac:dyDescent="0.25">
      <c r="B2" s="256" t="s">
        <v>132</v>
      </c>
      <c r="C2" s="256" t="s">
        <v>81</v>
      </c>
      <c r="D2" t="s">
        <v>157</v>
      </c>
    </row>
    <row r="3" spans="2:4" ht="150" x14ac:dyDescent="0.25">
      <c r="B3" s="257">
        <v>1</v>
      </c>
      <c r="C3" s="258" t="str">
        <f>UPPER(_xlfn.XLOOKUP(COMM[[#This Row],[N°]],NotesIndiv[EQUIPE],NotesIndiv[NOM2]))</f>
        <v>AIDE PIT’CHOU</v>
      </c>
      <c r="D3" s="4" t="s">
        <v>171</v>
      </c>
    </row>
    <row r="4" spans="2:4" ht="135" x14ac:dyDescent="0.25">
      <c r="B4" s="258">
        <v>2</v>
      </c>
      <c r="C4" s="258" t="str">
        <f>UPPER(_xlfn.XLOOKUP(COMM[[#This Row],[N°]],NotesIndiv[EQUIPE],NotesIndiv[NOM2]))</f>
        <v>SECURE BOARD</v>
      </c>
      <c r="D4" s="4" t="s">
        <v>166</v>
      </c>
    </row>
    <row r="5" spans="2:4" ht="105" x14ac:dyDescent="0.25">
      <c r="B5" s="257">
        <v>3</v>
      </c>
      <c r="C5" s="258" t="str">
        <f>UPPER(_xlfn.XLOOKUP(COMM[[#This Row],[N°]],NotesIndiv[EQUIPE],NotesIndiv[NOM2]))</f>
        <v>PARPECO</v>
      </c>
      <c r="D5" s="4" t="s">
        <v>168</v>
      </c>
    </row>
    <row r="6" spans="2:4" ht="225" x14ac:dyDescent="0.25">
      <c r="B6" s="258">
        <v>4</v>
      </c>
      <c r="C6" s="258" t="str">
        <f>UPPER(_xlfn.XLOOKUP(COMM[[#This Row],[N°]],NotesIndiv[EQUIPE],NotesIndiv[NOM2]))</f>
        <v>SWITCH-SHIRT</v>
      </c>
      <c r="D6" s="4" t="s">
        <v>173</v>
      </c>
    </row>
    <row r="7" spans="2:4" ht="75" x14ac:dyDescent="0.25">
      <c r="B7" s="257">
        <v>5</v>
      </c>
      <c r="C7" s="258" t="str">
        <f>UPPER(_xlfn.XLOOKUP(COMM[[#This Row],[N°]],NotesIndiv[EQUIPE],NotesIndiv[NOM2]))</f>
        <v>PET PEETCH</v>
      </c>
      <c r="D7" s="4" t="s">
        <v>163</v>
      </c>
    </row>
    <row r="8" spans="2:4" ht="90" x14ac:dyDescent="0.25">
      <c r="B8" s="258">
        <v>6</v>
      </c>
      <c r="C8" s="258" t="str">
        <f>UPPER(_xlfn.XLOOKUP(COMM[[#This Row],[N°]],NotesIndiv[EQUIPE],NotesIndiv[NOM2]))</f>
        <v>DISNOV</v>
      </c>
      <c r="D8" s="4" t="s">
        <v>175</v>
      </c>
    </row>
    <row r="9" spans="2:4" x14ac:dyDescent="0.25">
      <c r="B9" s="257">
        <v>7</v>
      </c>
      <c r="C9" s="258" t="str">
        <f>UPPER(_xlfn.XLOOKUP(COMM[[#This Row],[N°]],NotesIndiv[EQUIPE],NotesIndiv[NOM2]))</f>
        <v>SYSTÈME SUN</v>
      </c>
    </row>
    <row r="10" spans="2:4" ht="135" x14ac:dyDescent="0.25">
      <c r="B10" s="258">
        <v>8</v>
      </c>
      <c r="C10" s="258" t="str">
        <f>UPPER(_xlfn.XLOOKUP(COMM[[#This Row],[N°]],NotesIndiv[EQUIPE],NotesIndiv[NOM2]))</f>
        <v>HOMA</v>
      </c>
      <c r="D10" s="4" t="s">
        <v>160</v>
      </c>
    </row>
    <row r="11" spans="2:4" x14ac:dyDescent="0.25">
      <c r="B11" s="257">
        <v>9</v>
      </c>
      <c r="C11" s="258" t="str">
        <f>UPPER(_xlfn.XLOOKUP(COMM[[#This Row],[N°]],NotesIndiv[EQUIPE],NotesIndiv[NOM2]))</f>
        <v xml:space="preserve">POLVISION </v>
      </c>
    </row>
    <row r="12" spans="2:4" ht="210" x14ac:dyDescent="0.25">
      <c r="B12" s="258">
        <v>10</v>
      </c>
      <c r="C12" s="258" t="str">
        <f>UPPER(_xlfn.XLOOKUP(COMM[[#This Row],[N°]],NotesIndiv[EQUIPE],NotesIndiv[NOM2]))</f>
        <v>BIO CHEWING-GUMS</v>
      </c>
      <c r="D12" s="4" t="s">
        <v>169</v>
      </c>
    </row>
    <row r="13" spans="2:4" ht="105" x14ac:dyDescent="0.25">
      <c r="B13" s="257">
        <v>11</v>
      </c>
      <c r="C13" s="258" t="str">
        <f>UPPER(_xlfn.XLOOKUP(COMM[[#This Row],[N°]],NotesIndiv[EQUIPE],NotesIndiv[NOM2]))</f>
        <v>EKO</v>
      </c>
      <c r="D13" s="4" t="s">
        <v>170</v>
      </c>
    </row>
    <row r="14" spans="2:4" ht="150" x14ac:dyDescent="0.25">
      <c r="B14" s="258">
        <v>12</v>
      </c>
      <c r="C14" s="258" t="str">
        <f>UPPER(_xlfn.XLOOKUP(COMM[[#This Row],[N°]],NotesIndiv[EQUIPE],NotesIndiv[NOM2]))</f>
        <v>REGL’O</v>
      </c>
      <c r="D14" s="4" t="s">
        <v>162</v>
      </c>
    </row>
    <row r="15" spans="2:4" ht="195" x14ac:dyDescent="0.25">
      <c r="B15" s="257">
        <v>13</v>
      </c>
      <c r="C15" s="258" t="str">
        <f>UPPER(_xlfn.XLOOKUP(COMM[[#This Row],[N°]],NotesIndiv[EQUIPE],NotesIndiv[NOM2]))</f>
        <v>BIOCAF</v>
      </c>
      <c r="D15" s="4" t="s">
        <v>174</v>
      </c>
    </row>
    <row r="16" spans="2:4" ht="150" x14ac:dyDescent="0.25">
      <c r="B16" s="258">
        <v>14</v>
      </c>
      <c r="C16" s="258" t="str">
        <f>UPPER(_xlfn.XLOOKUP(COMM[[#This Row],[N°]],NotesIndiv[EQUIPE],NotesIndiv[NOM2]))</f>
        <v>GREEN’TECH</v>
      </c>
      <c r="D16" s="4" t="s">
        <v>167</v>
      </c>
    </row>
    <row r="17" spans="2:4" ht="90" x14ac:dyDescent="0.25">
      <c r="B17" s="257">
        <v>15</v>
      </c>
      <c r="C17" s="258" t="str">
        <f>UPPER(_xlfn.XLOOKUP(COMM[[#This Row],[N°]],NotesIndiv[EQUIPE],NotesIndiv[NOM2]))</f>
        <v>JEU TSA</v>
      </c>
      <c r="D17" s="4" t="s">
        <v>164</v>
      </c>
    </row>
    <row r="18" spans="2:4" ht="150.75" thickBot="1" x14ac:dyDescent="0.3">
      <c r="B18" s="259">
        <v>16</v>
      </c>
      <c r="C18" s="258" t="str">
        <f>UPPER(_xlfn.XLOOKUP(COMM[[#This Row],[N°]],NotesIndiv[EQUIPE],NotesIndiv[NOM2]))</f>
        <v>SKICO</v>
      </c>
      <c r="D18" s="4" t="s">
        <v>165</v>
      </c>
    </row>
  </sheetData>
  <pageMargins left="0.7" right="0.7" top="0.75" bottom="0.75" header="0.3" footer="0.3"/>
  <drawing r:id="rId1"/>
  <tableParts count="1">
    <tablePart r:id="rId2"/>
  </tableParts>
  <extLst>
    <ext xmlns:x15="http://schemas.microsoft.com/office/spreadsheetml/2010/11/main" uri="{3A4CF648-6AED-40f4-86FF-DC5316D8AED3}">
      <x14:slicerList xmlns:x14="http://schemas.microsoft.com/office/spreadsheetml/2009/9/main">
        <x14:slicer r:id="rId3"/>
      </x14:slicerList>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C6207EE-C48B-4AAF-8D42-0400F6A71BEE}">
  <sheetPr>
    <tabColor rgb="FFFF0000"/>
  </sheetPr>
  <dimension ref="C2:V26"/>
  <sheetViews>
    <sheetView workbookViewId="0"/>
  </sheetViews>
  <sheetFormatPr baseColWidth="10" defaultRowHeight="15" x14ac:dyDescent="0.25"/>
  <cols>
    <col min="1" max="1" width="3.85546875" customWidth="1"/>
    <col min="2" max="2" width="3.140625" customWidth="1"/>
    <col min="10" max="12" width="5.5703125" customWidth="1"/>
    <col min="19" max="19" width="6.7109375" customWidth="1"/>
  </cols>
  <sheetData>
    <row r="2" spans="3:9" ht="15.75" thickBot="1" x14ac:dyDescent="0.3"/>
    <row r="3" spans="3:9" ht="15.75" thickTop="1" x14ac:dyDescent="0.25">
      <c r="C3" s="152" t="s">
        <v>144</v>
      </c>
      <c r="D3" s="202"/>
      <c r="E3" s="153"/>
      <c r="F3" s="153"/>
      <c r="G3" s="154"/>
      <c r="H3" s="154"/>
      <c r="I3" s="154"/>
    </row>
    <row r="4" spans="3:9" ht="72.75" customHeight="1" thickBot="1" x14ac:dyDescent="0.3">
      <c r="C4" s="127"/>
      <c r="D4" s="128"/>
      <c r="E4" s="128"/>
      <c r="F4" s="128"/>
      <c r="G4" s="128"/>
      <c r="H4" s="128"/>
      <c r="I4" s="128"/>
    </row>
    <row r="5" spans="3:9" ht="15.75" thickTop="1" x14ac:dyDescent="0.25"/>
    <row r="17" spans="13:22" x14ac:dyDescent="0.25">
      <c r="O17" s="324" t="s">
        <v>254</v>
      </c>
    </row>
    <row r="18" spans="13:22" ht="23.25" x14ac:dyDescent="0.25">
      <c r="O18" s="318" t="s">
        <v>248</v>
      </c>
      <c r="P18" s="318" t="s">
        <v>141</v>
      </c>
      <c r="Q18" s="318" t="s">
        <v>249</v>
      </c>
      <c r="R18" s="318" t="s">
        <v>250</v>
      </c>
      <c r="S18" s="318" t="s">
        <v>251</v>
      </c>
      <c r="T18" s="323" t="s">
        <v>252</v>
      </c>
      <c r="U18" s="318"/>
      <c r="V18" s="323" t="s">
        <v>253</v>
      </c>
    </row>
    <row r="19" spans="13:22" x14ac:dyDescent="0.25">
      <c r="M19" s="327">
        <f>ROW()</f>
        <v>19</v>
      </c>
      <c r="N19" s="130" t="s">
        <v>106</v>
      </c>
      <c r="O19" s="130" cm="1">
        <f t="array" aca="1" ref="O19" ca="1">_xlfn.XLOOKUP('FEUILLE RECAP'!$B$1,NotesEQ[N°],INDIRECT(V19))</f>
        <v>4.5</v>
      </c>
      <c r="P19" s="130">
        <f t="shared" ref="P19:P26" ca="1" si="0">Q19-O19</f>
        <v>0.5</v>
      </c>
      <c r="Q19" s="130" cm="1">
        <f t="array" ref="Q19:Q26">TRANSPOSE(NOTESEQUIP!K2:R2)</f>
        <v>5</v>
      </c>
      <c r="R19" s="321" t="str">
        <f t="shared" ref="R19:R26" ca="1" si="1">_xlfn.CONCAT(O19,"/",Q19)</f>
        <v>4,5/5</v>
      </c>
      <c r="S19" s="157">
        <f t="shared" ref="S19:S26" ca="1" si="2">O19/Q19</f>
        <v>0.9</v>
      </c>
      <c r="T19" s="319"/>
      <c r="U19" s="319"/>
      <c r="V19" t="str">
        <f t="shared" ref="V19:V26" si="3">"NotesEQ["&amp;N19&amp;"]"</f>
        <v>NotesEQ[Métier]</v>
      </c>
    </row>
    <row r="20" spans="13:22" x14ac:dyDescent="0.25">
      <c r="M20" s="327">
        <f>ROW()</f>
        <v>20</v>
      </c>
      <c r="N20" s="130" t="s">
        <v>107</v>
      </c>
      <c r="O20" s="130" cm="1">
        <f t="array" aca="1" ref="O20" ca="1">_xlfn.XLOOKUP('FEUILLE RECAP'!$B$1,NotesEQ[N°],INDIRECT(V20))</f>
        <v>4</v>
      </c>
      <c r="P20" s="130">
        <f t="shared" ca="1" si="0"/>
        <v>1</v>
      </c>
      <c r="Q20" s="130">
        <v>5</v>
      </c>
      <c r="R20" s="321" t="str">
        <f t="shared" ca="1" si="1"/>
        <v>4/5</v>
      </c>
      <c r="S20" s="157">
        <f t="shared" ca="1" si="2"/>
        <v>0.8</v>
      </c>
      <c r="T20" s="319"/>
      <c r="U20" s="319"/>
      <c r="V20" t="str">
        <f t="shared" si="3"/>
        <v>NotesEQ[Motivations]</v>
      </c>
    </row>
    <row r="21" spans="13:22" x14ac:dyDescent="0.25">
      <c r="M21" s="327">
        <f>ROW()</f>
        <v>21</v>
      </c>
      <c r="N21" s="130" t="s">
        <v>108</v>
      </c>
      <c r="O21" s="130" cm="1">
        <f t="array" aca="1" ref="O21" ca="1">_xlfn.XLOOKUP('FEUILLE RECAP'!$B$1,NotesEQ[N°],INDIRECT(V21))</f>
        <v>4.5</v>
      </c>
      <c r="P21" s="130">
        <f t="shared" ca="1" si="0"/>
        <v>0.5</v>
      </c>
      <c r="Q21" s="130">
        <v>5</v>
      </c>
      <c r="R21" s="321" t="str">
        <f t="shared" ca="1" si="1"/>
        <v>4,5/5</v>
      </c>
      <c r="S21" s="157">
        <f t="shared" ca="1" si="2"/>
        <v>0.9</v>
      </c>
      <c r="T21" s="319" t="str">
        <f ca="1">SUM(O19:O21)&amp;"/"&amp;SUM(Q19:Q21)</f>
        <v>13/15</v>
      </c>
      <c r="U21" s="325" t="str">
        <f ca="1">T21</f>
        <v>13/15</v>
      </c>
      <c r="V21" t="str">
        <f t="shared" si="3"/>
        <v>NotesEQ[Moyens]</v>
      </c>
    </row>
    <row r="22" spans="13:22" x14ac:dyDescent="0.25">
      <c r="M22" s="327">
        <f>ROW()</f>
        <v>22</v>
      </c>
      <c r="N22" s="131" t="s">
        <v>113</v>
      </c>
      <c r="O22" s="131" cm="1">
        <f t="array" aca="1" ref="O22" ca="1">_xlfn.XLOOKUP('FEUILLE RECAP'!$B$1,NotesEQ[N°],INDIRECT(V22))</f>
        <v>4.5</v>
      </c>
      <c r="P22" s="131">
        <f t="shared" ca="1" si="0"/>
        <v>5.5</v>
      </c>
      <c r="Q22" s="131">
        <v>10</v>
      </c>
      <c r="R22" s="322" t="str">
        <f t="shared" ca="1" si="1"/>
        <v>4,5/10</v>
      </c>
      <c r="S22" s="159">
        <f t="shared" ca="1" si="2"/>
        <v>0.45</v>
      </c>
      <c r="T22" s="320"/>
      <c r="U22" s="326"/>
      <c r="V22" t="str">
        <f t="shared" si="3"/>
        <v>NotesEQ[Marché]</v>
      </c>
    </row>
    <row r="23" spans="13:22" x14ac:dyDescent="0.25">
      <c r="M23" s="327">
        <f>ROW()</f>
        <v>23</v>
      </c>
      <c r="N23" s="131" t="s">
        <v>114</v>
      </c>
      <c r="O23" s="131" cm="1">
        <f t="array" aca="1" ref="O23" ca="1">_xlfn.XLOOKUP('FEUILLE RECAP'!$B$1,NotesEQ[N°],INDIRECT(V23))</f>
        <v>4.5</v>
      </c>
      <c r="P23" s="131">
        <f t="shared" ca="1" si="0"/>
        <v>5.5</v>
      </c>
      <c r="Q23" s="131">
        <v>10</v>
      </c>
      <c r="R23" s="322" t="str">
        <f t="shared" ca="1" si="1"/>
        <v>4,5/10</v>
      </c>
      <c r="S23" s="159">
        <f t="shared" ca="1" si="2"/>
        <v>0.45</v>
      </c>
      <c r="T23" s="320"/>
      <c r="U23" s="326"/>
      <c r="V23" t="str">
        <f t="shared" si="3"/>
        <v>NotesEQ[Zoom]</v>
      </c>
    </row>
    <row r="24" spans="13:22" x14ac:dyDescent="0.25">
      <c r="M24" s="327">
        <f>ROW()</f>
        <v>24</v>
      </c>
      <c r="N24" s="131" t="s">
        <v>115</v>
      </c>
      <c r="O24" s="131" cm="1">
        <f t="array" aca="1" ref="O24" ca="1">_xlfn.XLOOKUP('FEUILLE RECAP'!$B$1,NotesEQ[N°],INDIRECT(V24))</f>
        <v>4.5</v>
      </c>
      <c r="P24" s="131">
        <f t="shared" ca="1" si="0"/>
        <v>5.5</v>
      </c>
      <c r="Q24" s="131">
        <v>10</v>
      </c>
      <c r="R24" s="322" t="str">
        <f t="shared" ca="1" si="1"/>
        <v>4,5/10</v>
      </c>
      <c r="S24" s="159">
        <f t="shared" ca="1" si="2"/>
        <v>0.45</v>
      </c>
      <c r="T24" s="320"/>
      <c r="U24" s="326"/>
      <c r="V24" t="str">
        <f t="shared" si="3"/>
        <v>NotesEQ[Pestel]</v>
      </c>
    </row>
    <row r="25" spans="13:22" x14ac:dyDescent="0.25">
      <c r="M25" s="327">
        <f>ROW()</f>
        <v>25</v>
      </c>
      <c r="N25" s="131" t="s">
        <v>116</v>
      </c>
      <c r="O25" s="131" cm="1">
        <f t="array" aca="1" ref="O25" ca="1">_xlfn.XLOOKUP('FEUILLE RECAP'!$B$1,NotesEQ[N°],INDIRECT(V25))</f>
        <v>4.5</v>
      </c>
      <c r="P25" s="131">
        <f t="shared" ca="1" si="0"/>
        <v>5.5</v>
      </c>
      <c r="Q25" s="131">
        <v>10</v>
      </c>
      <c r="R25" s="322" t="str">
        <f t="shared" ca="1" si="1"/>
        <v>4,5/10</v>
      </c>
      <c r="S25" s="159">
        <f t="shared" ca="1" si="2"/>
        <v>0.45</v>
      </c>
      <c r="T25" s="320"/>
      <c r="U25" s="326"/>
      <c r="V25" t="str">
        <f t="shared" si="3"/>
        <v>NotesEQ[Porter]</v>
      </c>
    </row>
    <row r="26" spans="13:22" x14ac:dyDescent="0.25">
      <c r="M26" s="327">
        <f>ROW()</f>
        <v>26</v>
      </c>
      <c r="N26" s="131" t="s">
        <v>117</v>
      </c>
      <c r="O26" s="131" cm="1">
        <f t="array" aca="1" ref="O26" ca="1">_xlfn.XLOOKUP('FEUILLE RECAP'!$B$1,NotesEQ[N°],INDIRECT(V26))</f>
        <v>4.5</v>
      </c>
      <c r="P26" s="131">
        <f t="shared" ca="1" si="0"/>
        <v>5.5</v>
      </c>
      <c r="Q26" s="131">
        <v>10</v>
      </c>
      <c r="R26" s="322" t="str">
        <f t="shared" ca="1" si="1"/>
        <v>4,5/10</v>
      </c>
      <c r="S26" s="159">
        <f t="shared" ca="1" si="2"/>
        <v>0.45</v>
      </c>
      <c r="T26" s="320" t="str">
        <f ca="1">SUM(O22:O26)&amp;"/"&amp;SUM(Q22:Q26)</f>
        <v>22,5/50</v>
      </c>
      <c r="U26" s="326"/>
      <c r="V26" t="str">
        <f t="shared" si="3"/>
        <v>NotesEQ[SWOT]</v>
      </c>
    </row>
  </sheetData>
  <pageMargins left="0.7" right="0.7" top="0.75" bottom="0.75" header="0.3" footer="0.3"/>
  <drawing r:id="rId1"/>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ct:contentTypeSchema xmlns:ct="http://schemas.microsoft.com/office/2006/metadata/contentType" xmlns:ma="http://schemas.microsoft.com/office/2006/metadata/properties/metaAttributes" ct:_="" ma:_="" ma:contentTypeName="Document" ma:contentTypeID="0x010100EE3EAD5A09E8A446950C7794BE9A6658" ma:contentTypeVersion="13" ma:contentTypeDescription="Crée un document." ma:contentTypeScope="" ma:versionID="635c0ef214b54724cee5a0c27fdff98f">
  <xsd:schema xmlns:xsd="http://www.w3.org/2001/XMLSchema" xmlns:xs="http://www.w3.org/2001/XMLSchema" xmlns:p="http://schemas.microsoft.com/office/2006/metadata/properties" xmlns:ns3="c5c012e3-1e5f-4d3d-b3ca-15d856cf3c9f" xmlns:ns4="b8a47faa-dc84-43d5-b041-f3e6634da051" targetNamespace="http://schemas.microsoft.com/office/2006/metadata/properties" ma:root="true" ma:fieldsID="e623d22e65915cc7b618c00231d959db" ns3:_="" ns4:_="">
    <xsd:import namespace="c5c012e3-1e5f-4d3d-b3ca-15d856cf3c9f"/>
    <xsd:import namespace="b8a47faa-dc84-43d5-b041-f3e6634da051"/>
    <xsd:element name="properties">
      <xsd:complexType>
        <xsd:sequence>
          <xsd:element name="documentManagement">
            <xsd:complexType>
              <xsd:all>
                <xsd:element ref="ns3:SharedWithUsers" minOccurs="0"/>
                <xsd:element ref="ns3:SharedWithDetails" minOccurs="0"/>
                <xsd:element ref="ns3:SharingHintHash" minOccurs="0"/>
                <xsd:element ref="ns4:MediaServiceMetadata" minOccurs="0"/>
                <xsd:element ref="ns4:MediaServiceFastMetadata" minOccurs="0"/>
                <xsd:element ref="ns4:MediaServiceAutoTags" minOccurs="0"/>
                <xsd:element ref="ns4:MediaServiceGenerationTime" minOccurs="0"/>
                <xsd:element ref="ns4:MediaServiceEventHashCode" minOccurs="0"/>
                <xsd:element ref="ns4:MediaServiceOCR" minOccurs="0"/>
                <xsd:element ref="ns4:MediaServiceDateTaken" minOccurs="0"/>
                <xsd:element ref="ns4:MediaLengthInSeconds" minOccurs="0"/>
                <xsd:element ref="ns4:_activity" minOccurs="0"/>
                <xsd:element ref="ns4:MediaServiceObjectDetectorVersions"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c5c012e3-1e5f-4d3d-b3ca-15d856cf3c9f" elementFormDefault="qualified">
    <xsd:import namespace="http://schemas.microsoft.com/office/2006/documentManagement/types"/>
    <xsd:import namespace="http://schemas.microsoft.com/office/infopath/2007/PartnerControls"/>
    <xsd:element name="SharedWithUsers" ma:index="8" nillable="true" ma:displayName="Partagé avec" ma:internalName="SharedWithUsers" ma:readOnly="true">
      <xsd:complexType>
        <xsd:complexContent>
          <xsd:extension base="dms:UserMulti">
            <xsd:sequence>
              <xsd:element name="UserInfo" minOccurs="0" maxOccurs="unbounded">
                <xsd:complexType>
                  <xsd:sequence>
                    <xsd:element name="DisplayName" type="xsd:string" minOccurs="0"/>
                    <xsd:element name="AccountId" type="dms:UserId" minOccurs="0" nillable="true"/>
                    <xsd:element name="AccountType" type="xsd:string" minOccurs="0"/>
                  </xsd:sequence>
                </xsd:complexType>
              </xsd:element>
            </xsd:sequence>
          </xsd:extension>
        </xsd:complexContent>
      </xsd:complexType>
    </xsd:element>
    <xsd:element name="SharedWithDetails" ma:index="9" nillable="true" ma:displayName="Partagé avec détails" ma:internalName="SharedWithDetails" ma:readOnly="true">
      <xsd:simpleType>
        <xsd:restriction base="dms:Note">
          <xsd:maxLength value="255"/>
        </xsd:restriction>
      </xsd:simpleType>
    </xsd:element>
    <xsd:element name="SharingHintHash" ma:index="10" nillable="true" ma:displayName="Partage du hachage d’indicateur" ma:hidden="true" ma:internalName="SharingHintHash" ma:readOnly="true">
      <xsd:simpleType>
        <xsd:restriction base="dms:Text"/>
      </xsd:simpleType>
    </xsd:element>
  </xsd:schema>
  <xsd:schema xmlns:xsd="http://www.w3.org/2001/XMLSchema" xmlns:xs="http://www.w3.org/2001/XMLSchema" xmlns:dms="http://schemas.microsoft.com/office/2006/documentManagement/types" xmlns:pc="http://schemas.microsoft.com/office/infopath/2007/PartnerControls" targetNamespace="b8a47faa-dc84-43d5-b041-f3e6634da051" elementFormDefault="qualified">
    <xsd:import namespace="http://schemas.microsoft.com/office/2006/documentManagement/types"/>
    <xsd:import namespace="http://schemas.microsoft.com/office/infopath/2007/PartnerControls"/>
    <xsd:element name="MediaServiceMetadata" ma:index="11" nillable="true" ma:displayName="MediaServiceMetadata" ma:hidden="true" ma:internalName="MediaServiceMetadata" ma:readOnly="true">
      <xsd:simpleType>
        <xsd:restriction base="dms:Note"/>
      </xsd:simpleType>
    </xsd:element>
    <xsd:element name="MediaServiceFastMetadata" ma:index="12" nillable="true" ma:displayName="MediaServiceFastMetadata" ma:hidden="true" ma:internalName="MediaServiceFastMetadata" ma:readOnly="true">
      <xsd:simpleType>
        <xsd:restriction base="dms:Note"/>
      </xsd:simpleType>
    </xsd:element>
    <xsd:element name="MediaServiceAutoTags" ma:index="13" nillable="true" ma:displayName="Tags" ma:internalName="MediaServiceAutoTags" ma:readOnly="true">
      <xsd:simpleType>
        <xsd:restriction base="dms:Text"/>
      </xsd:simpleType>
    </xsd:element>
    <xsd:element name="MediaServiceGenerationTime" ma:index="14" nillable="true" ma:displayName="MediaServiceGenerationTime" ma:hidden="true" ma:internalName="MediaServiceGenerationTime" ma:readOnly="true">
      <xsd:simpleType>
        <xsd:restriction base="dms:Text"/>
      </xsd:simpleType>
    </xsd:element>
    <xsd:element name="MediaServiceEventHashCode" ma:index="15" nillable="true" ma:displayName="MediaServiceEventHashCode" ma:hidden="true" ma:internalName="MediaServiceEventHashCode" ma:readOnly="true">
      <xsd:simpleType>
        <xsd:restriction base="dms:Text"/>
      </xsd:simpleType>
    </xsd:element>
    <xsd:element name="MediaServiceOCR" ma:index="16" nillable="true" ma:displayName="Extracted Text" ma:internalName="MediaServiceOCR" ma:readOnly="true">
      <xsd:simpleType>
        <xsd:restriction base="dms:Note">
          <xsd:maxLength value="255"/>
        </xsd:restriction>
      </xsd:simpleType>
    </xsd:element>
    <xsd:element name="MediaServiceDateTaken" ma:index="17" nillable="true" ma:displayName="MediaServiceDateTaken" ma:hidden="true" ma:internalName="MediaServiceDateTaken" ma:readOnly="true">
      <xsd:simpleType>
        <xsd:restriction base="dms:Text"/>
      </xsd:simpleType>
    </xsd:element>
    <xsd:element name="MediaLengthInSeconds" ma:index="18" nillable="true" ma:displayName="MediaLengthInSeconds" ma:hidden="true" ma:internalName="MediaLengthInSeconds" ma:readOnly="true">
      <xsd:simpleType>
        <xsd:restriction base="dms:Unknown"/>
      </xsd:simpleType>
    </xsd:element>
    <xsd:element name="_activity" ma:index="19" nillable="true" ma:displayName="_activity" ma:hidden="true" ma:internalName="_activity">
      <xsd:simpleType>
        <xsd:restriction base="dms:Note"/>
      </xsd:simpleType>
    </xsd:element>
    <xsd:element name="MediaServiceObjectDetectorVersions" ma:index="20" nillable="true" ma:displayName="MediaServiceObjectDetectorVersions" ma:hidden="true" ma:indexed="true" ma:internalName="MediaServiceObjectDetectorVersions" ma:readOnly="true">
      <xsd:simpleType>
        <xsd:restriction base="dms:Text"/>
      </xsd:simple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0" ma:displayName="Type de contenu"/>
        <xsd:element ref="dc:title" minOccurs="0" maxOccurs="1" ma:index="4" ma:displayName="Titre"/>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2.xml><?xml version="1.0" encoding="utf-8"?>
<?mso-contentType ?>
<FormTemplates xmlns="http://schemas.microsoft.com/sharepoint/v3/contenttype/forms">
  <Display>DocumentLibraryForm</Display>
  <Edit>DocumentLibraryForm</Edit>
  <New>DocumentLibraryForm</New>
</FormTemplates>
</file>

<file path=customXml/item3.xml><?xml version="1.0" encoding="utf-8"?>
<p:properties xmlns:p="http://schemas.microsoft.com/office/2006/metadata/properties" xmlns:xsi="http://www.w3.org/2001/XMLSchema-instance" xmlns:pc="http://schemas.microsoft.com/office/infopath/2007/PartnerControls">
  <documentManagement>
    <_activity xmlns="b8a47faa-dc84-43d5-b041-f3e6634da051" xsi:nil="true"/>
  </documentManagement>
</p:properties>
</file>

<file path=customXml/itemProps1.xml><?xml version="1.0" encoding="utf-8"?>
<ds:datastoreItem xmlns:ds="http://schemas.openxmlformats.org/officeDocument/2006/customXml" ds:itemID="{3E5BC757-E187-49EA-8B73-9D77ECFE655C}">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c5c012e3-1e5f-4d3d-b3ca-15d856cf3c9f"/>
    <ds:schemaRef ds:uri="b8a47faa-dc84-43d5-b041-f3e6634da051"/>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customXml/itemProps2.xml><?xml version="1.0" encoding="utf-8"?>
<ds:datastoreItem xmlns:ds="http://schemas.openxmlformats.org/officeDocument/2006/customXml" ds:itemID="{9A53DCB1-B61C-4BF4-9AB8-8527E2750930}">
  <ds:schemaRefs>
    <ds:schemaRef ds:uri="http://schemas.microsoft.com/sharepoint/v3/contenttype/forms"/>
  </ds:schemaRefs>
</ds:datastoreItem>
</file>

<file path=customXml/itemProps3.xml><?xml version="1.0" encoding="utf-8"?>
<ds:datastoreItem xmlns:ds="http://schemas.openxmlformats.org/officeDocument/2006/customXml" ds:itemID="{B176ECBA-7651-487F-9AA4-2867E0508110}">
  <ds:schemaRefs>
    <ds:schemaRef ds:uri="http://schemas.microsoft.com/office/infopath/2007/PartnerControls"/>
    <ds:schemaRef ds:uri="http://schemas.microsoft.com/office/2006/metadata/properties"/>
    <ds:schemaRef ds:uri="http://schemas.openxmlformats.org/package/2006/metadata/core-properties"/>
    <ds:schemaRef ds:uri="http://www.w3.org/XML/1998/namespace"/>
    <ds:schemaRef ds:uri="http://purl.org/dc/dcmitype/"/>
    <ds:schemaRef ds:uri="http://schemas.microsoft.com/office/2006/documentManagement/types"/>
    <ds:schemaRef ds:uri="b8a47faa-dc84-43d5-b041-f3e6634da051"/>
    <ds:schemaRef ds:uri="http://purl.org/dc/elements/1.1/"/>
    <ds:schemaRef ds:uri="c5c012e3-1e5f-4d3d-b3ca-15d856cf3c9f"/>
    <ds:schemaRef ds:uri="http://purl.org/dc/terms/"/>
  </ds:schemaRefs>
</ds:datastoreItem>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5</vt:i4>
      </vt:variant>
      <vt:variant>
        <vt:lpstr>Plages nommées</vt:lpstr>
      </vt:variant>
      <vt:variant>
        <vt:i4>2</vt:i4>
      </vt:variant>
    </vt:vector>
  </HeadingPairs>
  <TitlesOfParts>
    <vt:vector size="7" baseType="lpstr">
      <vt:lpstr>FEUILLE RECAP</vt:lpstr>
      <vt:lpstr>NOTESEQUIP</vt:lpstr>
      <vt:lpstr>NOTESINDIV</vt:lpstr>
      <vt:lpstr>Comment</vt:lpstr>
      <vt:lpstr>Explications Probleme</vt:lpstr>
      <vt:lpstr>'FEUILLE RECAP'!Impression_des_titres</vt:lpstr>
      <vt:lpstr>'FEUILLE RECAP'!Zone_d_impression</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kris __</dc:creator>
  <cp:lastModifiedBy>francis henniaux</cp:lastModifiedBy>
  <cp:lastPrinted>2023-11-13T20:58:15Z</cp:lastPrinted>
  <dcterms:created xsi:type="dcterms:W3CDTF">2023-11-11T18:22:37Z</dcterms:created>
  <dcterms:modified xsi:type="dcterms:W3CDTF">2023-11-18T09:04:55Z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0x010100EE3EAD5A09E8A446950C7794BE9A6658</vt:lpwstr>
  </property>
</Properties>
</file>