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7F324BE9-DB5F-450A-BD15-E7B5B925E1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imulation emprun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11" i="2" l="1"/>
  <c r="V12" i="2"/>
  <c r="V20" i="2"/>
  <c r="V28" i="2"/>
  <c r="V36" i="2"/>
  <c r="V44" i="2"/>
  <c r="V52" i="2"/>
  <c r="V60" i="2"/>
  <c r="V68" i="2"/>
  <c r="V76" i="2"/>
  <c r="V84" i="2"/>
  <c r="V92" i="2"/>
  <c r="V100" i="2"/>
  <c r="V108" i="2"/>
  <c r="V116" i="2"/>
  <c r="V124" i="2"/>
  <c r="V132" i="2"/>
  <c r="V140" i="2"/>
  <c r="V148" i="2"/>
  <c r="V156" i="2"/>
  <c r="V164" i="2"/>
  <c r="V172" i="2"/>
  <c r="V180" i="2"/>
  <c r="V188" i="2"/>
  <c r="V196" i="2"/>
  <c r="V204" i="2"/>
  <c r="V212" i="2"/>
  <c r="V220" i="2"/>
  <c r="V228" i="2"/>
  <c r="V236" i="2"/>
  <c r="V244" i="2"/>
  <c r="V252" i="2"/>
  <c r="V260" i="2"/>
  <c r="V268" i="2"/>
  <c r="V276" i="2"/>
  <c r="V284" i="2"/>
  <c r="V292" i="2"/>
  <c r="V300" i="2"/>
  <c r="T17" i="2"/>
  <c r="V17" i="2" s="1"/>
  <c r="T18" i="2"/>
  <c r="V18" i="2" s="1"/>
  <c r="T19" i="2"/>
  <c r="V19" i="2" s="1"/>
  <c r="T20" i="2"/>
  <c r="T21" i="2"/>
  <c r="V21" i="2" s="1"/>
  <c r="T22" i="2"/>
  <c r="V22" i="2" s="1"/>
  <c r="T23" i="2"/>
  <c r="V23" i="2" s="1"/>
  <c r="T24" i="2"/>
  <c r="V24" i="2" s="1"/>
  <c r="T25" i="2"/>
  <c r="V25" i="2" s="1"/>
  <c r="T26" i="2"/>
  <c r="V26" i="2" s="1"/>
  <c r="T27" i="2"/>
  <c r="V27" i="2" s="1"/>
  <c r="T28" i="2"/>
  <c r="T29" i="2"/>
  <c r="V29" i="2" s="1"/>
  <c r="T30" i="2"/>
  <c r="V30" i="2" s="1"/>
  <c r="T31" i="2"/>
  <c r="V31" i="2" s="1"/>
  <c r="T32" i="2"/>
  <c r="V32" i="2" s="1"/>
  <c r="T33" i="2"/>
  <c r="V33" i="2" s="1"/>
  <c r="T34" i="2"/>
  <c r="V34" i="2" s="1"/>
  <c r="T35" i="2"/>
  <c r="V35" i="2" s="1"/>
  <c r="T36" i="2"/>
  <c r="T37" i="2"/>
  <c r="V37" i="2" s="1"/>
  <c r="T38" i="2"/>
  <c r="V38" i="2" s="1"/>
  <c r="T39" i="2"/>
  <c r="V39" i="2" s="1"/>
  <c r="T40" i="2"/>
  <c r="V40" i="2" s="1"/>
  <c r="T41" i="2"/>
  <c r="V41" i="2" s="1"/>
  <c r="T42" i="2"/>
  <c r="V42" i="2" s="1"/>
  <c r="T43" i="2"/>
  <c r="V43" i="2" s="1"/>
  <c r="T44" i="2"/>
  <c r="T45" i="2"/>
  <c r="V45" i="2" s="1"/>
  <c r="T46" i="2"/>
  <c r="V46" i="2" s="1"/>
  <c r="T47" i="2"/>
  <c r="V47" i="2" s="1"/>
  <c r="T48" i="2"/>
  <c r="V48" i="2" s="1"/>
  <c r="T49" i="2"/>
  <c r="V49" i="2" s="1"/>
  <c r="T50" i="2"/>
  <c r="V50" i="2" s="1"/>
  <c r="T51" i="2"/>
  <c r="V51" i="2" s="1"/>
  <c r="T52" i="2"/>
  <c r="T53" i="2"/>
  <c r="V53" i="2" s="1"/>
  <c r="T54" i="2"/>
  <c r="V54" i="2" s="1"/>
  <c r="T55" i="2"/>
  <c r="V55" i="2" s="1"/>
  <c r="T56" i="2"/>
  <c r="V56" i="2" s="1"/>
  <c r="T57" i="2"/>
  <c r="V57" i="2" s="1"/>
  <c r="T58" i="2"/>
  <c r="V58" i="2" s="1"/>
  <c r="T59" i="2"/>
  <c r="V59" i="2" s="1"/>
  <c r="T60" i="2"/>
  <c r="T61" i="2"/>
  <c r="V61" i="2" s="1"/>
  <c r="T62" i="2"/>
  <c r="V62" i="2" s="1"/>
  <c r="T63" i="2"/>
  <c r="V63" i="2" s="1"/>
  <c r="T64" i="2"/>
  <c r="V64" i="2" s="1"/>
  <c r="T65" i="2"/>
  <c r="V65" i="2" s="1"/>
  <c r="T66" i="2"/>
  <c r="V66" i="2" s="1"/>
  <c r="T67" i="2"/>
  <c r="V67" i="2" s="1"/>
  <c r="T68" i="2"/>
  <c r="T69" i="2"/>
  <c r="V69" i="2" s="1"/>
  <c r="T70" i="2"/>
  <c r="V70" i="2" s="1"/>
  <c r="T71" i="2"/>
  <c r="V71" i="2" s="1"/>
  <c r="T72" i="2"/>
  <c r="V72" i="2" s="1"/>
  <c r="T73" i="2"/>
  <c r="V73" i="2" s="1"/>
  <c r="T74" i="2"/>
  <c r="V74" i="2" s="1"/>
  <c r="T75" i="2"/>
  <c r="V75" i="2" s="1"/>
  <c r="T76" i="2"/>
  <c r="T77" i="2"/>
  <c r="V77" i="2" s="1"/>
  <c r="T78" i="2"/>
  <c r="V78" i="2" s="1"/>
  <c r="T79" i="2"/>
  <c r="V79" i="2" s="1"/>
  <c r="T80" i="2"/>
  <c r="V80" i="2" s="1"/>
  <c r="T81" i="2"/>
  <c r="V81" i="2" s="1"/>
  <c r="T82" i="2"/>
  <c r="V82" i="2" s="1"/>
  <c r="T83" i="2"/>
  <c r="V83" i="2" s="1"/>
  <c r="T84" i="2"/>
  <c r="T85" i="2"/>
  <c r="V85" i="2" s="1"/>
  <c r="T86" i="2"/>
  <c r="V86" i="2" s="1"/>
  <c r="T87" i="2"/>
  <c r="V87" i="2" s="1"/>
  <c r="T88" i="2"/>
  <c r="V88" i="2" s="1"/>
  <c r="T89" i="2"/>
  <c r="V89" i="2" s="1"/>
  <c r="T90" i="2"/>
  <c r="V90" i="2" s="1"/>
  <c r="T91" i="2"/>
  <c r="V91" i="2" s="1"/>
  <c r="T92" i="2"/>
  <c r="T93" i="2"/>
  <c r="V93" i="2" s="1"/>
  <c r="T94" i="2"/>
  <c r="V94" i="2" s="1"/>
  <c r="T95" i="2"/>
  <c r="V95" i="2" s="1"/>
  <c r="T96" i="2"/>
  <c r="V96" i="2" s="1"/>
  <c r="T97" i="2"/>
  <c r="V97" i="2" s="1"/>
  <c r="T98" i="2"/>
  <c r="V98" i="2" s="1"/>
  <c r="T99" i="2"/>
  <c r="V99" i="2" s="1"/>
  <c r="T100" i="2"/>
  <c r="T101" i="2"/>
  <c r="V101" i="2" s="1"/>
  <c r="T102" i="2"/>
  <c r="V102" i="2" s="1"/>
  <c r="T103" i="2"/>
  <c r="V103" i="2" s="1"/>
  <c r="T104" i="2"/>
  <c r="V104" i="2" s="1"/>
  <c r="T105" i="2"/>
  <c r="V105" i="2" s="1"/>
  <c r="T106" i="2"/>
  <c r="V106" i="2" s="1"/>
  <c r="T107" i="2"/>
  <c r="V107" i="2" s="1"/>
  <c r="T108" i="2"/>
  <c r="T109" i="2"/>
  <c r="V109" i="2" s="1"/>
  <c r="T110" i="2"/>
  <c r="V110" i="2" s="1"/>
  <c r="T111" i="2"/>
  <c r="V111" i="2" s="1"/>
  <c r="T112" i="2"/>
  <c r="V112" i="2" s="1"/>
  <c r="T113" i="2"/>
  <c r="V113" i="2" s="1"/>
  <c r="T114" i="2"/>
  <c r="V114" i="2" s="1"/>
  <c r="T115" i="2"/>
  <c r="V115" i="2" s="1"/>
  <c r="T116" i="2"/>
  <c r="T117" i="2"/>
  <c r="V117" i="2" s="1"/>
  <c r="T118" i="2"/>
  <c r="V118" i="2" s="1"/>
  <c r="T119" i="2"/>
  <c r="V119" i="2" s="1"/>
  <c r="T120" i="2"/>
  <c r="V120" i="2" s="1"/>
  <c r="T121" i="2"/>
  <c r="V121" i="2" s="1"/>
  <c r="T122" i="2"/>
  <c r="V122" i="2" s="1"/>
  <c r="T123" i="2"/>
  <c r="V123" i="2" s="1"/>
  <c r="T124" i="2"/>
  <c r="T125" i="2"/>
  <c r="V125" i="2" s="1"/>
  <c r="T126" i="2"/>
  <c r="V126" i="2" s="1"/>
  <c r="T127" i="2"/>
  <c r="V127" i="2" s="1"/>
  <c r="T128" i="2"/>
  <c r="V128" i="2" s="1"/>
  <c r="T129" i="2"/>
  <c r="V129" i="2" s="1"/>
  <c r="T130" i="2"/>
  <c r="V130" i="2" s="1"/>
  <c r="T131" i="2"/>
  <c r="V131" i="2" s="1"/>
  <c r="T132" i="2"/>
  <c r="T133" i="2"/>
  <c r="V133" i="2" s="1"/>
  <c r="T134" i="2"/>
  <c r="V134" i="2" s="1"/>
  <c r="T135" i="2"/>
  <c r="V135" i="2" s="1"/>
  <c r="T136" i="2"/>
  <c r="V136" i="2" s="1"/>
  <c r="T137" i="2"/>
  <c r="V137" i="2" s="1"/>
  <c r="T138" i="2"/>
  <c r="V138" i="2" s="1"/>
  <c r="T139" i="2"/>
  <c r="V139" i="2" s="1"/>
  <c r="T140" i="2"/>
  <c r="T141" i="2"/>
  <c r="V141" i="2" s="1"/>
  <c r="T142" i="2"/>
  <c r="V142" i="2" s="1"/>
  <c r="T143" i="2"/>
  <c r="V143" i="2" s="1"/>
  <c r="T144" i="2"/>
  <c r="V144" i="2" s="1"/>
  <c r="T145" i="2"/>
  <c r="V145" i="2" s="1"/>
  <c r="T146" i="2"/>
  <c r="V146" i="2" s="1"/>
  <c r="T147" i="2"/>
  <c r="V147" i="2" s="1"/>
  <c r="T148" i="2"/>
  <c r="T149" i="2"/>
  <c r="V149" i="2" s="1"/>
  <c r="T150" i="2"/>
  <c r="V150" i="2" s="1"/>
  <c r="T151" i="2"/>
  <c r="V151" i="2" s="1"/>
  <c r="T152" i="2"/>
  <c r="V152" i="2" s="1"/>
  <c r="T153" i="2"/>
  <c r="V153" i="2" s="1"/>
  <c r="T154" i="2"/>
  <c r="V154" i="2" s="1"/>
  <c r="T155" i="2"/>
  <c r="V155" i="2" s="1"/>
  <c r="T156" i="2"/>
  <c r="T157" i="2"/>
  <c r="V157" i="2" s="1"/>
  <c r="T158" i="2"/>
  <c r="V158" i="2" s="1"/>
  <c r="T159" i="2"/>
  <c r="V159" i="2" s="1"/>
  <c r="T160" i="2"/>
  <c r="V160" i="2" s="1"/>
  <c r="T161" i="2"/>
  <c r="V161" i="2" s="1"/>
  <c r="T162" i="2"/>
  <c r="V162" i="2" s="1"/>
  <c r="T163" i="2"/>
  <c r="V163" i="2" s="1"/>
  <c r="T164" i="2"/>
  <c r="T165" i="2"/>
  <c r="V165" i="2" s="1"/>
  <c r="T166" i="2"/>
  <c r="V166" i="2" s="1"/>
  <c r="T167" i="2"/>
  <c r="V167" i="2" s="1"/>
  <c r="T168" i="2"/>
  <c r="V168" i="2" s="1"/>
  <c r="T169" i="2"/>
  <c r="V169" i="2" s="1"/>
  <c r="T170" i="2"/>
  <c r="V170" i="2" s="1"/>
  <c r="T171" i="2"/>
  <c r="V171" i="2" s="1"/>
  <c r="T172" i="2"/>
  <c r="T173" i="2"/>
  <c r="V173" i="2" s="1"/>
  <c r="T174" i="2"/>
  <c r="V174" i="2" s="1"/>
  <c r="T175" i="2"/>
  <c r="V175" i="2" s="1"/>
  <c r="T176" i="2"/>
  <c r="V176" i="2" s="1"/>
  <c r="T177" i="2"/>
  <c r="V177" i="2" s="1"/>
  <c r="T178" i="2"/>
  <c r="V178" i="2" s="1"/>
  <c r="T179" i="2"/>
  <c r="V179" i="2" s="1"/>
  <c r="T180" i="2"/>
  <c r="T181" i="2"/>
  <c r="V181" i="2" s="1"/>
  <c r="T182" i="2"/>
  <c r="V182" i="2" s="1"/>
  <c r="T183" i="2"/>
  <c r="V183" i="2" s="1"/>
  <c r="T184" i="2"/>
  <c r="V184" i="2" s="1"/>
  <c r="T185" i="2"/>
  <c r="V185" i="2" s="1"/>
  <c r="T186" i="2"/>
  <c r="V186" i="2" s="1"/>
  <c r="T187" i="2"/>
  <c r="V187" i="2" s="1"/>
  <c r="T188" i="2"/>
  <c r="T189" i="2"/>
  <c r="V189" i="2" s="1"/>
  <c r="T190" i="2"/>
  <c r="V190" i="2" s="1"/>
  <c r="T191" i="2"/>
  <c r="V191" i="2" s="1"/>
  <c r="T192" i="2"/>
  <c r="V192" i="2" s="1"/>
  <c r="T193" i="2"/>
  <c r="V193" i="2" s="1"/>
  <c r="T194" i="2"/>
  <c r="V194" i="2" s="1"/>
  <c r="T195" i="2"/>
  <c r="V195" i="2" s="1"/>
  <c r="T196" i="2"/>
  <c r="T197" i="2"/>
  <c r="V197" i="2" s="1"/>
  <c r="T198" i="2"/>
  <c r="V198" i="2" s="1"/>
  <c r="T199" i="2"/>
  <c r="V199" i="2" s="1"/>
  <c r="T200" i="2"/>
  <c r="V200" i="2" s="1"/>
  <c r="T201" i="2"/>
  <c r="V201" i="2" s="1"/>
  <c r="T202" i="2"/>
  <c r="V202" i="2" s="1"/>
  <c r="T203" i="2"/>
  <c r="V203" i="2" s="1"/>
  <c r="T204" i="2"/>
  <c r="T205" i="2"/>
  <c r="V205" i="2" s="1"/>
  <c r="T206" i="2"/>
  <c r="V206" i="2" s="1"/>
  <c r="T207" i="2"/>
  <c r="V207" i="2" s="1"/>
  <c r="T208" i="2"/>
  <c r="V208" i="2" s="1"/>
  <c r="T209" i="2"/>
  <c r="V209" i="2" s="1"/>
  <c r="T210" i="2"/>
  <c r="V210" i="2" s="1"/>
  <c r="T211" i="2"/>
  <c r="V211" i="2" s="1"/>
  <c r="T212" i="2"/>
  <c r="T213" i="2"/>
  <c r="V213" i="2" s="1"/>
  <c r="T214" i="2"/>
  <c r="V214" i="2" s="1"/>
  <c r="T215" i="2"/>
  <c r="V215" i="2" s="1"/>
  <c r="T216" i="2"/>
  <c r="V216" i="2" s="1"/>
  <c r="T217" i="2"/>
  <c r="V217" i="2" s="1"/>
  <c r="T218" i="2"/>
  <c r="V218" i="2" s="1"/>
  <c r="T219" i="2"/>
  <c r="V219" i="2" s="1"/>
  <c r="T220" i="2"/>
  <c r="T221" i="2"/>
  <c r="V221" i="2" s="1"/>
  <c r="T222" i="2"/>
  <c r="V222" i="2" s="1"/>
  <c r="T223" i="2"/>
  <c r="V223" i="2" s="1"/>
  <c r="T224" i="2"/>
  <c r="V224" i="2" s="1"/>
  <c r="T225" i="2"/>
  <c r="V225" i="2" s="1"/>
  <c r="T226" i="2"/>
  <c r="V226" i="2" s="1"/>
  <c r="T227" i="2"/>
  <c r="V227" i="2" s="1"/>
  <c r="T228" i="2"/>
  <c r="T229" i="2"/>
  <c r="V229" i="2" s="1"/>
  <c r="T230" i="2"/>
  <c r="V230" i="2" s="1"/>
  <c r="T231" i="2"/>
  <c r="V231" i="2" s="1"/>
  <c r="T232" i="2"/>
  <c r="V232" i="2" s="1"/>
  <c r="T233" i="2"/>
  <c r="V233" i="2" s="1"/>
  <c r="T234" i="2"/>
  <c r="V234" i="2" s="1"/>
  <c r="T235" i="2"/>
  <c r="V235" i="2" s="1"/>
  <c r="T236" i="2"/>
  <c r="T237" i="2"/>
  <c r="V237" i="2" s="1"/>
  <c r="T238" i="2"/>
  <c r="V238" i="2" s="1"/>
  <c r="T239" i="2"/>
  <c r="V239" i="2" s="1"/>
  <c r="T240" i="2"/>
  <c r="V240" i="2" s="1"/>
  <c r="T241" i="2"/>
  <c r="V241" i="2" s="1"/>
  <c r="T242" i="2"/>
  <c r="V242" i="2" s="1"/>
  <c r="T243" i="2"/>
  <c r="V243" i="2" s="1"/>
  <c r="T244" i="2"/>
  <c r="T245" i="2"/>
  <c r="V245" i="2" s="1"/>
  <c r="T246" i="2"/>
  <c r="V246" i="2" s="1"/>
  <c r="T247" i="2"/>
  <c r="V247" i="2" s="1"/>
  <c r="T248" i="2"/>
  <c r="V248" i="2" s="1"/>
  <c r="T249" i="2"/>
  <c r="V249" i="2" s="1"/>
  <c r="T250" i="2"/>
  <c r="V250" i="2" s="1"/>
  <c r="T251" i="2"/>
  <c r="V251" i="2" s="1"/>
  <c r="T252" i="2"/>
  <c r="T253" i="2"/>
  <c r="V253" i="2" s="1"/>
  <c r="T254" i="2"/>
  <c r="V254" i="2" s="1"/>
  <c r="T255" i="2"/>
  <c r="V255" i="2" s="1"/>
  <c r="T256" i="2"/>
  <c r="V256" i="2" s="1"/>
  <c r="T257" i="2"/>
  <c r="V257" i="2" s="1"/>
  <c r="T258" i="2"/>
  <c r="V258" i="2" s="1"/>
  <c r="T259" i="2"/>
  <c r="V259" i="2" s="1"/>
  <c r="T260" i="2"/>
  <c r="T261" i="2"/>
  <c r="V261" i="2" s="1"/>
  <c r="T262" i="2"/>
  <c r="V262" i="2" s="1"/>
  <c r="T263" i="2"/>
  <c r="V263" i="2" s="1"/>
  <c r="T264" i="2"/>
  <c r="V264" i="2" s="1"/>
  <c r="T265" i="2"/>
  <c r="V265" i="2" s="1"/>
  <c r="T266" i="2"/>
  <c r="V266" i="2" s="1"/>
  <c r="T267" i="2"/>
  <c r="V267" i="2" s="1"/>
  <c r="T268" i="2"/>
  <c r="T269" i="2"/>
  <c r="V269" i="2" s="1"/>
  <c r="T270" i="2"/>
  <c r="V270" i="2" s="1"/>
  <c r="T271" i="2"/>
  <c r="V271" i="2" s="1"/>
  <c r="T272" i="2"/>
  <c r="V272" i="2" s="1"/>
  <c r="T273" i="2"/>
  <c r="V273" i="2" s="1"/>
  <c r="T274" i="2"/>
  <c r="V274" i="2" s="1"/>
  <c r="T275" i="2"/>
  <c r="V275" i="2" s="1"/>
  <c r="T276" i="2"/>
  <c r="T277" i="2"/>
  <c r="V277" i="2" s="1"/>
  <c r="T278" i="2"/>
  <c r="V278" i="2" s="1"/>
  <c r="T279" i="2"/>
  <c r="V279" i="2" s="1"/>
  <c r="T280" i="2"/>
  <c r="V280" i="2" s="1"/>
  <c r="T281" i="2"/>
  <c r="V281" i="2" s="1"/>
  <c r="T282" i="2"/>
  <c r="V282" i="2" s="1"/>
  <c r="T283" i="2"/>
  <c r="V283" i="2" s="1"/>
  <c r="T284" i="2"/>
  <c r="T285" i="2"/>
  <c r="V285" i="2" s="1"/>
  <c r="T286" i="2"/>
  <c r="V286" i="2" s="1"/>
  <c r="T287" i="2"/>
  <c r="V287" i="2" s="1"/>
  <c r="T288" i="2"/>
  <c r="V288" i="2" s="1"/>
  <c r="T289" i="2"/>
  <c r="V289" i="2" s="1"/>
  <c r="T290" i="2"/>
  <c r="V290" i="2" s="1"/>
  <c r="T291" i="2"/>
  <c r="V291" i="2" s="1"/>
  <c r="T292" i="2"/>
  <c r="T293" i="2"/>
  <c r="V293" i="2" s="1"/>
  <c r="T294" i="2"/>
  <c r="V294" i="2" s="1"/>
  <c r="T295" i="2"/>
  <c r="V295" i="2" s="1"/>
  <c r="T296" i="2"/>
  <c r="V296" i="2" s="1"/>
  <c r="T297" i="2"/>
  <c r="V297" i="2" s="1"/>
  <c r="T298" i="2"/>
  <c r="V298" i="2" s="1"/>
  <c r="T299" i="2"/>
  <c r="V299" i="2" s="1"/>
  <c r="T300" i="2"/>
  <c r="T301" i="2"/>
  <c r="V301" i="2" s="1"/>
  <c r="T302" i="2"/>
  <c r="V302" i="2" s="1"/>
  <c r="T303" i="2"/>
  <c r="V303" i="2" s="1"/>
  <c r="T304" i="2"/>
  <c r="V304" i="2" s="1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74" i="2"/>
  <c r="W75" i="2"/>
  <c r="W76" i="2"/>
  <c r="W77" i="2"/>
  <c r="W78" i="2"/>
  <c r="W79" i="2"/>
  <c r="W80" i="2"/>
  <c r="W81" i="2"/>
  <c r="W82" i="2"/>
  <c r="W83" i="2"/>
  <c r="W84" i="2"/>
  <c r="W85" i="2"/>
  <c r="W86" i="2"/>
  <c r="W87" i="2"/>
  <c r="W88" i="2"/>
  <c r="W89" i="2"/>
  <c r="W90" i="2"/>
  <c r="W91" i="2"/>
  <c r="W92" i="2"/>
  <c r="W93" i="2"/>
  <c r="W94" i="2"/>
  <c r="W95" i="2"/>
  <c r="W96" i="2"/>
  <c r="W97" i="2"/>
  <c r="W98" i="2"/>
  <c r="W99" i="2"/>
  <c r="W100" i="2"/>
  <c r="W101" i="2"/>
  <c r="W102" i="2"/>
  <c r="W103" i="2"/>
  <c r="W104" i="2"/>
  <c r="W105" i="2"/>
  <c r="W106" i="2"/>
  <c r="W107" i="2"/>
  <c r="W108" i="2"/>
  <c r="W109" i="2"/>
  <c r="W110" i="2"/>
  <c r="W111" i="2"/>
  <c r="W112" i="2"/>
  <c r="W113" i="2"/>
  <c r="W114" i="2"/>
  <c r="W115" i="2"/>
  <c r="W116" i="2"/>
  <c r="W117" i="2"/>
  <c r="W118" i="2"/>
  <c r="W119" i="2"/>
  <c r="W120" i="2"/>
  <c r="W121" i="2"/>
  <c r="W122" i="2"/>
  <c r="W123" i="2"/>
  <c r="W124" i="2"/>
  <c r="W5" i="2"/>
  <c r="T5" i="2"/>
  <c r="V5" i="2" s="1"/>
  <c r="T6" i="2"/>
  <c r="V6" i="2" s="1"/>
  <c r="T7" i="2"/>
  <c r="V7" i="2" s="1"/>
  <c r="T8" i="2"/>
  <c r="V8" i="2" s="1"/>
  <c r="T9" i="2"/>
  <c r="V9" i="2" s="1"/>
  <c r="T10" i="2"/>
  <c r="V10" i="2" s="1"/>
  <c r="T11" i="2"/>
  <c r="T12" i="2"/>
  <c r="T13" i="2"/>
  <c r="V13" i="2" s="1"/>
  <c r="T14" i="2"/>
  <c r="V14" i="2" s="1"/>
  <c r="T15" i="2"/>
  <c r="V15" i="2" s="1"/>
  <c r="T16" i="2"/>
  <c r="V16" i="2" s="1"/>
  <c r="S2" i="2" l="1"/>
  <c r="M2" i="2"/>
  <c r="U158" i="2"/>
  <c r="U143" i="2"/>
  <c r="U127" i="2"/>
  <c r="U110" i="2"/>
  <c r="U90" i="2"/>
  <c r="U78" i="2"/>
  <c r="U63" i="2"/>
  <c r="U51" i="2"/>
  <c r="U33" i="2"/>
  <c r="U29" i="2"/>
  <c r="U25" i="2"/>
  <c r="P304" i="2"/>
  <c r="N304" i="2"/>
  <c r="P303" i="2"/>
  <c r="N303" i="2"/>
  <c r="Q303" i="2" s="1"/>
  <c r="P302" i="2"/>
  <c r="N302" i="2"/>
  <c r="Q302" i="2" s="1"/>
  <c r="P301" i="2"/>
  <c r="N301" i="2"/>
  <c r="Q301" i="2" s="1"/>
  <c r="P300" i="2"/>
  <c r="N300" i="2"/>
  <c r="Q300" i="2" s="1"/>
  <c r="P299" i="2"/>
  <c r="AB299" i="2" s="1"/>
  <c r="N299" i="2"/>
  <c r="Q299" i="2" s="1"/>
  <c r="P298" i="2"/>
  <c r="N298" i="2"/>
  <c r="Q298" i="2" s="1"/>
  <c r="P297" i="2"/>
  <c r="N297" i="2"/>
  <c r="P296" i="2"/>
  <c r="N296" i="2"/>
  <c r="P295" i="2"/>
  <c r="N295" i="2"/>
  <c r="P294" i="2"/>
  <c r="N294" i="2"/>
  <c r="Q294" i="2" s="1"/>
  <c r="P293" i="2"/>
  <c r="N293" i="2"/>
  <c r="Q293" i="2" s="1"/>
  <c r="P292" i="2"/>
  <c r="N292" i="2"/>
  <c r="Q292" i="2" s="1"/>
  <c r="P291" i="2"/>
  <c r="AB291" i="2" s="1"/>
  <c r="N291" i="2"/>
  <c r="Q291" i="2" s="1"/>
  <c r="P290" i="2"/>
  <c r="N290" i="2"/>
  <c r="Q290" i="2" s="1"/>
  <c r="P289" i="2"/>
  <c r="N289" i="2"/>
  <c r="Q289" i="2" s="1"/>
  <c r="P288" i="2"/>
  <c r="N288" i="2"/>
  <c r="Q288" i="2" s="1"/>
  <c r="P287" i="2"/>
  <c r="N287" i="2"/>
  <c r="Q287" i="2" s="1"/>
  <c r="P286" i="2"/>
  <c r="N286" i="2"/>
  <c r="Q286" i="2" s="1"/>
  <c r="P285" i="2"/>
  <c r="N285" i="2"/>
  <c r="Q285" i="2" s="1"/>
  <c r="P284" i="2"/>
  <c r="N284" i="2"/>
  <c r="Q284" i="2" s="1"/>
  <c r="P283" i="2"/>
  <c r="N283" i="2"/>
  <c r="Q283" i="2" s="1"/>
  <c r="P282" i="2"/>
  <c r="AB282" i="2" s="1"/>
  <c r="N282" i="2"/>
  <c r="Q282" i="2" s="1"/>
  <c r="P281" i="2"/>
  <c r="N281" i="2"/>
  <c r="P280" i="2"/>
  <c r="N280" i="2"/>
  <c r="Q280" i="2" s="1"/>
  <c r="P279" i="2"/>
  <c r="N279" i="2"/>
  <c r="Q279" i="2" s="1"/>
  <c r="P278" i="2"/>
  <c r="N278" i="2"/>
  <c r="Q278" i="2" s="1"/>
  <c r="P277" i="2"/>
  <c r="N277" i="2"/>
  <c r="P276" i="2"/>
  <c r="N276" i="2"/>
  <c r="Q276" i="2" s="1"/>
  <c r="P275" i="2"/>
  <c r="N275" i="2"/>
  <c r="Q275" i="2" s="1"/>
  <c r="P274" i="2"/>
  <c r="N274" i="2"/>
  <c r="Q274" i="2" s="1"/>
  <c r="P273" i="2"/>
  <c r="N273" i="2"/>
  <c r="Q273" i="2" s="1"/>
  <c r="P272" i="2"/>
  <c r="N272" i="2"/>
  <c r="Q272" i="2" s="1"/>
  <c r="P271" i="2"/>
  <c r="AB271" i="2" s="1"/>
  <c r="N271" i="2"/>
  <c r="P270" i="2"/>
  <c r="N270" i="2"/>
  <c r="Q270" i="2" s="1"/>
  <c r="P269" i="2"/>
  <c r="N269" i="2"/>
  <c r="Q269" i="2" s="1"/>
  <c r="P268" i="2"/>
  <c r="AB268" i="2" s="1"/>
  <c r="N268" i="2"/>
  <c r="Q268" i="2" s="1"/>
  <c r="P267" i="2"/>
  <c r="N267" i="2"/>
  <c r="Q267" i="2" s="1"/>
  <c r="P266" i="2"/>
  <c r="N266" i="2"/>
  <c r="Q266" i="2" s="1"/>
  <c r="P265" i="2"/>
  <c r="N265" i="2"/>
  <c r="P264" i="2"/>
  <c r="N264" i="2"/>
  <c r="Q264" i="2" s="1"/>
  <c r="P263" i="2"/>
  <c r="N263" i="2"/>
  <c r="P262" i="2"/>
  <c r="N262" i="2"/>
  <c r="Q262" i="2" s="1"/>
  <c r="P261" i="2"/>
  <c r="N261" i="2"/>
  <c r="Q261" i="2" s="1"/>
  <c r="P260" i="2"/>
  <c r="N260" i="2"/>
  <c r="Q260" i="2" s="1"/>
  <c r="P259" i="2"/>
  <c r="N259" i="2"/>
  <c r="Q259" i="2" s="1"/>
  <c r="P258" i="2"/>
  <c r="N258" i="2"/>
  <c r="Q258" i="2" s="1"/>
  <c r="P257" i="2"/>
  <c r="N257" i="2"/>
  <c r="Q257" i="2" s="1"/>
  <c r="P256" i="2"/>
  <c r="N256" i="2"/>
  <c r="Q256" i="2" s="1"/>
  <c r="P255" i="2"/>
  <c r="AB255" i="2" s="1"/>
  <c r="N255" i="2"/>
  <c r="Q255" i="2" s="1"/>
  <c r="P254" i="2"/>
  <c r="N254" i="2"/>
  <c r="Q254" i="2" s="1"/>
  <c r="P253" i="2"/>
  <c r="N253" i="2"/>
  <c r="Q253" i="2" s="1"/>
  <c r="P252" i="2"/>
  <c r="N252" i="2"/>
  <c r="Q252" i="2" s="1"/>
  <c r="P251" i="2"/>
  <c r="N251" i="2"/>
  <c r="Q251" i="2" s="1"/>
  <c r="P250" i="2"/>
  <c r="N250" i="2"/>
  <c r="Q250" i="2" s="1"/>
  <c r="P249" i="2"/>
  <c r="N249" i="2"/>
  <c r="Q249" i="2" s="1"/>
  <c r="P248" i="2"/>
  <c r="N248" i="2"/>
  <c r="Q248" i="2" s="1"/>
  <c r="P247" i="2"/>
  <c r="AB247" i="2" s="1"/>
  <c r="N247" i="2"/>
  <c r="Q247" i="2" s="1"/>
  <c r="P246" i="2"/>
  <c r="N246" i="2"/>
  <c r="Q246" i="2" s="1"/>
  <c r="P245" i="2"/>
  <c r="N245" i="2"/>
  <c r="Q245" i="2" s="1"/>
  <c r="P244" i="2"/>
  <c r="N244" i="2"/>
  <c r="Q244" i="2" s="1"/>
  <c r="P243" i="2"/>
  <c r="N243" i="2"/>
  <c r="P242" i="2"/>
  <c r="N242" i="2"/>
  <c r="P241" i="2"/>
  <c r="N241" i="2"/>
  <c r="Q241" i="2" s="1"/>
  <c r="P240" i="2"/>
  <c r="N240" i="2"/>
  <c r="Q240" i="2" s="1"/>
  <c r="P239" i="2"/>
  <c r="N239" i="2"/>
  <c r="Q239" i="2" s="1"/>
  <c r="P238" i="2"/>
  <c r="N238" i="2"/>
  <c r="Q238" i="2" s="1"/>
  <c r="P237" i="2"/>
  <c r="N237" i="2"/>
  <c r="Q237" i="2" s="1"/>
  <c r="P236" i="2"/>
  <c r="N236" i="2"/>
  <c r="Q236" i="2" s="1"/>
  <c r="P235" i="2"/>
  <c r="AB235" i="2" s="1"/>
  <c r="N235" i="2"/>
  <c r="Q235" i="2" s="1"/>
  <c r="P234" i="2"/>
  <c r="N234" i="2"/>
  <c r="Q234" i="2" s="1"/>
  <c r="P233" i="2"/>
  <c r="N233" i="2"/>
  <c r="Q233" i="2" s="1"/>
  <c r="P232" i="2"/>
  <c r="N232" i="2"/>
  <c r="Q232" i="2" s="1"/>
  <c r="P231" i="2"/>
  <c r="N231" i="2"/>
  <c r="Q231" i="2" s="1"/>
  <c r="P230" i="2"/>
  <c r="N230" i="2"/>
  <c r="Q230" i="2" s="1"/>
  <c r="P229" i="2"/>
  <c r="AB229" i="2" s="1"/>
  <c r="N229" i="2"/>
  <c r="Q229" i="2" s="1"/>
  <c r="P228" i="2"/>
  <c r="AB228" i="2" s="1"/>
  <c r="N228" i="2"/>
  <c r="Q228" i="2" s="1"/>
  <c r="P227" i="2"/>
  <c r="N227" i="2"/>
  <c r="Q227" i="2" s="1"/>
  <c r="P226" i="2"/>
  <c r="N226" i="2"/>
  <c r="Q226" i="2" s="1"/>
  <c r="P225" i="2"/>
  <c r="N225" i="2"/>
  <c r="Q225" i="2" s="1"/>
  <c r="P224" i="2"/>
  <c r="N224" i="2"/>
  <c r="Q224" i="2" s="1"/>
  <c r="P223" i="2"/>
  <c r="N223" i="2"/>
  <c r="Q223" i="2" s="1"/>
  <c r="P222" i="2"/>
  <c r="N222" i="2"/>
  <c r="Q222" i="2" s="1"/>
  <c r="P221" i="2"/>
  <c r="AB221" i="2" s="1"/>
  <c r="N221" i="2"/>
  <c r="Q221" i="2" s="1"/>
  <c r="P220" i="2"/>
  <c r="AB220" i="2" s="1"/>
  <c r="N220" i="2"/>
  <c r="Q220" i="2" s="1"/>
  <c r="P219" i="2"/>
  <c r="N219" i="2"/>
  <c r="Q219" i="2" s="1"/>
  <c r="P218" i="2"/>
  <c r="N218" i="2"/>
  <c r="Q218" i="2" s="1"/>
  <c r="P217" i="2"/>
  <c r="N217" i="2"/>
  <c r="Q217" i="2" s="1"/>
  <c r="P216" i="2"/>
  <c r="N216" i="2"/>
  <c r="Q216" i="2" s="1"/>
  <c r="P215" i="2"/>
  <c r="N215" i="2"/>
  <c r="Q215" i="2" s="1"/>
  <c r="P214" i="2"/>
  <c r="N214" i="2"/>
  <c r="Q214" i="2" s="1"/>
  <c r="P213" i="2"/>
  <c r="N213" i="2"/>
  <c r="Q213" i="2" s="1"/>
  <c r="P212" i="2"/>
  <c r="N212" i="2"/>
  <c r="Q212" i="2" s="1"/>
  <c r="P211" i="2"/>
  <c r="N211" i="2"/>
  <c r="Q211" i="2" s="1"/>
  <c r="P210" i="2"/>
  <c r="N210" i="2"/>
  <c r="Q210" i="2" s="1"/>
  <c r="P209" i="2"/>
  <c r="N209" i="2"/>
  <c r="Q209" i="2" s="1"/>
  <c r="P208" i="2"/>
  <c r="N208" i="2"/>
  <c r="Q208" i="2" s="1"/>
  <c r="P207" i="2"/>
  <c r="N207" i="2"/>
  <c r="Q207" i="2" s="1"/>
  <c r="P206" i="2"/>
  <c r="N206" i="2"/>
  <c r="Q206" i="2" s="1"/>
  <c r="P205" i="2"/>
  <c r="N205" i="2"/>
  <c r="Q205" i="2" s="1"/>
  <c r="P204" i="2"/>
  <c r="N204" i="2"/>
  <c r="Q204" i="2" s="1"/>
  <c r="P203" i="2"/>
  <c r="N203" i="2"/>
  <c r="Q203" i="2" s="1"/>
  <c r="P202" i="2"/>
  <c r="N202" i="2"/>
  <c r="Q202" i="2" s="1"/>
  <c r="P201" i="2"/>
  <c r="N201" i="2"/>
  <c r="Q201" i="2" s="1"/>
  <c r="P200" i="2"/>
  <c r="N200" i="2"/>
  <c r="Q200" i="2" s="1"/>
  <c r="P199" i="2"/>
  <c r="N199" i="2"/>
  <c r="Q199" i="2" s="1"/>
  <c r="P198" i="2"/>
  <c r="N198" i="2"/>
  <c r="Q198" i="2" s="1"/>
  <c r="P197" i="2"/>
  <c r="AB197" i="2" s="1"/>
  <c r="N197" i="2"/>
  <c r="Q197" i="2" s="1"/>
  <c r="P196" i="2"/>
  <c r="N196" i="2"/>
  <c r="Q196" i="2" s="1"/>
  <c r="P195" i="2"/>
  <c r="N195" i="2"/>
  <c r="Q195" i="2" s="1"/>
  <c r="P194" i="2"/>
  <c r="N194" i="2"/>
  <c r="Q194" i="2" s="1"/>
  <c r="P193" i="2"/>
  <c r="AB193" i="2" s="1"/>
  <c r="N193" i="2"/>
  <c r="Q193" i="2" s="1"/>
  <c r="P192" i="2"/>
  <c r="N192" i="2"/>
  <c r="Q192" i="2" s="1"/>
  <c r="P191" i="2"/>
  <c r="N191" i="2"/>
  <c r="Q191" i="2" s="1"/>
  <c r="P190" i="2"/>
  <c r="N190" i="2"/>
  <c r="Q190" i="2" s="1"/>
  <c r="P189" i="2"/>
  <c r="N189" i="2"/>
  <c r="P188" i="2"/>
  <c r="N188" i="2"/>
  <c r="Q188" i="2" s="1"/>
  <c r="P187" i="2"/>
  <c r="AB187" i="2" s="1"/>
  <c r="N187" i="2"/>
  <c r="P186" i="2"/>
  <c r="N186" i="2"/>
  <c r="Q186" i="2" s="1"/>
  <c r="P185" i="2"/>
  <c r="N185" i="2"/>
  <c r="Q185" i="2" s="1"/>
  <c r="P184" i="2"/>
  <c r="N184" i="2"/>
  <c r="P183" i="2"/>
  <c r="N183" i="2"/>
  <c r="Z183" i="2" s="1"/>
  <c r="P182" i="2"/>
  <c r="N182" i="2"/>
  <c r="P181" i="2"/>
  <c r="N181" i="2"/>
  <c r="Z181" i="2" s="1"/>
  <c r="P180" i="2"/>
  <c r="N180" i="2"/>
  <c r="P179" i="2"/>
  <c r="N179" i="2"/>
  <c r="P178" i="2"/>
  <c r="N178" i="2"/>
  <c r="P177" i="2"/>
  <c r="N177" i="2"/>
  <c r="P176" i="2"/>
  <c r="N176" i="2"/>
  <c r="P175" i="2"/>
  <c r="N175" i="2"/>
  <c r="P174" i="2"/>
  <c r="N174" i="2"/>
  <c r="P173" i="2"/>
  <c r="AB173" i="2" s="1"/>
  <c r="N173" i="2"/>
  <c r="P172" i="2"/>
  <c r="N172" i="2"/>
  <c r="P171" i="2"/>
  <c r="N171" i="2"/>
  <c r="P170" i="2"/>
  <c r="N170" i="2"/>
  <c r="P169" i="2"/>
  <c r="N169" i="2"/>
  <c r="P168" i="2"/>
  <c r="N168" i="2"/>
  <c r="P167" i="2"/>
  <c r="N167" i="2"/>
  <c r="P166" i="2"/>
  <c r="N166" i="2"/>
  <c r="P165" i="2"/>
  <c r="AB165" i="2" s="1"/>
  <c r="N165" i="2"/>
  <c r="Z165" i="2" s="1"/>
  <c r="P164" i="2"/>
  <c r="AB164" i="2" s="1"/>
  <c r="N164" i="2"/>
  <c r="P163" i="2"/>
  <c r="N163" i="2"/>
  <c r="P162" i="2"/>
  <c r="N162" i="2"/>
  <c r="P161" i="2"/>
  <c r="N161" i="2"/>
  <c r="P160" i="2"/>
  <c r="N160" i="2"/>
  <c r="P159" i="2"/>
  <c r="N159" i="2"/>
  <c r="P158" i="2"/>
  <c r="N158" i="2"/>
  <c r="P157" i="2"/>
  <c r="AB157" i="2" s="1"/>
  <c r="N157" i="2"/>
  <c r="P156" i="2"/>
  <c r="N156" i="2"/>
  <c r="P155" i="2"/>
  <c r="N155" i="2"/>
  <c r="P154" i="2"/>
  <c r="N154" i="2"/>
  <c r="P153" i="2"/>
  <c r="N153" i="2"/>
  <c r="P152" i="2"/>
  <c r="N152" i="2"/>
  <c r="Z152" i="2" s="1"/>
  <c r="P151" i="2"/>
  <c r="N151" i="2"/>
  <c r="P150" i="2"/>
  <c r="N150" i="2"/>
  <c r="P149" i="2"/>
  <c r="AB149" i="2" s="1"/>
  <c r="N149" i="2"/>
  <c r="P148" i="2"/>
  <c r="N148" i="2"/>
  <c r="P147" i="2"/>
  <c r="N147" i="2"/>
  <c r="P146" i="2"/>
  <c r="N146" i="2"/>
  <c r="P145" i="2"/>
  <c r="N145" i="2"/>
  <c r="P144" i="2"/>
  <c r="N144" i="2"/>
  <c r="P143" i="2"/>
  <c r="N143" i="2"/>
  <c r="P142" i="2"/>
  <c r="N142" i="2"/>
  <c r="Z142" i="2" s="1"/>
  <c r="P141" i="2"/>
  <c r="N141" i="2"/>
  <c r="P140" i="2"/>
  <c r="N140" i="2"/>
  <c r="P139" i="2"/>
  <c r="N139" i="2"/>
  <c r="P138" i="2"/>
  <c r="N138" i="2"/>
  <c r="P137" i="2"/>
  <c r="N137" i="2"/>
  <c r="P136" i="2"/>
  <c r="N136" i="2"/>
  <c r="P135" i="2"/>
  <c r="N135" i="2"/>
  <c r="P134" i="2"/>
  <c r="N134" i="2"/>
  <c r="P133" i="2"/>
  <c r="N133" i="2"/>
  <c r="P132" i="2"/>
  <c r="N132" i="2"/>
  <c r="P131" i="2"/>
  <c r="N131" i="2"/>
  <c r="P130" i="2"/>
  <c r="N130" i="2"/>
  <c r="P129" i="2"/>
  <c r="N129" i="2"/>
  <c r="P128" i="2"/>
  <c r="N128" i="2"/>
  <c r="P127" i="2"/>
  <c r="N127" i="2"/>
  <c r="Z127" i="2" s="1"/>
  <c r="P126" i="2"/>
  <c r="N126" i="2"/>
  <c r="P125" i="2"/>
  <c r="N125" i="2"/>
  <c r="P124" i="2"/>
  <c r="N124" i="2"/>
  <c r="P123" i="2"/>
  <c r="N123" i="2"/>
  <c r="P122" i="2"/>
  <c r="N122" i="2"/>
  <c r="P121" i="2"/>
  <c r="N121" i="2"/>
  <c r="P120" i="2"/>
  <c r="N120" i="2"/>
  <c r="P119" i="2"/>
  <c r="N119" i="2"/>
  <c r="P118" i="2"/>
  <c r="N118" i="2"/>
  <c r="P117" i="2"/>
  <c r="AB117" i="2" s="1"/>
  <c r="N117" i="2"/>
  <c r="P116" i="2"/>
  <c r="AB116" i="2" s="1"/>
  <c r="N116" i="2"/>
  <c r="P115" i="2"/>
  <c r="N115" i="2"/>
  <c r="P114" i="2"/>
  <c r="N114" i="2"/>
  <c r="P113" i="2"/>
  <c r="N113" i="2"/>
  <c r="P112" i="2"/>
  <c r="N112" i="2"/>
  <c r="P111" i="2"/>
  <c r="N111" i="2"/>
  <c r="P110" i="2"/>
  <c r="N110" i="2"/>
  <c r="P109" i="2"/>
  <c r="N109" i="2"/>
  <c r="P108" i="2"/>
  <c r="N108" i="2"/>
  <c r="P107" i="2"/>
  <c r="N107" i="2"/>
  <c r="P106" i="2"/>
  <c r="N106" i="2"/>
  <c r="P105" i="2"/>
  <c r="AB105" i="2" s="1"/>
  <c r="N105" i="2"/>
  <c r="P104" i="2"/>
  <c r="N104" i="2"/>
  <c r="P103" i="2"/>
  <c r="N103" i="2"/>
  <c r="P102" i="2"/>
  <c r="N102" i="2"/>
  <c r="P101" i="2"/>
  <c r="N101" i="2"/>
  <c r="P100" i="2"/>
  <c r="N100" i="2"/>
  <c r="P99" i="2"/>
  <c r="N99" i="2"/>
  <c r="P98" i="2"/>
  <c r="N98" i="2"/>
  <c r="P97" i="2"/>
  <c r="N97" i="2"/>
  <c r="P96" i="2"/>
  <c r="N96" i="2"/>
  <c r="P95" i="2"/>
  <c r="N95" i="2"/>
  <c r="P94" i="2"/>
  <c r="N94" i="2"/>
  <c r="Z94" i="2" s="1"/>
  <c r="P93" i="2"/>
  <c r="N93" i="2"/>
  <c r="P92" i="2"/>
  <c r="N92" i="2"/>
  <c r="P91" i="2"/>
  <c r="N91" i="2"/>
  <c r="P90" i="2"/>
  <c r="N90" i="2"/>
  <c r="P89" i="2"/>
  <c r="AB89" i="2" s="1"/>
  <c r="N89" i="2"/>
  <c r="P88" i="2"/>
  <c r="N88" i="2"/>
  <c r="P87" i="2"/>
  <c r="N87" i="2"/>
  <c r="Z87" i="2" s="1"/>
  <c r="P86" i="2"/>
  <c r="N86" i="2"/>
  <c r="P85" i="2"/>
  <c r="N85" i="2"/>
  <c r="P84" i="2"/>
  <c r="AB84" i="2" s="1"/>
  <c r="N84" i="2"/>
  <c r="P83" i="2"/>
  <c r="N83" i="2"/>
  <c r="P82" i="2"/>
  <c r="N82" i="2"/>
  <c r="P81" i="2"/>
  <c r="N81" i="2"/>
  <c r="P80" i="2"/>
  <c r="N80" i="2"/>
  <c r="P79" i="2"/>
  <c r="N79" i="2"/>
  <c r="Z79" i="2" s="1"/>
  <c r="P78" i="2"/>
  <c r="N78" i="2"/>
  <c r="P77" i="2"/>
  <c r="N77" i="2"/>
  <c r="Z77" i="2" s="1"/>
  <c r="P76" i="2"/>
  <c r="AB76" i="2" s="1"/>
  <c r="N76" i="2"/>
  <c r="P75" i="2"/>
  <c r="AB75" i="2" s="1"/>
  <c r="N75" i="2"/>
  <c r="Z75" i="2" s="1"/>
  <c r="P74" i="2"/>
  <c r="N74" i="2"/>
  <c r="P73" i="2"/>
  <c r="N73" i="2"/>
  <c r="P72" i="2"/>
  <c r="N72" i="2"/>
  <c r="P71" i="2"/>
  <c r="N71" i="2"/>
  <c r="P70" i="2"/>
  <c r="N70" i="2"/>
  <c r="Z70" i="2" s="1"/>
  <c r="P69" i="2"/>
  <c r="AB69" i="2" s="1"/>
  <c r="N69" i="2"/>
  <c r="P68" i="2"/>
  <c r="AB68" i="2" s="1"/>
  <c r="N68" i="2"/>
  <c r="P67" i="2"/>
  <c r="N67" i="2"/>
  <c r="P66" i="2"/>
  <c r="N66" i="2"/>
  <c r="Z66" i="2" s="1"/>
  <c r="P65" i="2"/>
  <c r="N65" i="2"/>
  <c r="P64" i="2"/>
  <c r="N64" i="2"/>
  <c r="Z64" i="2" s="1"/>
  <c r="P63" i="2"/>
  <c r="N63" i="2"/>
  <c r="P62" i="2"/>
  <c r="N62" i="2"/>
  <c r="P61" i="2"/>
  <c r="N61" i="2"/>
  <c r="Z61" i="2" s="1"/>
  <c r="P60" i="2"/>
  <c r="N60" i="2"/>
  <c r="P59" i="2"/>
  <c r="N59" i="2"/>
  <c r="P58" i="2"/>
  <c r="N58" i="2"/>
  <c r="P57" i="2"/>
  <c r="N57" i="2"/>
  <c r="P56" i="2"/>
  <c r="N56" i="2"/>
  <c r="P55" i="2"/>
  <c r="N55" i="2"/>
  <c r="P54" i="2"/>
  <c r="N54" i="2"/>
  <c r="Z54" i="2" s="1"/>
  <c r="P53" i="2"/>
  <c r="AB53" i="2" s="1"/>
  <c r="N53" i="2"/>
  <c r="P52" i="2"/>
  <c r="N52" i="2"/>
  <c r="P51" i="2"/>
  <c r="AB51" i="2" s="1"/>
  <c r="N51" i="2"/>
  <c r="P50" i="2"/>
  <c r="N50" i="2"/>
  <c r="P49" i="2"/>
  <c r="N49" i="2"/>
  <c r="P48" i="2"/>
  <c r="N48" i="2"/>
  <c r="Z48" i="2" s="1"/>
  <c r="P47" i="2"/>
  <c r="N47" i="2"/>
  <c r="Z47" i="2" s="1"/>
  <c r="P46" i="2"/>
  <c r="N46" i="2"/>
  <c r="P45" i="2"/>
  <c r="N45" i="2"/>
  <c r="Z45" i="2" s="1"/>
  <c r="P44" i="2"/>
  <c r="N44" i="2"/>
  <c r="P43" i="2"/>
  <c r="N43" i="2"/>
  <c r="P42" i="2"/>
  <c r="N42" i="2"/>
  <c r="P41" i="2"/>
  <c r="AB41" i="2" s="1"/>
  <c r="N41" i="2"/>
  <c r="P40" i="2"/>
  <c r="N40" i="2"/>
  <c r="P39" i="2"/>
  <c r="N39" i="2"/>
  <c r="Z39" i="2" s="1"/>
  <c r="P38" i="2"/>
  <c r="N38" i="2"/>
  <c r="P37" i="2"/>
  <c r="N37" i="2"/>
  <c r="P36" i="2"/>
  <c r="N36" i="2"/>
  <c r="P35" i="2"/>
  <c r="N35" i="2"/>
  <c r="P34" i="2"/>
  <c r="N34" i="2"/>
  <c r="Z34" i="2" s="1"/>
  <c r="P33" i="2"/>
  <c r="AB33" i="2" s="1"/>
  <c r="N33" i="2"/>
  <c r="P32" i="2"/>
  <c r="N32" i="2"/>
  <c r="P31" i="2"/>
  <c r="N31" i="2"/>
  <c r="P30" i="2"/>
  <c r="N30" i="2"/>
  <c r="P29" i="2"/>
  <c r="N29" i="2"/>
  <c r="P28" i="2"/>
  <c r="N28" i="2"/>
  <c r="P27" i="2"/>
  <c r="N27" i="2"/>
  <c r="P26" i="2"/>
  <c r="N26" i="2"/>
  <c r="P25" i="2"/>
  <c r="AB25" i="2" s="1"/>
  <c r="N25" i="2"/>
  <c r="P24" i="2"/>
  <c r="N24" i="2"/>
  <c r="Z24" i="2" s="1"/>
  <c r="P23" i="2"/>
  <c r="N23" i="2"/>
  <c r="P22" i="2"/>
  <c r="N22" i="2"/>
  <c r="P21" i="2"/>
  <c r="N21" i="2"/>
  <c r="P20" i="2"/>
  <c r="N20" i="2"/>
  <c r="P19" i="2"/>
  <c r="N19" i="2"/>
  <c r="P18" i="2"/>
  <c r="N18" i="2"/>
  <c r="P17" i="2"/>
  <c r="N17" i="2"/>
  <c r="P16" i="2"/>
  <c r="N16" i="2"/>
  <c r="P15" i="2"/>
  <c r="N15" i="2"/>
  <c r="P14" i="2"/>
  <c r="N14" i="2"/>
  <c r="P13" i="2"/>
  <c r="N13" i="2"/>
  <c r="P12" i="2"/>
  <c r="N12" i="2"/>
  <c r="P11" i="2"/>
  <c r="N11" i="2"/>
  <c r="P10" i="2"/>
  <c r="N10" i="2"/>
  <c r="P9" i="2"/>
  <c r="N9" i="2"/>
  <c r="P8" i="2"/>
  <c r="N8" i="2"/>
  <c r="Z8" i="2" s="1"/>
  <c r="P7" i="2"/>
  <c r="N7" i="2"/>
  <c r="P6" i="2"/>
  <c r="N6" i="2"/>
  <c r="Z6" i="2" s="1"/>
  <c r="AB234" i="2"/>
  <c r="AB242" i="2"/>
  <c r="AB246" i="2"/>
  <c r="Z263" i="2"/>
  <c r="Z265" i="2"/>
  <c r="AB266" i="2"/>
  <c r="AB274" i="2"/>
  <c r="Z287" i="2"/>
  <c r="Z289" i="2"/>
  <c r="AB298" i="2"/>
  <c r="P5" i="2"/>
  <c r="N5" i="2"/>
  <c r="D14" i="2"/>
  <c r="E14" i="2"/>
  <c r="J5" i="2"/>
  <c r="H6" i="2"/>
  <c r="H7" i="2"/>
  <c r="J7" i="2"/>
  <c r="I7" i="2" s="1"/>
  <c r="H8" i="2"/>
  <c r="H9" i="2"/>
  <c r="J9" i="2"/>
  <c r="I9" i="2" s="1"/>
  <c r="H10" i="2"/>
  <c r="H11" i="2"/>
  <c r="J11" i="2"/>
  <c r="I11" i="2" s="1"/>
  <c r="H12" i="2"/>
  <c r="H13" i="2"/>
  <c r="J13" i="2"/>
  <c r="I13" i="2" s="1"/>
  <c r="H14" i="2"/>
  <c r="H15" i="2"/>
  <c r="J15" i="2"/>
  <c r="I15" i="2" s="1"/>
  <c r="H16" i="2"/>
  <c r="H17" i="2"/>
  <c r="J17" i="2"/>
  <c r="I17" i="2" s="1"/>
  <c r="H18" i="2"/>
  <c r="H19" i="2"/>
  <c r="J19" i="2"/>
  <c r="I19" i="2" s="1"/>
  <c r="H20" i="2"/>
  <c r="H21" i="2"/>
  <c r="J21" i="2"/>
  <c r="I21" i="2" s="1"/>
  <c r="H22" i="2"/>
  <c r="H23" i="2"/>
  <c r="J23" i="2"/>
  <c r="I23" i="2" s="1"/>
  <c r="H24" i="2"/>
  <c r="H25" i="2"/>
  <c r="J25" i="2"/>
  <c r="I25" i="2" s="1"/>
  <c r="H26" i="2"/>
  <c r="H27" i="2"/>
  <c r="J27" i="2"/>
  <c r="I27" i="2" s="1"/>
  <c r="H28" i="2"/>
  <c r="H29" i="2"/>
  <c r="J29" i="2"/>
  <c r="I29" i="2" s="1"/>
  <c r="H30" i="2"/>
  <c r="H31" i="2"/>
  <c r="J31" i="2"/>
  <c r="I31" i="2" s="1"/>
  <c r="H32" i="2"/>
  <c r="H33" i="2"/>
  <c r="J33" i="2"/>
  <c r="I33" i="2" s="1"/>
  <c r="H34" i="2"/>
  <c r="H35" i="2"/>
  <c r="J35" i="2"/>
  <c r="I35" i="2" s="1"/>
  <c r="H36" i="2"/>
  <c r="H37" i="2"/>
  <c r="J37" i="2"/>
  <c r="I37" i="2" s="1"/>
  <c r="H38" i="2"/>
  <c r="H39" i="2"/>
  <c r="J39" i="2"/>
  <c r="I39" i="2" s="1"/>
  <c r="H40" i="2"/>
  <c r="H41" i="2"/>
  <c r="J41" i="2"/>
  <c r="I41" i="2" s="1"/>
  <c r="H42" i="2"/>
  <c r="H43" i="2"/>
  <c r="J43" i="2"/>
  <c r="I43" i="2" s="1"/>
  <c r="H44" i="2"/>
  <c r="H45" i="2"/>
  <c r="J45" i="2"/>
  <c r="I45" i="2" s="1"/>
  <c r="H46" i="2"/>
  <c r="H47" i="2"/>
  <c r="J47" i="2"/>
  <c r="I47" i="2" s="1"/>
  <c r="H48" i="2"/>
  <c r="H49" i="2"/>
  <c r="J49" i="2"/>
  <c r="I49" i="2" s="1"/>
  <c r="H50" i="2"/>
  <c r="H51" i="2"/>
  <c r="J51" i="2"/>
  <c r="I51" i="2" s="1"/>
  <c r="H52" i="2"/>
  <c r="H53" i="2"/>
  <c r="J53" i="2"/>
  <c r="I53" i="2" s="1"/>
  <c r="H54" i="2"/>
  <c r="H55" i="2"/>
  <c r="J55" i="2"/>
  <c r="I55" i="2" s="1"/>
  <c r="H56" i="2"/>
  <c r="H57" i="2"/>
  <c r="J57" i="2"/>
  <c r="I57" i="2" s="1"/>
  <c r="H58" i="2"/>
  <c r="H59" i="2"/>
  <c r="J59" i="2"/>
  <c r="I59" i="2" s="1"/>
  <c r="H60" i="2"/>
  <c r="H61" i="2"/>
  <c r="J61" i="2"/>
  <c r="I61" i="2" s="1"/>
  <c r="H62" i="2"/>
  <c r="H63" i="2"/>
  <c r="J63" i="2"/>
  <c r="I63" i="2" s="1"/>
  <c r="H64" i="2"/>
  <c r="H65" i="2"/>
  <c r="J65" i="2"/>
  <c r="I65" i="2" s="1"/>
  <c r="H66" i="2"/>
  <c r="H67" i="2"/>
  <c r="J67" i="2"/>
  <c r="I67" i="2" s="1"/>
  <c r="H68" i="2"/>
  <c r="H69" i="2"/>
  <c r="J69" i="2"/>
  <c r="I69" i="2" s="1"/>
  <c r="H70" i="2"/>
  <c r="H71" i="2"/>
  <c r="J71" i="2"/>
  <c r="I71" i="2" s="1"/>
  <c r="H72" i="2"/>
  <c r="H73" i="2"/>
  <c r="J73" i="2"/>
  <c r="I73" i="2" s="1"/>
  <c r="H74" i="2"/>
  <c r="H75" i="2"/>
  <c r="J75" i="2"/>
  <c r="I75" i="2" s="1"/>
  <c r="H76" i="2"/>
  <c r="H77" i="2"/>
  <c r="J77" i="2"/>
  <c r="I77" i="2" s="1"/>
  <c r="H78" i="2"/>
  <c r="H79" i="2"/>
  <c r="I79" i="2"/>
  <c r="J79" i="2"/>
  <c r="H80" i="2"/>
  <c r="H81" i="2"/>
  <c r="J81" i="2"/>
  <c r="I81" i="2" s="1"/>
  <c r="H82" i="2"/>
  <c r="J82" i="2"/>
  <c r="H83" i="2"/>
  <c r="J83" i="2"/>
  <c r="I83" i="2" s="1"/>
  <c r="H84" i="2"/>
  <c r="I84" i="2"/>
  <c r="J84" i="2"/>
  <c r="H85" i="2"/>
  <c r="I85" i="2"/>
  <c r="J85" i="2"/>
  <c r="H86" i="2"/>
  <c r="J86" i="2" s="1"/>
  <c r="I86" i="2" s="1"/>
  <c r="H87" i="2"/>
  <c r="I87" i="2"/>
  <c r="J87" i="2"/>
  <c r="H88" i="2"/>
  <c r="H89" i="2"/>
  <c r="J89" i="2"/>
  <c r="I89" i="2" s="1"/>
  <c r="H90" i="2"/>
  <c r="J90" i="2"/>
  <c r="H91" i="2"/>
  <c r="J91" i="2"/>
  <c r="I91" i="2" s="1"/>
  <c r="H92" i="2"/>
  <c r="I92" i="2"/>
  <c r="J92" i="2"/>
  <c r="H93" i="2"/>
  <c r="I93" i="2"/>
  <c r="J93" i="2"/>
  <c r="H94" i="2"/>
  <c r="J94" i="2" s="1"/>
  <c r="I94" i="2" s="1"/>
  <c r="H95" i="2"/>
  <c r="I95" i="2"/>
  <c r="J95" i="2"/>
  <c r="H96" i="2"/>
  <c r="H97" i="2"/>
  <c r="J97" i="2"/>
  <c r="I97" i="2" s="1"/>
  <c r="H98" i="2"/>
  <c r="J98" i="2"/>
  <c r="H99" i="2"/>
  <c r="J99" i="2"/>
  <c r="I99" i="2" s="1"/>
  <c r="H100" i="2"/>
  <c r="I100" i="2"/>
  <c r="J100" i="2"/>
  <c r="H101" i="2"/>
  <c r="I101" i="2"/>
  <c r="J101" i="2"/>
  <c r="H102" i="2"/>
  <c r="H103" i="2"/>
  <c r="I103" i="2"/>
  <c r="J103" i="2"/>
  <c r="H104" i="2"/>
  <c r="J104" i="2"/>
  <c r="H105" i="2"/>
  <c r="J105" i="2"/>
  <c r="I105" i="2" s="1"/>
  <c r="H106" i="2"/>
  <c r="J106" i="2"/>
  <c r="H107" i="2"/>
  <c r="J107" i="2"/>
  <c r="I107" i="2" s="1"/>
  <c r="H108" i="2"/>
  <c r="I108" i="2"/>
  <c r="J108" i="2"/>
  <c r="H109" i="2"/>
  <c r="I109" i="2"/>
  <c r="J109" i="2"/>
  <c r="H110" i="2"/>
  <c r="H111" i="2"/>
  <c r="I111" i="2"/>
  <c r="J111" i="2"/>
  <c r="H112" i="2"/>
  <c r="J112" i="2"/>
  <c r="H113" i="2"/>
  <c r="J113" i="2"/>
  <c r="I113" i="2" s="1"/>
  <c r="H114" i="2"/>
  <c r="I114" i="2"/>
  <c r="J114" i="2"/>
  <c r="H115" i="2"/>
  <c r="I115" i="2"/>
  <c r="J115" i="2"/>
  <c r="H116" i="2"/>
  <c r="I116" i="2" s="1"/>
  <c r="J116" i="2"/>
  <c r="H117" i="2"/>
  <c r="J117" i="2"/>
  <c r="I117" i="2" s="1"/>
  <c r="H118" i="2"/>
  <c r="H119" i="2"/>
  <c r="J119" i="2"/>
  <c r="I119" i="2" s="1"/>
  <c r="H120" i="2"/>
  <c r="I120" i="2"/>
  <c r="J120" i="2"/>
  <c r="H121" i="2"/>
  <c r="I121" i="2"/>
  <c r="J121" i="2"/>
  <c r="H122" i="2"/>
  <c r="H123" i="2"/>
  <c r="J123" i="2"/>
  <c r="I123" i="2" s="1"/>
  <c r="H124" i="2"/>
  <c r="H125" i="2"/>
  <c r="I125" i="2"/>
  <c r="J125" i="2"/>
  <c r="H126" i="2"/>
  <c r="J126" i="2"/>
  <c r="I126" i="2" s="1"/>
  <c r="H127" i="2"/>
  <c r="I127" i="2"/>
  <c r="J127" i="2"/>
  <c r="H128" i="2"/>
  <c r="J128" i="2" s="1"/>
  <c r="H129" i="2"/>
  <c r="J129" i="2"/>
  <c r="I129" i="2" s="1"/>
  <c r="H130" i="2"/>
  <c r="I130" i="2"/>
  <c r="J130" i="2"/>
  <c r="H131" i="2"/>
  <c r="I131" i="2"/>
  <c r="J131" i="2"/>
  <c r="H132" i="2"/>
  <c r="J132" i="2"/>
  <c r="H133" i="2"/>
  <c r="I133" i="2"/>
  <c r="J133" i="2"/>
  <c r="H134" i="2"/>
  <c r="H135" i="2"/>
  <c r="J135" i="2"/>
  <c r="I135" i="2" s="1"/>
  <c r="H136" i="2"/>
  <c r="I136" i="2"/>
  <c r="J136" i="2"/>
  <c r="H137" i="2"/>
  <c r="I137" i="2"/>
  <c r="J137" i="2"/>
  <c r="H138" i="2"/>
  <c r="H139" i="2"/>
  <c r="J139" i="2"/>
  <c r="I139" i="2" s="1"/>
  <c r="H140" i="2"/>
  <c r="H141" i="2"/>
  <c r="I141" i="2"/>
  <c r="J141" i="2"/>
  <c r="H142" i="2"/>
  <c r="J142" i="2"/>
  <c r="I142" i="2" s="1"/>
  <c r="H143" i="2"/>
  <c r="I143" i="2"/>
  <c r="J143" i="2"/>
  <c r="H144" i="2"/>
  <c r="J144" i="2" s="1"/>
  <c r="I144" i="2" s="1"/>
  <c r="H145" i="2"/>
  <c r="J145" i="2"/>
  <c r="I145" i="2" s="1"/>
  <c r="H146" i="2"/>
  <c r="J146" i="2"/>
  <c r="I146" i="2" s="1"/>
  <c r="H147" i="2"/>
  <c r="I147" i="2"/>
  <c r="J147" i="2"/>
  <c r="H148" i="2"/>
  <c r="I148" i="2" s="1"/>
  <c r="J148" i="2"/>
  <c r="H149" i="2"/>
  <c r="J149" i="2"/>
  <c r="I149" i="2" s="1"/>
  <c r="H150" i="2"/>
  <c r="H151" i="2"/>
  <c r="J151" i="2"/>
  <c r="I151" i="2" s="1"/>
  <c r="H152" i="2"/>
  <c r="I152" i="2"/>
  <c r="J152" i="2"/>
  <c r="H153" i="2"/>
  <c r="J153" i="2"/>
  <c r="I153" i="2" s="1"/>
  <c r="H154" i="2"/>
  <c r="J154" i="2"/>
  <c r="H155" i="2"/>
  <c r="J155" i="2"/>
  <c r="I155" i="2" s="1"/>
  <c r="H156" i="2"/>
  <c r="H157" i="2"/>
  <c r="I157" i="2"/>
  <c r="J157" i="2"/>
  <c r="H158" i="2"/>
  <c r="J158" i="2" s="1"/>
  <c r="I158" i="2" s="1"/>
  <c r="H159" i="2"/>
  <c r="I159" i="2"/>
  <c r="J159" i="2"/>
  <c r="H160" i="2"/>
  <c r="J160" i="2"/>
  <c r="I160" i="2" s="1"/>
  <c r="H161" i="2"/>
  <c r="J161" i="2"/>
  <c r="I161" i="2" s="1"/>
  <c r="H162" i="2"/>
  <c r="I162" i="2"/>
  <c r="J162" i="2"/>
  <c r="H163" i="2"/>
  <c r="I163" i="2"/>
  <c r="J163" i="2"/>
  <c r="H164" i="2"/>
  <c r="J164" i="2"/>
  <c r="H165" i="2"/>
  <c r="J165" i="2"/>
  <c r="I165" i="2" s="1"/>
  <c r="H166" i="2"/>
  <c r="H167" i="2"/>
  <c r="J167" i="2" s="1"/>
  <c r="I167" i="2" s="1"/>
  <c r="H168" i="2"/>
  <c r="I168" i="2"/>
  <c r="J168" i="2"/>
  <c r="H169" i="2"/>
  <c r="J169" i="2"/>
  <c r="I169" i="2" s="1"/>
  <c r="H170" i="2"/>
  <c r="J170" i="2"/>
  <c r="H171" i="2"/>
  <c r="J171" i="2"/>
  <c r="H172" i="2"/>
  <c r="H173" i="2"/>
  <c r="H174" i="2"/>
  <c r="H175" i="2"/>
  <c r="I175" i="2"/>
  <c r="J175" i="2"/>
  <c r="H176" i="2"/>
  <c r="J176" i="2"/>
  <c r="I176" i="2" s="1"/>
  <c r="H177" i="2"/>
  <c r="I177" i="2"/>
  <c r="J177" i="2"/>
  <c r="H178" i="2"/>
  <c r="H179" i="2"/>
  <c r="I179" i="2"/>
  <c r="J179" i="2"/>
  <c r="H180" i="2"/>
  <c r="J180" i="2" s="1"/>
  <c r="I180" i="2" s="1"/>
  <c r="H181" i="2"/>
  <c r="I181" i="2"/>
  <c r="J181" i="2"/>
  <c r="H182" i="2"/>
  <c r="J182" i="2"/>
  <c r="I182" i="2" s="1"/>
  <c r="H183" i="2"/>
  <c r="I183" i="2"/>
  <c r="J183" i="2"/>
  <c r="H184" i="2"/>
  <c r="J184" i="2"/>
  <c r="I184" i="2" s="1"/>
  <c r="H185" i="2"/>
  <c r="J185" i="2"/>
  <c r="I185" i="2" s="1"/>
  <c r="H186" i="2"/>
  <c r="J186" i="2"/>
  <c r="I186" i="2" s="1"/>
  <c r="H187" i="2"/>
  <c r="J187" i="2"/>
  <c r="I187" i="2" s="1"/>
  <c r="H188" i="2"/>
  <c r="J188" i="2" s="1"/>
  <c r="H189" i="2"/>
  <c r="I189" i="2"/>
  <c r="J189" i="2"/>
  <c r="H190" i="2"/>
  <c r="H191" i="2"/>
  <c r="J191" i="2"/>
  <c r="I191" i="2" s="1"/>
  <c r="H192" i="2"/>
  <c r="J192" i="2"/>
  <c r="I192" i="2" s="1"/>
  <c r="H193" i="2"/>
  <c r="J193" i="2"/>
  <c r="I193" i="2" s="1"/>
  <c r="H194" i="2"/>
  <c r="H195" i="2"/>
  <c r="J195" i="2"/>
  <c r="I195" i="2" s="1"/>
  <c r="H196" i="2"/>
  <c r="J196" i="2" s="1"/>
  <c r="I196" i="2" s="1"/>
  <c r="H197" i="2"/>
  <c r="J197" i="2"/>
  <c r="I197" i="2" s="1"/>
  <c r="H198" i="2"/>
  <c r="J198" i="2"/>
  <c r="I198" i="2" s="1"/>
  <c r="H199" i="2"/>
  <c r="I199" i="2"/>
  <c r="J199" i="2"/>
  <c r="H200" i="2"/>
  <c r="J200" i="2"/>
  <c r="I200" i="2" s="1"/>
  <c r="H201" i="2"/>
  <c r="J201" i="2"/>
  <c r="I201" i="2" s="1"/>
  <c r="H202" i="2"/>
  <c r="J202" i="2"/>
  <c r="I202" i="2" s="1"/>
  <c r="H203" i="2"/>
  <c r="J203" i="2"/>
  <c r="I203" i="2" s="1"/>
  <c r="H204" i="2"/>
  <c r="J204" i="2" s="1"/>
  <c r="H205" i="2"/>
  <c r="I205" i="2"/>
  <c r="J205" i="2"/>
  <c r="H206" i="2"/>
  <c r="H207" i="2"/>
  <c r="J207" i="2"/>
  <c r="I207" i="2" s="1"/>
  <c r="H208" i="2"/>
  <c r="J208" i="2"/>
  <c r="I208" i="2" s="1"/>
  <c r="H209" i="2"/>
  <c r="J209" i="2"/>
  <c r="I209" i="2" s="1"/>
  <c r="H210" i="2"/>
  <c r="H211" i="2"/>
  <c r="J211" i="2"/>
  <c r="I211" i="2" s="1"/>
  <c r="H212" i="2"/>
  <c r="J212" i="2" s="1"/>
  <c r="I212" i="2" s="1"/>
  <c r="H213" i="2"/>
  <c r="J213" i="2"/>
  <c r="I213" i="2" s="1"/>
  <c r="H214" i="2"/>
  <c r="J214" i="2"/>
  <c r="I214" i="2" s="1"/>
  <c r="H215" i="2"/>
  <c r="I215" i="2"/>
  <c r="J215" i="2"/>
  <c r="H216" i="2"/>
  <c r="J216" i="2"/>
  <c r="I216" i="2" s="1"/>
  <c r="H217" i="2"/>
  <c r="J217" i="2"/>
  <c r="I217" i="2" s="1"/>
  <c r="H218" i="2"/>
  <c r="J218" i="2"/>
  <c r="I218" i="2" s="1"/>
  <c r="H219" i="2"/>
  <c r="J219" i="2"/>
  <c r="I219" i="2" s="1"/>
  <c r="H220" i="2"/>
  <c r="J220" i="2" s="1"/>
  <c r="H221" i="2"/>
  <c r="I221" i="2"/>
  <c r="J221" i="2"/>
  <c r="H222" i="2"/>
  <c r="H223" i="2"/>
  <c r="J223" i="2"/>
  <c r="I223" i="2" s="1"/>
  <c r="H224" i="2"/>
  <c r="J224" i="2"/>
  <c r="I224" i="2" s="1"/>
  <c r="H225" i="2"/>
  <c r="J225" i="2"/>
  <c r="I225" i="2" s="1"/>
  <c r="H226" i="2"/>
  <c r="H227" i="2"/>
  <c r="J227" i="2"/>
  <c r="I227" i="2" s="1"/>
  <c r="H228" i="2"/>
  <c r="J228" i="2" s="1"/>
  <c r="I228" i="2" s="1"/>
  <c r="H229" i="2"/>
  <c r="J229" i="2"/>
  <c r="I229" i="2" s="1"/>
  <c r="H230" i="2"/>
  <c r="J230" i="2"/>
  <c r="I230" i="2" s="1"/>
  <c r="H231" i="2"/>
  <c r="I231" i="2"/>
  <c r="J231" i="2"/>
  <c r="H232" i="2"/>
  <c r="J232" i="2"/>
  <c r="I232" i="2" s="1"/>
  <c r="H233" i="2"/>
  <c r="J233" i="2"/>
  <c r="I233" i="2" s="1"/>
  <c r="H234" i="2"/>
  <c r="J234" i="2"/>
  <c r="I234" i="2" s="1"/>
  <c r="H235" i="2"/>
  <c r="J235" i="2"/>
  <c r="I235" i="2" s="1"/>
  <c r="H236" i="2"/>
  <c r="J236" i="2" s="1"/>
  <c r="H237" i="2"/>
  <c r="I237" i="2"/>
  <c r="J237" i="2"/>
  <c r="H238" i="2"/>
  <c r="H239" i="2"/>
  <c r="J239" i="2"/>
  <c r="I239" i="2" s="1"/>
  <c r="H240" i="2"/>
  <c r="J240" i="2"/>
  <c r="I240" i="2" s="1"/>
  <c r="H241" i="2"/>
  <c r="J241" i="2"/>
  <c r="I241" i="2" s="1"/>
  <c r="H242" i="2"/>
  <c r="H243" i="2"/>
  <c r="J243" i="2"/>
  <c r="I243" i="2" s="1"/>
  <c r="H244" i="2"/>
  <c r="J244" i="2" s="1"/>
  <c r="I244" i="2" s="1"/>
  <c r="H245" i="2"/>
  <c r="J245" i="2"/>
  <c r="I245" i="2" s="1"/>
  <c r="H246" i="2"/>
  <c r="J246" i="2"/>
  <c r="I246" i="2" s="1"/>
  <c r="H247" i="2"/>
  <c r="I247" i="2"/>
  <c r="J247" i="2"/>
  <c r="H248" i="2"/>
  <c r="J248" i="2"/>
  <c r="I248" i="2" s="1"/>
  <c r="H249" i="2"/>
  <c r="J249" i="2"/>
  <c r="I249" i="2" s="1"/>
  <c r="H250" i="2"/>
  <c r="J250" i="2"/>
  <c r="I250" i="2" s="1"/>
  <c r="H251" i="2"/>
  <c r="J251" i="2"/>
  <c r="I251" i="2" s="1"/>
  <c r="H252" i="2"/>
  <c r="J252" i="2" s="1"/>
  <c r="H253" i="2"/>
  <c r="I253" i="2"/>
  <c r="J253" i="2"/>
  <c r="H254" i="2"/>
  <c r="H255" i="2"/>
  <c r="J255" i="2"/>
  <c r="I255" i="2" s="1"/>
  <c r="H256" i="2"/>
  <c r="J256" i="2"/>
  <c r="I256" i="2" s="1"/>
  <c r="H257" i="2"/>
  <c r="J257" i="2"/>
  <c r="I257" i="2" s="1"/>
  <c r="H258" i="2"/>
  <c r="H259" i="2"/>
  <c r="J259" i="2"/>
  <c r="I259" i="2" s="1"/>
  <c r="H260" i="2"/>
  <c r="J260" i="2" s="1"/>
  <c r="I260" i="2" s="1"/>
  <c r="H261" i="2"/>
  <c r="H262" i="2"/>
  <c r="J262" i="2"/>
  <c r="I262" i="2" s="1"/>
  <c r="H263" i="2"/>
  <c r="J263" i="2" s="1"/>
  <c r="I263" i="2" s="1"/>
  <c r="H264" i="2"/>
  <c r="J264" i="2"/>
  <c r="I264" i="2" s="1"/>
  <c r="H265" i="2"/>
  <c r="J265" i="2"/>
  <c r="I265" i="2" s="1"/>
  <c r="H266" i="2"/>
  <c r="J266" i="2"/>
  <c r="I266" i="2" s="1"/>
  <c r="H267" i="2"/>
  <c r="H268" i="2"/>
  <c r="J268" i="2" s="1"/>
  <c r="H269" i="2"/>
  <c r="H270" i="2"/>
  <c r="H271" i="2"/>
  <c r="J271" i="2"/>
  <c r="I271" i="2" s="1"/>
  <c r="H272" i="2"/>
  <c r="J272" i="2"/>
  <c r="I272" i="2" s="1"/>
  <c r="H273" i="2"/>
  <c r="J273" i="2"/>
  <c r="I273" i="2" s="1"/>
  <c r="H274" i="2"/>
  <c r="H275" i="2"/>
  <c r="J275" i="2"/>
  <c r="I275" i="2" s="1"/>
  <c r="H276" i="2"/>
  <c r="J276" i="2" s="1"/>
  <c r="I276" i="2"/>
  <c r="H277" i="2"/>
  <c r="H278" i="2"/>
  <c r="J278" i="2"/>
  <c r="I278" i="2" s="1"/>
  <c r="H279" i="2"/>
  <c r="J279" i="2" s="1"/>
  <c r="I279" i="2" s="1"/>
  <c r="H280" i="2"/>
  <c r="J280" i="2"/>
  <c r="I280" i="2" s="1"/>
  <c r="H281" i="2"/>
  <c r="J281" i="2"/>
  <c r="I281" i="2" s="1"/>
  <c r="H282" i="2"/>
  <c r="J282" i="2"/>
  <c r="I282" i="2" s="1"/>
  <c r="H283" i="2"/>
  <c r="H284" i="2"/>
  <c r="J284" i="2"/>
  <c r="I284" i="2" s="1"/>
  <c r="H285" i="2"/>
  <c r="H286" i="2"/>
  <c r="J286" i="2"/>
  <c r="I286" i="2" s="1"/>
  <c r="H287" i="2"/>
  <c r="H288" i="2"/>
  <c r="J288" i="2"/>
  <c r="I288" i="2" s="1"/>
  <c r="H289" i="2"/>
  <c r="H290" i="2"/>
  <c r="J290" i="2"/>
  <c r="I290" i="2" s="1"/>
  <c r="H291" i="2"/>
  <c r="H292" i="2"/>
  <c r="J292" i="2"/>
  <c r="I292" i="2" s="1"/>
  <c r="H293" i="2"/>
  <c r="H294" i="2"/>
  <c r="J294" i="2"/>
  <c r="I294" i="2" s="1"/>
  <c r="H295" i="2"/>
  <c r="H296" i="2"/>
  <c r="J296" i="2"/>
  <c r="I296" i="2" s="1"/>
  <c r="H297" i="2"/>
  <c r="H298" i="2"/>
  <c r="J298" i="2"/>
  <c r="I298" i="2" s="1"/>
  <c r="H299" i="2"/>
  <c r="H300" i="2"/>
  <c r="J300" i="2"/>
  <c r="I300" i="2" s="1"/>
  <c r="H301" i="2"/>
  <c r="H302" i="2"/>
  <c r="J302" i="2"/>
  <c r="I302" i="2" s="1"/>
  <c r="H303" i="2"/>
  <c r="H304" i="2"/>
  <c r="J304" i="2"/>
  <c r="I304" i="2" s="1"/>
  <c r="H5" i="2"/>
  <c r="Z259" i="2" l="1"/>
  <c r="AB56" i="2"/>
  <c r="AB64" i="2"/>
  <c r="AB88" i="2"/>
  <c r="AB96" i="2"/>
  <c r="AB104" i="2"/>
  <c r="AB120" i="2"/>
  <c r="AB128" i="2"/>
  <c r="AB204" i="2"/>
  <c r="AB280" i="2"/>
  <c r="AB288" i="2"/>
  <c r="AB296" i="2"/>
  <c r="AB102" i="2"/>
  <c r="AB126" i="2"/>
  <c r="AB150" i="2"/>
  <c r="AB286" i="2"/>
  <c r="AB273" i="2"/>
  <c r="AB287" i="2"/>
  <c r="Z195" i="2"/>
  <c r="AB54" i="2"/>
  <c r="AB62" i="2"/>
  <c r="AB110" i="2"/>
  <c r="AB294" i="2"/>
  <c r="AB119" i="2"/>
  <c r="AB127" i="2"/>
  <c r="AB143" i="2"/>
  <c r="AB159" i="2"/>
  <c r="AB167" i="2"/>
  <c r="AB183" i="2"/>
  <c r="AB279" i="2"/>
  <c r="AB205" i="2"/>
  <c r="Z262" i="2"/>
  <c r="AB63" i="2"/>
  <c r="AB208" i="2"/>
  <c r="AB216" i="2"/>
  <c r="AB236" i="2"/>
  <c r="AB272" i="2"/>
  <c r="O189" i="2"/>
  <c r="AB301" i="2"/>
  <c r="O295" i="2"/>
  <c r="U18" i="2"/>
  <c r="AB231" i="2"/>
  <c r="AB212" i="2"/>
  <c r="AB244" i="2"/>
  <c r="AB264" i="2"/>
  <c r="AB292" i="2"/>
  <c r="AB251" i="2"/>
  <c r="Z272" i="2"/>
  <c r="Z98" i="2"/>
  <c r="AB66" i="2"/>
  <c r="AB74" i="2"/>
  <c r="AB106" i="2"/>
  <c r="AB114" i="2"/>
  <c r="AB122" i="2"/>
  <c r="O302" i="2"/>
  <c r="AB162" i="2"/>
  <c r="AB178" i="2"/>
  <c r="AB297" i="2"/>
  <c r="AB283" i="2"/>
  <c r="AB155" i="2"/>
  <c r="AB171" i="2"/>
  <c r="AB199" i="2"/>
  <c r="AB243" i="2"/>
  <c r="AB270" i="2"/>
  <c r="AB277" i="2"/>
  <c r="AB169" i="2"/>
  <c r="AB238" i="2"/>
  <c r="Z291" i="2"/>
  <c r="Z283" i="2"/>
  <c r="Z163" i="2"/>
  <c r="U75" i="2"/>
  <c r="AB29" i="2"/>
  <c r="AB37" i="2"/>
  <c r="AB71" i="2"/>
  <c r="AB226" i="2"/>
  <c r="AB233" i="2"/>
  <c r="AB214" i="2"/>
  <c r="AB189" i="2"/>
  <c r="O7" i="2"/>
  <c r="AB83" i="2"/>
  <c r="AB191" i="2"/>
  <c r="AB115" i="2"/>
  <c r="AB131" i="2"/>
  <c r="AB239" i="2"/>
  <c r="AB303" i="2"/>
  <c r="AB108" i="2"/>
  <c r="AB276" i="2"/>
  <c r="Z156" i="2"/>
  <c r="AB232" i="2"/>
  <c r="Z299" i="2"/>
  <c r="O21" i="2"/>
  <c r="O281" i="2"/>
  <c r="U251" i="2"/>
  <c r="Z258" i="2"/>
  <c r="AB57" i="2"/>
  <c r="AB101" i="2"/>
  <c r="AB161" i="2"/>
  <c r="Z248" i="2"/>
  <c r="AB111" i="2"/>
  <c r="AB186" i="2"/>
  <c r="Z268" i="2"/>
  <c r="Z116" i="2"/>
  <c r="AB34" i="2"/>
  <c r="AB50" i="2"/>
  <c r="AB78" i="2"/>
  <c r="AB86" i="2"/>
  <c r="AB130" i="2"/>
  <c r="AB218" i="2"/>
  <c r="Z295" i="2"/>
  <c r="Z220" i="2"/>
  <c r="Z192" i="2"/>
  <c r="Z67" i="2"/>
  <c r="Z91" i="2"/>
  <c r="Z179" i="2"/>
  <c r="Z187" i="2"/>
  <c r="AB166" i="2"/>
  <c r="Z297" i="2"/>
  <c r="Z217" i="2"/>
  <c r="Z160" i="2"/>
  <c r="Z73" i="2"/>
  <c r="Z177" i="2"/>
  <c r="U287" i="2"/>
  <c r="Z260" i="2"/>
  <c r="O10" i="2"/>
  <c r="U100" i="2"/>
  <c r="AB285" i="2"/>
  <c r="AB158" i="2"/>
  <c r="AB190" i="2"/>
  <c r="AB194" i="2"/>
  <c r="AB198" i="2"/>
  <c r="AB202" i="2"/>
  <c r="U105" i="2"/>
  <c r="U121" i="2"/>
  <c r="U125" i="2"/>
  <c r="Z204" i="2"/>
  <c r="AB223" i="2"/>
  <c r="AB227" i="2"/>
  <c r="AB258" i="2"/>
  <c r="AB262" i="2"/>
  <c r="Z269" i="2"/>
  <c r="Z205" i="2"/>
  <c r="O27" i="2"/>
  <c r="O243" i="2"/>
  <c r="U62" i="2"/>
  <c r="AB168" i="2"/>
  <c r="AB180" i="2"/>
  <c r="AB184" i="2"/>
  <c r="AB192" i="2"/>
  <c r="U302" i="2"/>
  <c r="Z185" i="2"/>
  <c r="AB87" i="2"/>
  <c r="AB91" i="2"/>
  <c r="AB95" i="2"/>
  <c r="AB99" i="2"/>
  <c r="AB107" i="2"/>
  <c r="AB123" i="2"/>
  <c r="Z82" i="2"/>
  <c r="AB133" i="2"/>
  <c r="Z273" i="2"/>
  <c r="Z257" i="2"/>
  <c r="AB43" i="2"/>
  <c r="U47" i="2"/>
  <c r="U185" i="2"/>
  <c r="Z201" i="2"/>
  <c r="AB40" i="2"/>
  <c r="AB44" i="2"/>
  <c r="O148" i="2"/>
  <c r="O152" i="2"/>
  <c r="O192" i="2"/>
  <c r="O216" i="2"/>
  <c r="O276" i="2"/>
  <c r="O284" i="2"/>
  <c r="U154" i="2"/>
  <c r="U162" i="2"/>
  <c r="U174" i="2"/>
  <c r="O273" i="2"/>
  <c r="Z277" i="2"/>
  <c r="AB304" i="2"/>
  <c r="Z190" i="2"/>
  <c r="Z154" i="2"/>
  <c r="Z114" i="2"/>
  <c r="O8" i="2"/>
  <c r="O19" i="2"/>
  <c r="O30" i="2"/>
  <c r="O109" i="2"/>
  <c r="O125" i="2"/>
  <c r="O137" i="2"/>
  <c r="O141" i="2"/>
  <c r="O145" i="2"/>
  <c r="O177" i="2"/>
  <c r="O201" i="2"/>
  <c r="O205" i="2"/>
  <c r="O209" i="2"/>
  <c r="O221" i="2"/>
  <c r="U35" i="2"/>
  <c r="U43" i="2"/>
  <c r="U93" i="2"/>
  <c r="U97" i="2"/>
  <c r="U129" i="2"/>
  <c r="U133" i="2"/>
  <c r="AB207" i="2"/>
  <c r="AB211" i="2"/>
  <c r="U262" i="2"/>
  <c r="Q277" i="2"/>
  <c r="Q189" i="2"/>
  <c r="Z5" i="2"/>
  <c r="Z16" i="2"/>
  <c r="O16" i="2"/>
  <c r="AB35" i="2"/>
  <c r="O39" i="2"/>
  <c r="O63" i="2"/>
  <c r="AA63" i="2" s="1"/>
  <c r="O71" i="2"/>
  <c r="O242" i="2"/>
  <c r="U9" i="2"/>
  <c r="U17" i="2"/>
  <c r="AB200" i="2"/>
  <c r="U243" i="2"/>
  <c r="AB278" i="2"/>
  <c r="U286" i="2"/>
  <c r="U301" i="2"/>
  <c r="Q243" i="2"/>
  <c r="Q187" i="2"/>
  <c r="Z293" i="2"/>
  <c r="Z198" i="2"/>
  <c r="Z146" i="2"/>
  <c r="O24" i="2"/>
  <c r="O28" i="2"/>
  <c r="O79" i="2"/>
  <c r="O87" i="2"/>
  <c r="O107" i="2"/>
  <c r="O119" i="2"/>
  <c r="AB289" i="2"/>
  <c r="U21" i="2"/>
  <c r="U68" i="2"/>
  <c r="U72" i="2"/>
  <c r="U91" i="2"/>
  <c r="U107" i="2"/>
  <c r="U111" i="2"/>
  <c r="Q242" i="2"/>
  <c r="AB47" i="2"/>
  <c r="AB219" i="2"/>
  <c r="U279" i="2"/>
  <c r="Q297" i="2"/>
  <c r="Q281" i="2"/>
  <c r="Q265" i="2"/>
  <c r="Z281" i="2"/>
  <c r="Z158" i="2"/>
  <c r="O14" i="2"/>
  <c r="AB21" i="2"/>
  <c r="O29" i="2"/>
  <c r="AA29" i="2" s="1"/>
  <c r="Z41" i="2"/>
  <c r="O57" i="2"/>
  <c r="AB72" i="2"/>
  <c r="O136" i="2"/>
  <c r="O251" i="2"/>
  <c r="O259" i="2"/>
  <c r="O263" i="2"/>
  <c r="O298" i="2"/>
  <c r="U37" i="2"/>
  <c r="U41" i="2"/>
  <c r="U45" i="2"/>
  <c r="U57" i="2"/>
  <c r="U61" i="2"/>
  <c r="U84" i="2"/>
  <c r="U92" i="2"/>
  <c r="U151" i="2"/>
  <c r="U155" i="2"/>
  <c r="AB252" i="2"/>
  <c r="U280" i="2"/>
  <c r="AB302" i="2"/>
  <c r="Q304" i="2"/>
  <c r="Q296" i="2"/>
  <c r="Z102" i="2"/>
  <c r="Z63" i="2"/>
  <c r="AB176" i="2"/>
  <c r="AB196" i="2"/>
  <c r="O252" i="2"/>
  <c r="O268" i="2"/>
  <c r="U42" i="2"/>
  <c r="U77" i="2"/>
  <c r="Z128" i="2"/>
  <c r="U132" i="2"/>
  <c r="U140" i="2"/>
  <c r="U171" i="2"/>
  <c r="AB241" i="2"/>
  <c r="AB245" i="2"/>
  <c r="U292" i="2"/>
  <c r="Q295" i="2"/>
  <c r="Q271" i="2"/>
  <c r="Q263" i="2"/>
  <c r="Z235" i="2"/>
  <c r="AB230" i="2"/>
  <c r="AB154" i="2"/>
  <c r="Z132" i="2"/>
  <c r="O12" i="2"/>
  <c r="O15" i="2"/>
  <c r="O22" i="2"/>
  <c r="O103" i="2"/>
  <c r="O160" i="2"/>
  <c r="O279" i="2"/>
  <c r="O297" i="2"/>
  <c r="O301" i="2"/>
  <c r="O304" i="2"/>
  <c r="U101" i="2"/>
  <c r="U109" i="2"/>
  <c r="U113" i="2"/>
  <c r="U117" i="2"/>
  <c r="U128" i="2"/>
  <c r="U147" i="2"/>
  <c r="AB260" i="2"/>
  <c r="AB300" i="2"/>
  <c r="Z227" i="2"/>
  <c r="O45" i="2"/>
  <c r="AB49" i="2"/>
  <c r="O61" i="2"/>
  <c r="O135" i="2"/>
  <c r="O153" i="2"/>
  <c r="O180" i="2"/>
  <c r="O184" i="2"/>
  <c r="O245" i="2"/>
  <c r="O283" i="2"/>
  <c r="O290" i="2"/>
  <c r="Z10" i="2"/>
  <c r="U39" i="2"/>
  <c r="U46" i="2"/>
  <c r="U83" i="2"/>
  <c r="U87" i="2"/>
  <c r="Z118" i="2"/>
  <c r="Z228" i="2"/>
  <c r="U253" i="2"/>
  <c r="U290" i="2"/>
  <c r="Z279" i="2"/>
  <c r="Z233" i="2"/>
  <c r="Z93" i="2"/>
  <c r="O6" i="2"/>
  <c r="O9" i="2"/>
  <c r="O13" i="2"/>
  <c r="O23" i="2"/>
  <c r="O73" i="2"/>
  <c r="O81" i="2"/>
  <c r="O165" i="2"/>
  <c r="O169" i="2"/>
  <c r="O196" i="2"/>
  <c r="O250" i="2"/>
  <c r="O253" i="2"/>
  <c r="O257" i="2"/>
  <c r="U40" i="2"/>
  <c r="U58" i="2"/>
  <c r="U65" i="2"/>
  <c r="U69" i="2"/>
  <c r="U73" i="2"/>
  <c r="AB79" i="2"/>
  <c r="U95" i="2"/>
  <c r="U99" i="2"/>
  <c r="U126" i="2"/>
  <c r="U163" i="2"/>
  <c r="U167" i="2"/>
  <c r="AB224" i="2"/>
  <c r="AB250" i="2"/>
  <c r="U265" i="2"/>
  <c r="AB290" i="2"/>
  <c r="Z90" i="2"/>
  <c r="AB215" i="2"/>
  <c r="AB156" i="2"/>
  <c r="AB213" i="2"/>
  <c r="U294" i="2"/>
  <c r="Z22" i="2"/>
  <c r="Z249" i="2"/>
  <c r="O20" i="2"/>
  <c r="O55" i="2"/>
  <c r="O89" i="2"/>
  <c r="O93" i="2"/>
  <c r="O105" i="2"/>
  <c r="Z170" i="2"/>
  <c r="O277" i="2"/>
  <c r="O288" i="2"/>
  <c r="U11" i="2"/>
  <c r="U59" i="2"/>
  <c r="Z74" i="2"/>
  <c r="U96" i="2"/>
  <c r="U103" i="2"/>
  <c r="U115" i="2"/>
  <c r="U119" i="2"/>
  <c r="U123" i="2"/>
  <c r="U142" i="2"/>
  <c r="AB195" i="2"/>
  <c r="Z199" i="2"/>
  <c r="U225" i="2"/>
  <c r="U229" i="2"/>
  <c r="Z244" i="2"/>
  <c r="U291" i="2"/>
  <c r="Z271" i="2"/>
  <c r="O274" i="2"/>
  <c r="O296" i="2"/>
  <c r="U56" i="2"/>
  <c r="AB70" i="2"/>
  <c r="U81" i="2"/>
  <c r="U89" i="2"/>
  <c r="AB153" i="2"/>
  <c r="AB240" i="2"/>
  <c r="O11" i="2"/>
  <c r="O32" i="2"/>
  <c r="AB52" i="2"/>
  <c r="AB85" i="2"/>
  <c r="AB112" i="2"/>
  <c r="U116" i="2"/>
  <c r="U131" i="2"/>
  <c r="U135" i="2"/>
  <c r="U146" i="2"/>
  <c r="AB188" i="2"/>
  <c r="U233" i="2"/>
  <c r="AB237" i="2"/>
  <c r="U274" i="2"/>
  <c r="U281" i="2"/>
  <c r="AB118" i="2"/>
  <c r="O194" i="2"/>
  <c r="O212" i="2"/>
  <c r="O249" i="2"/>
  <c r="AB249" i="2"/>
  <c r="O278" i="2"/>
  <c r="O287" i="2"/>
  <c r="U67" i="2"/>
  <c r="Z71" i="2"/>
  <c r="U71" i="2"/>
  <c r="U85" i="2"/>
  <c r="U237" i="2"/>
  <c r="U270" i="2"/>
  <c r="Z270" i="2"/>
  <c r="U285" i="2"/>
  <c r="U295" i="2"/>
  <c r="AB295" i="2"/>
  <c r="O188" i="2"/>
  <c r="Z206" i="2"/>
  <c r="Z243" i="2"/>
  <c r="O272" i="2"/>
  <c r="Z275" i="2"/>
  <c r="O275" i="2"/>
  <c r="O282" i="2"/>
  <c r="O294" i="2"/>
  <c r="O303" i="2"/>
  <c r="U22" i="2"/>
  <c r="U36" i="2"/>
  <c r="U64" i="2"/>
  <c r="U264" i="2"/>
  <c r="Z264" i="2"/>
  <c r="Z267" i="2"/>
  <c r="U282" i="2"/>
  <c r="U300" i="2"/>
  <c r="Z191" i="2"/>
  <c r="Z189" i="2"/>
  <c r="Z250" i="2"/>
  <c r="O17" i="2"/>
  <c r="O164" i="2"/>
  <c r="O185" i="2"/>
  <c r="O247" i="2"/>
  <c r="Z285" i="2"/>
  <c r="O285" i="2"/>
  <c r="Z301" i="2"/>
  <c r="U19" i="2"/>
  <c r="U26" i="2"/>
  <c r="Z30" i="2"/>
  <c r="U30" i="2"/>
  <c r="U55" i="2"/>
  <c r="U79" i="2"/>
  <c r="U94" i="2"/>
  <c r="U112" i="2"/>
  <c r="O168" i="2"/>
  <c r="Z168" i="2"/>
  <c r="U257" i="2"/>
  <c r="Z261" i="2"/>
  <c r="U261" i="2"/>
  <c r="U275" i="2"/>
  <c r="AB275" i="2"/>
  <c r="U263" i="2"/>
  <c r="AB263" i="2"/>
  <c r="Z18" i="2"/>
  <c r="O18" i="2"/>
  <c r="O121" i="2"/>
  <c r="Z140" i="2"/>
  <c r="O144" i="2"/>
  <c r="Z144" i="2"/>
  <c r="O176" i="2"/>
  <c r="O200" i="2"/>
  <c r="O266" i="2"/>
  <c r="Z266" i="2"/>
  <c r="O280" i="2"/>
  <c r="O292" i="2"/>
  <c r="U13" i="2"/>
  <c r="U20" i="2"/>
  <c r="Z20" i="2"/>
  <c r="U52" i="2"/>
  <c r="Z80" i="2"/>
  <c r="U80" i="2"/>
  <c r="Z254" i="2"/>
  <c r="U276" i="2"/>
  <c r="AB67" i="2"/>
  <c r="O289" i="2"/>
  <c r="U49" i="2"/>
  <c r="U139" i="2"/>
  <c r="AB139" i="2"/>
  <c r="Z210" i="2"/>
  <c r="Z214" i="2"/>
  <c r="U298" i="2"/>
  <c r="Z26" i="2"/>
  <c r="O26" i="2"/>
  <c r="O174" i="2"/>
  <c r="AB170" i="2"/>
  <c r="U170" i="2"/>
  <c r="U5" i="2"/>
  <c r="O25" i="2"/>
  <c r="AA25" i="2" s="1"/>
  <c r="Z130" i="2"/>
  <c r="Z134" i="2"/>
  <c r="O162" i="2"/>
  <c r="O299" i="2"/>
  <c r="U6" i="2"/>
  <c r="Z14" i="2"/>
  <c r="U14" i="2"/>
  <c r="Z53" i="2"/>
  <c r="U53" i="2"/>
  <c r="U269" i="2"/>
  <c r="AB269" i="2"/>
  <c r="U273" i="2"/>
  <c r="U288" i="2"/>
  <c r="O5" i="2"/>
  <c r="AB5" i="2"/>
  <c r="O47" i="2"/>
  <c r="O77" i="2"/>
  <c r="AB100" i="2"/>
  <c r="O260" i="2"/>
  <c r="O269" i="2"/>
  <c r="U23" i="2"/>
  <c r="AB59" i="2"/>
  <c r="U104" i="2"/>
  <c r="Z122" i="2"/>
  <c r="U241" i="2"/>
  <c r="U248" i="2"/>
  <c r="U258" i="2"/>
  <c r="U267" i="2"/>
  <c r="U293" i="2"/>
  <c r="U296" i="2"/>
  <c r="U303" i="2"/>
  <c r="AB26" i="2"/>
  <c r="O33" i="2"/>
  <c r="O37" i="2"/>
  <c r="O59" i="2"/>
  <c r="O264" i="2"/>
  <c r="O270" i="2"/>
  <c r="U8" i="2"/>
  <c r="AB27" i="2"/>
  <c r="U232" i="2"/>
  <c r="U245" i="2"/>
  <c r="U268" i="2"/>
  <c r="AB222" i="2"/>
  <c r="AB13" i="2"/>
  <c r="O41" i="2"/>
  <c r="O53" i="2"/>
  <c r="O117" i="2"/>
  <c r="O157" i="2"/>
  <c r="O178" i="2"/>
  <c r="O208" i="2"/>
  <c r="O255" i="2"/>
  <c r="O258" i="2"/>
  <c r="O261" i="2"/>
  <c r="O267" i="2"/>
  <c r="O286" i="2"/>
  <c r="O300" i="2"/>
  <c r="U15" i="2"/>
  <c r="U31" i="2"/>
  <c r="AB48" i="2"/>
  <c r="Z120" i="2"/>
  <c r="U138" i="2"/>
  <c r="AB172" i="2"/>
  <c r="U249" i="2"/>
  <c r="U271" i="2"/>
  <c r="U277" i="2"/>
  <c r="U283" i="2"/>
  <c r="U289" i="2"/>
  <c r="U299" i="2"/>
  <c r="U304" i="2"/>
  <c r="Z303" i="2"/>
  <c r="O293" i="2"/>
  <c r="AB38" i="2"/>
  <c r="Z76" i="2"/>
  <c r="U256" i="2"/>
  <c r="U259" i="2"/>
  <c r="U266" i="2"/>
  <c r="AA266" i="2" s="1"/>
  <c r="U272" i="2"/>
  <c r="U284" i="2"/>
  <c r="U297" i="2"/>
  <c r="Z57" i="2"/>
  <c r="O31" i="2"/>
  <c r="O65" i="2"/>
  <c r="Z110" i="2"/>
  <c r="O161" i="2"/>
  <c r="O173" i="2"/>
  <c r="O181" i="2"/>
  <c r="O193" i="2"/>
  <c r="O199" i="2"/>
  <c r="O217" i="2"/>
  <c r="O235" i="2"/>
  <c r="O265" i="2"/>
  <c r="O271" i="2"/>
  <c r="O291" i="2"/>
  <c r="AB32" i="2"/>
  <c r="U106" i="2"/>
  <c r="AB152" i="2"/>
  <c r="U156" i="2"/>
  <c r="AB209" i="2"/>
  <c r="U240" i="2"/>
  <c r="U278" i="2"/>
  <c r="U44" i="2"/>
  <c r="Z44" i="2"/>
  <c r="U12" i="2"/>
  <c r="Z12" i="2"/>
  <c r="Z28" i="2"/>
  <c r="U28" i="2"/>
  <c r="U7" i="2"/>
  <c r="AB7" i="2"/>
  <c r="U76" i="2"/>
  <c r="U223" i="2"/>
  <c r="AB257" i="2"/>
  <c r="U24" i="2"/>
  <c r="U88" i="2"/>
  <c r="U120" i="2"/>
  <c r="U183" i="2"/>
  <c r="U193" i="2"/>
  <c r="U220" i="2"/>
  <c r="U38" i="2"/>
  <c r="U54" i="2"/>
  <c r="U70" i="2"/>
  <c r="U86" i="2"/>
  <c r="U102" i="2"/>
  <c r="U118" i="2"/>
  <c r="U134" i="2"/>
  <c r="U145" i="2"/>
  <c r="U148" i="2"/>
  <c r="U159" i="2"/>
  <c r="U168" i="2"/>
  <c r="U180" i="2"/>
  <c r="U207" i="2"/>
  <c r="U217" i="2"/>
  <c r="U141" i="2"/>
  <c r="U60" i="2"/>
  <c r="U164" i="2"/>
  <c r="U175" i="2"/>
  <c r="AB281" i="2"/>
  <c r="U74" i="2"/>
  <c r="U236" i="2"/>
  <c r="U255" i="2"/>
  <c r="Z209" i="2"/>
  <c r="AB31" i="2"/>
  <c r="AB46" i="2"/>
  <c r="U27" i="2"/>
  <c r="U157" i="2"/>
  <c r="U204" i="2"/>
  <c r="Z164" i="2"/>
  <c r="Z236" i="2"/>
  <c r="AB225" i="2"/>
  <c r="Z150" i="2"/>
  <c r="Z136" i="2"/>
  <c r="U34" i="2"/>
  <c r="U50" i="2"/>
  <c r="U66" i="2"/>
  <c r="U82" i="2"/>
  <c r="U98" i="2"/>
  <c r="U114" i="2"/>
  <c r="U130" i="2"/>
  <c r="U166" i="2"/>
  <c r="U177" i="2"/>
  <c r="U191" i="2"/>
  <c r="U201" i="2"/>
  <c r="AA201" i="2" s="1"/>
  <c r="U228" i="2"/>
  <c r="U231" i="2"/>
  <c r="U244" i="2"/>
  <c r="U247" i="2"/>
  <c r="U260" i="2"/>
  <c r="U212" i="2"/>
  <c r="Z108" i="2"/>
  <c r="U108" i="2"/>
  <c r="U124" i="2"/>
  <c r="U150" i="2"/>
  <c r="U161" i="2"/>
  <c r="U199" i="2"/>
  <c r="U209" i="2"/>
  <c r="AB16" i="2"/>
  <c r="U10" i="2"/>
  <c r="U122" i="2"/>
  <c r="U136" i="2"/>
  <c r="U173" i="2"/>
  <c r="U196" i="2"/>
  <c r="U239" i="2"/>
  <c r="U252" i="2"/>
  <c r="AA252" i="2" s="1"/>
  <c r="Z175" i="2"/>
  <c r="AB163" i="2"/>
  <c r="Z92" i="2"/>
  <c r="U16" i="2"/>
  <c r="AA16" i="2" s="1"/>
  <c r="U32" i="2"/>
  <c r="U48" i="2"/>
  <c r="Z78" i="2"/>
  <c r="U152" i="2"/>
  <c r="U172" i="2"/>
  <c r="U188" i="2"/>
  <c r="U215" i="2"/>
  <c r="U178" i="2"/>
  <c r="U186" i="2"/>
  <c r="U194" i="2"/>
  <c r="U202" i="2"/>
  <c r="U210" i="2"/>
  <c r="U218" i="2"/>
  <c r="U226" i="2"/>
  <c r="U234" i="2"/>
  <c r="U242" i="2"/>
  <c r="U250" i="2"/>
  <c r="AB28" i="2"/>
  <c r="Z36" i="2"/>
  <c r="AB39" i="2"/>
  <c r="AB23" i="2"/>
  <c r="AB36" i="2"/>
  <c r="Z104" i="2"/>
  <c r="U137" i="2"/>
  <c r="U144" i="2"/>
  <c r="U153" i="2"/>
  <c r="U160" i="2"/>
  <c r="U169" i="2"/>
  <c r="U176" i="2"/>
  <c r="U181" i="2"/>
  <c r="U184" i="2"/>
  <c r="AA184" i="2" s="1"/>
  <c r="U189" i="2"/>
  <c r="U192" i="2"/>
  <c r="U197" i="2"/>
  <c r="U200" i="2"/>
  <c r="U205" i="2"/>
  <c r="U208" i="2"/>
  <c r="U213" i="2"/>
  <c r="U216" i="2"/>
  <c r="AA216" i="2" s="1"/>
  <c r="U221" i="2"/>
  <c r="U224" i="2"/>
  <c r="U149" i="2"/>
  <c r="U165" i="2"/>
  <c r="AA165" i="2" s="1"/>
  <c r="U179" i="2"/>
  <c r="U182" i="2"/>
  <c r="U187" i="2"/>
  <c r="U190" i="2"/>
  <c r="U195" i="2"/>
  <c r="U198" i="2"/>
  <c r="U203" i="2"/>
  <c r="U206" i="2"/>
  <c r="U211" i="2"/>
  <c r="U214" i="2"/>
  <c r="U219" i="2"/>
  <c r="U222" i="2"/>
  <c r="U227" i="2"/>
  <c r="U230" i="2"/>
  <c r="U235" i="2"/>
  <c r="U238" i="2"/>
  <c r="U246" i="2"/>
  <c r="U254" i="2"/>
  <c r="O246" i="2"/>
  <c r="Z65" i="2"/>
  <c r="O138" i="2"/>
  <c r="O202" i="2"/>
  <c r="AB22" i="2"/>
  <c r="O158" i="2"/>
  <c r="AA158" i="2" s="1"/>
  <c r="O211" i="2"/>
  <c r="AB210" i="2"/>
  <c r="AB201" i="2"/>
  <c r="AB185" i="2"/>
  <c r="Z72" i="2"/>
  <c r="AB24" i="2"/>
  <c r="O34" i="2"/>
  <c r="O50" i="2"/>
  <c r="O66" i="2"/>
  <c r="O69" i="2"/>
  <c r="O82" i="2"/>
  <c r="O85" i="2"/>
  <c r="O98" i="2"/>
  <c r="O101" i="2"/>
  <c r="O133" i="2"/>
  <c r="O186" i="2"/>
  <c r="O197" i="2"/>
  <c r="O233" i="2"/>
  <c r="O254" i="2"/>
  <c r="O36" i="2"/>
  <c r="O97" i="2"/>
  <c r="O129" i="2"/>
  <c r="O149" i="2"/>
  <c r="O213" i="2"/>
  <c r="Z138" i="2"/>
  <c r="AB103" i="2"/>
  <c r="O40" i="2"/>
  <c r="O183" i="2"/>
  <c r="AB256" i="2"/>
  <c r="AB109" i="2"/>
  <c r="AB77" i="2"/>
  <c r="AB55" i="2"/>
  <c r="O44" i="2"/>
  <c r="O60" i="2"/>
  <c r="O76" i="2"/>
  <c r="O92" i="2"/>
  <c r="O95" i="2"/>
  <c r="O108" i="2"/>
  <c r="O111" i="2"/>
  <c r="O127" i="2"/>
  <c r="AA127" i="2" s="1"/>
  <c r="O142" i="2"/>
  <c r="O156" i="2"/>
  <c r="O167" i="2"/>
  <c r="O195" i="2"/>
  <c r="O206" i="2"/>
  <c r="O220" i="2"/>
  <c r="O230" i="2"/>
  <c r="O84" i="2"/>
  <c r="O100" i="2"/>
  <c r="O62" i="2"/>
  <c r="O78" i="2"/>
  <c r="AA78" i="2" s="1"/>
  <c r="O94" i="2"/>
  <c r="AB58" i="2"/>
  <c r="O91" i="2"/>
  <c r="O172" i="2"/>
  <c r="AB137" i="2"/>
  <c r="AB125" i="2"/>
  <c r="Z100" i="2"/>
  <c r="AB93" i="2"/>
  <c r="Z69" i="2"/>
  <c r="Z40" i="2"/>
  <c r="O38" i="2"/>
  <c r="O54" i="2"/>
  <c r="O70" i="2"/>
  <c r="O86" i="2"/>
  <c r="O102" i="2"/>
  <c r="O170" i="2"/>
  <c r="O241" i="2"/>
  <c r="O113" i="2"/>
  <c r="Z68" i="2"/>
  <c r="O43" i="2"/>
  <c r="O72" i="2"/>
  <c r="O75" i="2"/>
  <c r="O88" i="2"/>
  <c r="O147" i="2"/>
  <c r="O222" i="2"/>
  <c r="AB293" i="2"/>
  <c r="AB174" i="2"/>
  <c r="Z59" i="2"/>
  <c r="AB42" i="2"/>
  <c r="Z32" i="2"/>
  <c r="O35" i="2"/>
  <c r="O48" i="2"/>
  <c r="O51" i="2"/>
  <c r="AA51" i="2" s="1"/>
  <c r="O64" i="2"/>
  <c r="O67" i="2"/>
  <c r="O80" i="2"/>
  <c r="O83" i="2"/>
  <c r="O96" i="2"/>
  <c r="O99" i="2"/>
  <c r="O115" i="2"/>
  <c r="O131" i="2"/>
  <c r="O140" i="2"/>
  <c r="O151" i="2"/>
  <c r="O179" i="2"/>
  <c r="O190" i="2"/>
  <c r="O204" i="2"/>
  <c r="O215" i="2"/>
  <c r="O227" i="2"/>
  <c r="O238" i="2"/>
  <c r="O52" i="2"/>
  <c r="O68" i="2"/>
  <c r="O163" i="2"/>
  <c r="O46" i="2"/>
  <c r="O49" i="2"/>
  <c r="O110" i="2"/>
  <c r="AA110" i="2" s="1"/>
  <c r="O225" i="2"/>
  <c r="O56" i="2"/>
  <c r="O104" i="2"/>
  <c r="O123" i="2"/>
  <c r="AB160" i="2"/>
  <c r="AB97" i="2"/>
  <c r="AB94" i="2"/>
  <c r="AB61" i="2"/>
  <c r="Z52" i="2"/>
  <c r="AB45" i="2"/>
  <c r="AB30" i="2"/>
  <c r="O42" i="2"/>
  <c r="O58" i="2"/>
  <c r="O74" i="2"/>
  <c r="O90" i="2"/>
  <c r="O106" i="2"/>
  <c r="AA106" i="2" s="1"/>
  <c r="O146" i="2"/>
  <c r="O154" i="2"/>
  <c r="O210" i="2"/>
  <c r="O218" i="2"/>
  <c r="O262" i="2"/>
  <c r="O228" i="2"/>
  <c r="O236" i="2"/>
  <c r="O244" i="2"/>
  <c r="O112" i="2"/>
  <c r="O114" i="2"/>
  <c r="O116" i="2"/>
  <c r="O118" i="2"/>
  <c r="O120" i="2"/>
  <c r="O122" i="2"/>
  <c r="O124" i="2"/>
  <c r="O126" i="2"/>
  <c r="O128" i="2"/>
  <c r="O130" i="2"/>
  <c r="O132" i="2"/>
  <c r="O134" i="2"/>
  <c r="O143" i="2"/>
  <c r="AA143" i="2" s="1"/>
  <c r="O150" i="2"/>
  <c r="O159" i="2"/>
  <c r="O166" i="2"/>
  <c r="O175" i="2"/>
  <c r="O182" i="2"/>
  <c r="O191" i="2"/>
  <c r="O198" i="2"/>
  <c r="O207" i="2"/>
  <c r="O214" i="2"/>
  <c r="O223" i="2"/>
  <c r="O226" i="2"/>
  <c r="O231" i="2"/>
  <c r="O234" i="2"/>
  <c r="O239" i="2"/>
  <c r="O139" i="2"/>
  <c r="O155" i="2"/>
  <c r="O171" i="2"/>
  <c r="O187" i="2"/>
  <c r="O203" i="2"/>
  <c r="O219" i="2"/>
  <c r="O224" i="2"/>
  <c r="O229" i="2"/>
  <c r="O232" i="2"/>
  <c r="O237" i="2"/>
  <c r="O240" i="2"/>
  <c r="O248" i="2"/>
  <c r="O256" i="2"/>
  <c r="Z148" i="2"/>
  <c r="AB267" i="2"/>
  <c r="AB265" i="2"/>
  <c r="AB259" i="2"/>
  <c r="Z304" i="2"/>
  <c r="Z302" i="2"/>
  <c r="Z300" i="2"/>
  <c r="Z298" i="2"/>
  <c r="Z296" i="2"/>
  <c r="Z294" i="2"/>
  <c r="Z292" i="2"/>
  <c r="Z290" i="2"/>
  <c r="Z288" i="2"/>
  <c r="Z286" i="2"/>
  <c r="Z284" i="2"/>
  <c r="Z282" i="2"/>
  <c r="Z280" i="2"/>
  <c r="Z278" i="2"/>
  <c r="Z276" i="2"/>
  <c r="Z274" i="2"/>
  <c r="Z256" i="2"/>
  <c r="Z245" i="2"/>
  <c r="Z237" i="2"/>
  <c r="Z229" i="2"/>
  <c r="Z221" i="2"/>
  <c r="Z219" i="2"/>
  <c r="AB217" i="2"/>
  <c r="Z200" i="2"/>
  <c r="Z166" i="2"/>
  <c r="AB261" i="2"/>
  <c r="Z252" i="2"/>
  <c r="AB248" i="2"/>
  <c r="Z188" i="2"/>
  <c r="AB254" i="2"/>
  <c r="Z242" i="2"/>
  <c r="Z234" i="2"/>
  <c r="Z226" i="2"/>
  <c r="Z218" i="2"/>
  <c r="AB206" i="2"/>
  <c r="AB203" i="2"/>
  <c r="Z196" i="2"/>
  <c r="Z251" i="2"/>
  <c r="Z241" i="2"/>
  <c r="Z225" i="2"/>
  <c r="Z215" i="2"/>
  <c r="Z213" i="2"/>
  <c r="Z211" i="2"/>
  <c r="Z208" i="2"/>
  <c r="Z193" i="2"/>
  <c r="Z172" i="2"/>
  <c r="Z167" i="2"/>
  <c r="Z240" i="2"/>
  <c r="Z232" i="2"/>
  <c r="Z224" i="2"/>
  <c r="Z197" i="2"/>
  <c r="Z255" i="2"/>
  <c r="Z216" i="2"/>
  <c r="AB253" i="2"/>
  <c r="Z247" i="2"/>
  <c r="Z239" i="2"/>
  <c r="Z231" i="2"/>
  <c r="Z223" i="2"/>
  <c r="Z212" i="2"/>
  <c r="Z207" i="2"/>
  <c r="Z202" i="2"/>
  <c r="Z186" i="2"/>
  <c r="AB284" i="2"/>
  <c r="Z253" i="2"/>
  <c r="Z246" i="2"/>
  <c r="Z238" i="2"/>
  <c r="Z230" i="2"/>
  <c r="Z222" i="2"/>
  <c r="Z157" i="2"/>
  <c r="AB146" i="2"/>
  <c r="Z169" i="2"/>
  <c r="Z149" i="2"/>
  <c r="AB121" i="2"/>
  <c r="Z194" i="2"/>
  <c r="Z153" i="2"/>
  <c r="Z203" i="2"/>
  <c r="AB182" i="2"/>
  <c r="AB181" i="2"/>
  <c r="Z162" i="2"/>
  <c r="AB145" i="2"/>
  <c r="Z184" i="2"/>
  <c r="Z182" i="2"/>
  <c r="Z180" i="2"/>
  <c r="Z178" i="2"/>
  <c r="Z176" i="2"/>
  <c r="AB136" i="2"/>
  <c r="AB179" i="2"/>
  <c r="AB177" i="2"/>
  <c r="AB175" i="2"/>
  <c r="Z173" i="2"/>
  <c r="AB147" i="2"/>
  <c r="AB140" i="2"/>
  <c r="Z126" i="2"/>
  <c r="Z159" i="2"/>
  <c r="AB151" i="2"/>
  <c r="AB141" i="2"/>
  <c r="AB134" i="2"/>
  <c r="Z133" i="2"/>
  <c r="AB113" i="2"/>
  <c r="Z106" i="2"/>
  <c r="Z171" i="2"/>
  <c r="Z147" i="2"/>
  <c r="AB144" i="2"/>
  <c r="AB135" i="2"/>
  <c r="AB129" i="2"/>
  <c r="AB124" i="2"/>
  <c r="Z161" i="2"/>
  <c r="Z155" i="2"/>
  <c r="Z151" i="2"/>
  <c r="AB138" i="2"/>
  <c r="AB148" i="2"/>
  <c r="Z174" i="2"/>
  <c r="Z145" i="2"/>
  <c r="AB142" i="2"/>
  <c r="AB132" i="2"/>
  <c r="Z123" i="2"/>
  <c r="Z115" i="2"/>
  <c r="Z109" i="2"/>
  <c r="Z85" i="2"/>
  <c r="AB10" i="2"/>
  <c r="Z143" i="2"/>
  <c r="Z141" i="2"/>
  <c r="Z139" i="2"/>
  <c r="Z137" i="2"/>
  <c r="Z135" i="2"/>
  <c r="Z88" i="2"/>
  <c r="Z125" i="2"/>
  <c r="Z119" i="2"/>
  <c r="Z117" i="2"/>
  <c r="Z96" i="2"/>
  <c r="Z124" i="2"/>
  <c r="Z112" i="2"/>
  <c r="Z111" i="2"/>
  <c r="Z99" i="2"/>
  <c r="AB73" i="2"/>
  <c r="Z131" i="2"/>
  <c r="AB92" i="2"/>
  <c r="Z107" i="2"/>
  <c r="AB81" i="2"/>
  <c r="Z129" i="2"/>
  <c r="Z121" i="2"/>
  <c r="Z113" i="2"/>
  <c r="Z83" i="2"/>
  <c r="Z84" i="2"/>
  <c r="AB80" i="2"/>
  <c r="Z50" i="2"/>
  <c r="Z105" i="2"/>
  <c r="Z103" i="2"/>
  <c r="Z101" i="2"/>
  <c r="Z56" i="2"/>
  <c r="AB98" i="2"/>
  <c r="Z89" i="2"/>
  <c r="Z86" i="2"/>
  <c r="AB82" i="2"/>
  <c r="AB65" i="2"/>
  <c r="Z60" i="2"/>
  <c r="AB15" i="2"/>
  <c r="Z95" i="2"/>
  <c r="Z51" i="2"/>
  <c r="AA18" i="2"/>
  <c r="AB18" i="2"/>
  <c r="Z55" i="2"/>
  <c r="AB19" i="2"/>
  <c r="Z97" i="2"/>
  <c r="AB90" i="2"/>
  <c r="Z81" i="2"/>
  <c r="Z46" i="2"/>
  <c r="Z35" i="2"/>
  <c r="AB20" i="2"/>
  <c r="AB60" i="2"/>
  <c r="Z49" i="2"/>
  <c r="AB17" i="2"/>
  <c r="AB14" i="2"/>
  <c r="AB11" i="2"/>
  <c r="AB8" i="2"/>
  <c r="AB9" i="2"/>
  <c r="AB6" i="2"/>
  <c r="Z37" i="2"/>
  <c r="AB12" i="2"/>
  <c r="Z62" i="2"/>
  <c r="Z58" i="2"/>
  <c r="Z43" i="2"/>
  <c r="Z42" i="2"/>
  <c r="Z38" i="2"/>
  <c r="Z33" i="2"/>
  <c r="Z31" i="2"/>
  <c r="Z29" i="2"/>
  <c r="Z27" i="2"/>
  <c r="Z25" i="2"/>
  <c r="Z23" i="2"/>
  <c r="Z21" i="2"/>
  <c r="Z19" i="2"/>
  <c r="Z17" i="2"/>
  <c r="Z15" i="2"/>
  <c r="Z13" i="2"/>
  <c r="Z11" i="2"/>
  <c r="Z9" i="2"/>
  <c r="Z7" i="2"/>
  <c r="I297" i="2"/>
  <c r="J297" i="2"/>
  <c r="J289" i="2"/>
  <c r="I289" i="2" s="1"/>
  <c r="I285" i="2"/>
  <c r="J285" i="2"/>
  <c r="I174" i="2"/>
  <c r="I210" i="2"/>
  <c r="J267" i="2"/>
  <c r="I267" i="2" s="1"/>
  <c r="I258" i="2"/>
  <c r="J258" i="2"/>
  <c r="J242" i="2"/>
  <c r="I242" i="2" s="1"/>
  <c r="J301" i="2"/>
  <c r="I301" i="2" s="1"/>
  <c r="J293" i="2"/>
  <c r="I293" i="2" s="1"/>
  <c r="I261" i="2"/>
  <c r="J283" i="2"/>
  <c r="I283" i="2" s="1"/>
  <c r="I274" i="2"/>
  <c r="J274" i="2"/>
  <c r="J303" i="2"/>
  <c r="I303" i="2" s="1"/>
  <c r="I299" i="2"/>
  <c r="J299" i="2"/>
  <c r="J295" i="2"/>
  <c r="I295" i="2" s="1"/>
  <c r="I291" i="2"/>
  <c r="J291" i="2"/>
  <c r="J287" i="2"/>
  <c r="I287" i="2" s="1"/>
  <c r="I226" i="2"/>
  <c r="J270" i="2"/>
  <c r="I270" i="2" s="1"/>
  <c r="I268" i="2"/>
  <c r="J254" i="2"/>
  <c r="I254" i="2" s="1"/>
  <c r="I252" i="2"/>
  <c r="J238" i="2"/>
  <c r="I238" i="2" s="1"/>
  <c r="I236" i="2"/>
  <c r="J222" i="2"/>
  <c r="I222" i="2" s="1"/>
  <c r="I220" i="2"/>
  <c r="J206" i="2"/>
  <c r="I206" i="2" s="1"/>
  <c r="I204" i="2"/>
  <c r="J190" i="2"/>
  <c r="I190" i="2" s="1"/>
  <c r="I188" i="2"/>
  <c r="I171" i="2"/>
  <c r="I154" i="2"/>
  <c r="J64" i="2"/>
  <c r="I64" i="2" s="1"/>
  <c r="J140" i="2"/>
  <c r="I140" i="2" s="1"/>
  <c r="J226" i="2"/>
  <c r="J210" i="2"/>
  <c r="J194" i="2"/>
  <c r="I194" i="2" s="1"/>
  <c r="J178" i="2"/>
  <c r="I178" i="2" s="1"/>
  <c r="I170" i="2"/>
  <c r="J124" i="2"/>
  <c r="I124" i="2" s="1"/>
  <c r="I98" i="2"/>
  <c r="C16" i="2"/>
  <c r="J269" i="2"/>
  <c r="I269" i="2" s="1"/>
  <c r="J173" i="2"/>
  <c r="I173" i="2" s="1"/>
  <c r="I164" i="2"/>
  <c r="J156" i="2"/>
  <c r="I156" i="2" s="1"/>
  <c r="I104" i="2"/>
  <c r="I90" i="2"/>
  <c r="J138" i="2"/>
  <c r="I138" i="2" s="1"/>
  <c r="I132" i="2"/>
  <c r="J110" i="2"/>
  <c r="I110" i="2" s="1"/>
  <c r="I82" i="2"/>
  <c r="J150" i="2"/>
  <c r="I150" i="2" s="1"/>
  <c r="J172" i="2"/>
  <c r="I172" i="2" s="1"/>
  <c r="J122" i="2"/>
  <c r="I122" i="2" s="1"/>
  <c r="J96" i="2"/>
  <c r="I96" i="2" s="1"/>
  <c r="J166" i="2"/>
  <c r="I166" i="2" s="1"/>
  <c r="I128" i="2"/>
  <c r="J88" i="2"/>
  <c r="I88" i="2" s="1"/>
  <c r="J277" i="2"/>
  <c r="I277" i="2" s="1"/>
  <c r="J261" i="2"/>
  <c r="J174" i="2"/>
  <c r="I134" i="2"/>
  <c r="I112" i="2"/>
  <c r="I106" i="2"/>
  <c r="J134" i="2"/>
  <c r="J118" i="2"/>
  <c r="I118" i="2" s="1"/>
  <c r="J74" i="2"/>
  <c r="I74" i="2" s="1"/>
  <c r="I58" i="2"/>
  <c r="I26" i="2"/>
  <c r="I10" i="2"/>
  <c r="J78" i="2"/>
  <c r="I78" i="2" s="1"/>
  <c r="J68" i="2"/>
  <c r="I68" i="2" s="1"/>
  <c r="I36" i="2"/>
  <c r="J62" i="2"/>
  <c r="I62" i="2" s="1"/>
  <c r="J102" i="2"/>
  <c r="I102" i="2" s="1"/>
  <c r="J72" i="2"/>
  <c r="I72" i="2" s="1"/>
  <c r="I40" i="2"/>
  <c r="I8" i="2"/>
  <c r="J66" i="2"/>
  <c r="I66" i="2" s="1"/>
  <c r="I50" i="2"/>
  <c r="I18" i="2"/>
  <c r="I80" i="2"/>
  <c r="J80" i="2"/>
  <c r="J76" i="2"/>
  <c r="I76" i="2" s="1"/>
  <c r="I44" i="2"/>
  <c r="I28" i="2"/>
  <c r="I12" i="2"/>
  <c r="J70" i="2"/>
  <c r="I70" i="2" s="1"/>
  <c r="J60" i="2"/>
  <c r="I60" i="2" s="1"/>
  <c r="J58" i="2"/>
  <c r="J56" i="2"/>
  <c r="I56" i="2" s="1"/>
  <c r="J54" i="2"/>
  <c r="I54" i="2" s="1"/>
  <c r="J52" i="2"/>
  <c r="I52" i="2" s="1"/>
  <c r="J50" i="2"/>
  <c r="J48" i="2"/>
  <c r="I48" i="2" s="1"/>
  <c r="J46" i="2"/>
  <c r="I46" i="2" s="1"/>
  <c r="J44" i="2"/>
  <c r="J42" i="2"/>
  <c r="I42" i="2" s="1"/>
  <c r="J40" i="2"/>
  <c r="J38" i="2"/>
  <c r="I38" i="2" s="1"/>
  <c r="J36" i="2"/>
  <c r="J34" i="2"/>
  <c r="I34" i="2" s="1"/>
  <c r="J32" i="2"/>
  <c r="I32" i="2" s="1"/>
  <c r="J30" i="2"/>
  <c r="I30" i="2" s="1"/>
  <c r="J28" i="2"/>
  <c r="J26" i="2"/>
  <c r="J24" i="2"/>
  <c r="I24" i="2" s="1"/>
  <c r="J22" i="2"/>
  <c r="I22" i="2" s="1"/>
  <c r="J20" i="2"/>
  <c r="I20" i="2" s="1"/>
  <c r="J18" i="2"/>
  <c r="J16" i="2"/>
  <c r="I16" i="2" s="1"/>
  <c r="J14" i="2"/>
  <c r="I14" i="2" s="1"/>
  <c r="J12" i="2"/>
  <c r="J10" i="2"/>
  <c r="J8" i="2"/>
  <c r="J6" i="2"/>
  <c r="I6" i="2" s="1"/>
  <c r="AA24" i="2" l="1"/>
  <c r="AA137" i="2"/>
  <c r="AA245" i="2"/>
  <c r="AA57" i="2"/>
  <c r="AA205" i="2"/>
  <c r="AA37" i="2"/>
  <c r="AA194" i="2"/>
  <c r="AA273" i="2"/>
  <c r="AA250" i="2"/>
  <c r="AA91" i="2"/>
  <c r="AA68" i="2"/>
  <c r="AA35" i="2"/>
  <c r="AA247" i="2"/>
  <c r="AA6" i="2"/>
  <c r="AA109" i="2"/>
  <c r="AA132" i="2"/>
  <c r="AA52" i="2"/>
  <c r="AA113" i="2"/>
  <c r="AA189" i="2"/>
  <c r="AA28" i="2"/>
  <c r="AA268" i="2"/>
  <c r="AA212" i="2"/>
  <c r="AA251" i="2"/>
  <c r="AA169" i="2"/>
  <c r="AA39" i="2"/>
  <c r="AA19" i="2"/>
  <c r="AA264" i="2"/>
  <c r="AA129" i="2"/>
  <c r="AA62" i="2"/>
  <c r="W130" i="2"/>
  <c r="W138" i="2"/>
  <c r="W146" i="2"/>
  <c r="W154" i="2"/>
  <c r="W162" i="2"/>
  <c r="W170" i="2"/>
  <c r="W178" i="2"/>
  <c r="W152" i="2"/>
  <c r="W131" i="2"/>
  <c r="W139" i="2"/>
  <c r="W147" i="2"/>
  <c r="W155" i="2"/>
  <c r="W163" i="2"/>
  <c r="W171" i="2"/>
  <c r="W179" i="2"/>
  <c r="W168" i="2"/>
  <c r="W132" i="2"/>
  <c r="W140" i="2"/>
  <c r="W148" i="2"/>
  <c r="W156" i="2"/>
  <c r="W164" i="2"/>
  <c r="W172" i="2"/>
  <c r="W176" i="2"/>
  <c r="W125" i="2"/>
  <c r="W133" i="2"/>
  <c r="W141" i="2"/>
  <c r="W149" i="2"/>
  <c r="W157" i="2"/>
  <c r="W165" i="2"/>
  <c r="W173" i="2"/>
  <c r="W136" i="2"/>
  <c r="W126" i="2"/>
  <c r="W134" i="2"/>
  <c r="W142" i="2"/>
  <c r="W150" i="2"/>
  <c r="W158" i="2"/>
  <c r="W166" i="2"/>
  <c r="W174" i="2"/>
  <c r="W128" i="2"/>
  <c r="W127" i="2"/>
  <c r="W135" i="2"/>
  <c r="W143" i="2"/>
  <c r="W151" i="2"/>
  <c r="W159" i="2"/>
  <c r="W167" i="2"/>
  <c r="W175" i="2"/>
  <c r="W160" i="2"/>
  <c r="W129" i="2"/>
  <c r="W137" i="2"/>
  <c r="W145" i="2"/>
  <c r="W153" i="2"/>
  <c r="W161" i="2"/>
  <c r="W169" i="2"/>
  <c r="W177" i="2"/>
  <c r="W144" i="2"/>
  <c r="AA53" i="2"/>
  <c r="AA84" i="2"/>
  <c r="AA133" i="2"/>
  <c r="W183" i="2"/>
  <c r="W180" i="2"/>
  <c r="W181" i="2"/>
  <c r="W182" i="2"/>
  <c r="W184" i="2"/>
  <c r="W189" i="2"/>
  <c r="AC189" i="2" s="1"/>
  <c r="W197" i="2"/>
  <c r="AC197" i="2" s="1"/>
  <c r="W205" i="2"/>
  <c r="AC205" i="2" s="1"/>
  <c r="W213" i="2"/>
  <c r="AC213" i="2" s="1"/>
  <c r="W221" i="2"/>
  <c r="AC221" i="2" s="1"/>
  <c r="W229" i="2"/>
  <c r="AC229" i="2" s="1"/>
  <c r="W237" i="2"/>
  <c r="AC237" i="2" s="1"/>
  <c r="W245" i="2"/>
  <c r="AC245" i="2" s="1"/>
  <c r="W253" i="2"/>
  <c r="AC253" i="2" s="1"/>
  <c r="W261" i="2"/>
  <c r="AC261" i="2" s="1"/>
  <c r="W269" i="2"/>
  <c r="AC269" i="2" s="1"/>
  <c r="W277" i="2"/>
  <c r="AC277" i="2" s="1"/>
  <c r="W285" i="2"/>
  <c r="AC285" i="2" s="1"/>
  <c r="W293" i="2"/>
  <c r="AC293" i="2" s="1"/>
  <c r="W301" i="2"/>
  <c r="AC301" i="2" s="1"/>
  <c r="W190" i="2"/>
  <c r="AC190" i="2" s="1"/>
  <c r="W198" i="2"/>
  <c r="AC198" i="2" s="1"/>
  <c r="W206" i="2"/>
  <c r="AC206" i="2" s="1"/>
  <c r="W214" i="2"/>
  <c r="AC214" i="2" s="1"/>
  <c r="W222" i="2"/>
  <c r="AC222" i="2" s="1"/>
  <c r="W230" i="2"/>
  <c r="AC230" i="2" s="1"/>
  <c r="W238" i="2"/>
  <c r="AC238" i="2" s="1"/>
  <c r="W246" i="2"/>
  <c r="AC246" i="2" s="1"/>
  <c r="W254" i="2"/>
  <c r="AC254" i="2" s="1"/>
  <c r="W262" i="2"/>
  <c r="AC262" i="2" s="1"/>
  <c r="W270" i="2"/>
  <c r="AC270" i="2" s="1"/>
  <c r="W278" i="2"/>
  <c r="AC278" i="2" s="1"/>
  <c r="W286" i="2"/>
  <c r="AC286" i="2" s="1"/>
  <c r="W294" i="2"/>
  <c r="AC294" i="2" s="1"/>
  <c r="W302" i="2"/>
  <c r="AC302" i="2" s="1"/>
  <c r="W191" i="2"/>
  <c r="AC191" i="2" s="1"/>
  <c r="W199" i="2"/>
  <c r="AC199" i="2" s="1"/>
  <c r="W207" i="2"/>
  <c r="AC207" i="2" s="1"/>
  <c r="W215" i="2"/>
  <c r="AC215" i="2" s="1"/>
  <c r="W223" i="2"/>
  <c r="AC223" i="2" s="1"/>
  <c r="W231" i="2"/>
  <c r="AC231" i="2" s="1"/>
  <c r="W239" i="2"/>
  <c r="AC239" i="2" s="1"/>
  <c r="W247" i="2"/>
  <c r="AC247" i="2" s="1"/>
  <c r="W255" i="2"/>
  <c r="AC255" i="2" s="1"/>
  <c r="W263" i="2"/>
  <c r="AC263" i="2" s="1"/>
  <c r="W271" i="2"/>
  <c r="AC271" i="2" s="1"/>
  <c r="W279" i="2"/>
  <c r="AC279" i="2" s="1"/>
  <c r="W287" i="2"/>
  <c r="AC287" i="2" s="1"/>
  <c r="W295" i="2"/>
  <c r="AC295" i="2" s="1"/>
  <c r="W303" i="2"/>
  <c r="AC303" i="2" s="1"/>
  <c r="W192" i="2"/>
  <c r="AC192" i="2" s="1"/>
  <c r="W200" i="2"/>
  <c r="AC200" i="2" s="1"/>
  <c r="W208" i="2"/>
  <c r="AC208" i="2" s="1"/>
  <c r="W216" i="2"/>
  <c r="AC216" i="2" s="1"/>
  <c r="W224" i="2"/>
  <c r="AC224" i="2" s="1"/>
  <c r="W232" i="2"/>
  <c r="AC232" i="2" s="1"/>
  <c r="W240" i="2"/>
  <c r="AC240" i="2" s="1"/>
  <c r="W248" i="2"/>
  <c r="AC248" i="2" s="1"/>
  <c r="W256" i="2"/>
  <c r="AC256" i="2" s="1"/>
  <c r="W264" i="2"/>
  <c r="AC264" i="2" s="1"/>
  <c r="W272" i="2"/>
  <c r="AC272" i="2" s="1"/>
  <c r="W280" i="2"/>
  <c r="AC280" i="2" s="1"/>
  <c r="W288" i="2"/>
  <c r="AC288" i="2" s="1"/>
  <c r="W296" i="2"/>
  <c r="AC296" i="2" s="1"/>
  <c r="W304" i="2"/>
  <c r="AC304" i="2" s="1"/>
  <c r="W185" i="2"/>
  <c r="AC185" i="2" s="1"/>
  <c r="W193" i="2"/>
  <c r="AC193" i="2" s="1"/>
  <c r="W201" i="2"/>
  <c r="AC201" i="2" s="1"/>
  <c r="W209" i="2"/>
  <c r="AC209" i="2" s="1"/>
  <c r="W217" i="2"/>
  <c r="AC217" i="2" s="1"/>
  <c r="W225" i="2"/>
  <c r="W233" i="2"/>
  <c r="AC233" i="2" s="1"/>
  <c r="W241" i="2"/>
  <c r="AC241" i="2" s="1"/>
  <c r="W249" i="2"/>
  <c r="AC249" i="2" s="1"/>
  <c r="W257" i="2"/>
  <c r="AC257" i="2" s="1"/>
  <c r="W265" i="2"/>
  <c r="AC265" i="2" s="1"/>
  <c r="W273" i="2"/>
  <c r="AC273" i="2" s="1"/>
  <c r="W281" i="2"/>
  <c r="W289" i="2"/>
  <c r="AC289" i="2" s="1"/>
  <c r="W297" i="2"/>
  <c r="AC297" i="2" s="1"/>
  <c r="W186" i="2"/>
  <c r="AC186" i="2" s="1"/>
  <c r="W194" i="2"/>
  <c r="AC194" i="2" s="1"/>
  <c r="W202" i="2"/>
  <c r="AC202" i="2" s="1"/>
  <c r="W210" i="2"/>
  <c r="AC210" i="2" s="1"/>
  <c r="W218" i="2"/>
  <c r="AC218" i="2" s="1"/>
  <c r="W226" i="2"/>
  <c r="AC226" i="2" s="1"/>
  <c r="W234" i="2"/>
  <c r="AC234" i="2" s="1"/>
  <c r="W242" i="2"/>
  <c r="AC242" i="2" s="1"/>
  <c r="W250" i="2"/>
  <c r="AC250" i="2" s="1"/>
  <c r="W258" i="2"/>
  <c r="AC258" i="2" s="1"/>
  <c r="W266" i="2"/>
  <c r="AC266" i="2" s="1"/>
  <c r="W274" i="2"/>
  <c r="AC274" i="2" s="1"/>
  <c r="W282" i="2"/>
  <c r="AC282" i="2" s="1"/>
  <c r="W290" i="2"/>
  <c r="AC290" i="2" s="1"/>
  <c r="W298" i="2"/>
  <c r="AC298" i="2" s="1"/>
  <c r="W187" i="2"/>
  <c r="AC187" i="2" s="1"/>
  <c r="W195" i="2"/>
  <c r="AC195" i="2" s="1"/>
  <c r="W203" i="2"/>
  <c r="AC203" i="2" s="1"/>
  <c r="W211" i="2"/>
  <c r="AC211" i="2" s="1"/>
  <c r="W219" i="2"/>
  <c r="AC219" i="2" s="1"/>
  <c r="W227" i="2"/>
  <c r="AC227" i="2" s="1"/>
  <c r="W235" i="2"/>
  <c r="AC235" i="2" s="1"/>
  <c r="W243" i="2"/>
  <c r="AC243" i="2" s="1"/>
  <c r="W251" i="2"/>
  <c r="AC251" i="2" s="1"/>
  <c r="W259" i="2"/>
  <c r="AC259" i="2" s="1"/>
  <c r="W267" i="2"/>
  <c r="AC267" i="2" s="1"/>
  <c r="W275" i="2"/>
  <c r="AC275" i="2" s="1"/>
  <c r="W283" i="2"/>
  <c r="AC283" i="2" s="1"/>
  <c r="W291" i="2"/>
  <c r="AC291" i="2" s="1"/>
  <c r="W299" i="2"/>
  <c r="AC299" i="2" s="1"/>
  <c r="W188" i="2"/>
  <c r="AC188" i="2" s="1"/>
  <c r="W196" i="2"/>
  <c r="AC196" i="2" s="1"/>
  <c r="W204" i="2"/>
  <c r="AC204" i="2" s="1"/>
  <c r="W212" i="2"/>
  <c r="AC212" i="2" s="1"/>
  <c r="W220" i="2"/>
  <c r="AC220" i="2" s="1"/>
  <c r="W228" i="2"/>
  <c r="AC228" i="2" s="1"/>
  <c r="W236" i="2"/>
  <c r="AC236" i="2" s="1"/>
  <c r="W244" i="2"/>
  <c r="AC244" i="2" s="1"/>
  <c r="W252" i="2"/>
  <c r="AC252" i="2" s="1"/>
  <c r="W260" i="2"/>
  <c r="AC260" i="2" s="1"/>
  <c r="W268" i="2"/>
  <c r="AC268" i="2" s="1"/>
  <c r="W276" i="2"/>
  <c r="AC276" i="2" s="1"/>
  <c r="W284" i="2"/>
  <c r="AC284" i="2" s="1"/>
  <c r="W292" i="2"/>
  <c r="AC292" i="2" s="1"/>
  <c r="W300" i="2"/>
  <c r="AC300" i="2" s="1"/>
  <c r="AC281" i="2"/>
  <c r="AA99" i="2"/>
  <c r="AA163" i="2"/>
  <c r="AA174" i="2"/>
  <c r="AA253" i="2"/>
  <c r="AA82" i="2"/>
  <c r="AA232" i="2"/>
  <c r="AA72" i="2"/>
  <c r="AA142" i="2"/>
  <c r="AA141" i="2"/>
  <c r="AA79" i="2"/>
  <c r="AA295" i="2"/>
  <c r="AA241" i="2"/>
  <c r="AA180" i="2"/>
  <c r="AA248" i="2"/>
  <c r="AA67" i="2"/>
  <c r="AA302" i="2"/>
  <c r="AA237" i="2"/>
  <c r="AA97" i="2"/>
  <c r="AA225" i="2"/>
  <c r="AA107" i="2"/>
  <c r="AA150" i="2"/>
  <c r="AA74" i="2"/>
  <c r="AA192" i="2"/>
  <c r="AA152" i="2"/>
  <c r="AA304" i="2"/>
  <c r="AA8" i="2"/>
  <c r="AA296" i="2"/>
  <c r="AA281" i="2"/>
  <c r="AA279" i="2"/>
  <c r="AA297" i="2"/>
  <c r="AA178" i="2"/>
  <c r="AA177" i="2"/>
  <c r="AA217" i="2"/>
  <c r="AA23" i="2"/>
  <c r="AA209" i="2"/>
  <c r="AA27" i="2"/>
  <c r="AA30" i="2"/>
  <c r="AA21" i="2"/>
  <c r="AA112" i="2"/>
  <c r="AA147" i="2"/>
  <c r="AA200" i="2"/>
  <c r="AA161" i="2"/>
  <c r="AA168" i="2"/>
  <c r="AA272" i="2"/>
  <c r="AA157" i="2"/>
  <c r="AA257" i="2"/>
  <c r="AA235" i="2"/>
  <c r="AA298" i="2"/>
  <c r="AA61" i="2"/>
  <c r="AA259" i="2"/>
  <c r="AA10" i="2"/>
  <c r="AA284" i="2"/>
  <c r="AA283" i="2"/>
  <c r="AA71" i="2"/>
  <c r="AA243" i="2"/>
  <c r="AA7" i="2"/>
  <c r="AA271" i="2"/>
  <c r="AA26" i="2"/>
  <c r="AA160" i="2"/>
  <c r="AA188" i="2"/>
  <c r="AA75" i="2"/>
  <c r="AA199" i="2"/>
  <c r="AA128" i="2"/>
  <c r="AA93" i="2"/>
  <c r="AA154" i="2"/>
  <c r="AA171" i="2"/>
  <c r="AA96" i="2"/>
  <c r="AA233" i="2"/>
  <c r="AA69" i="2"/>
  <c r="AA263" i="2"/>
  <c r="AA87" i="2"/>
  <c r="AA122" i="2"/>
  <c r="AA100" i="2"/>
  <c r="AA145" i="2"/>
  <c r="AA193" i="2"/>
  <c r="AA261" i="2"/>
  <c r="AA270" i="2"/>
  <c r="AA293" i="2"/>
  <c r="AA121" i="2"/>
  <c r="AA191" i="2"/>
  <c r="AA242" i="2"/>
  <c r="AA294" i="2"/>
  <c r="AA125" i="2"/>
  <c r="AA95" i="2"/>
  <c r="AA258" i="2"/>
  <c r="AA103" i="2"/>
  <c r="AA249" i="2"/>
  <c r="AA303" i="2"/>
  <c r="AA59" i="2"/>
  <c r="AA186" i="2"/>
  <c r="AA187" i="2"/>
  <c r="AA213" i="2"/>
  <c r="Q115" i="2"/>
  <c r="AA230" i="2"/>
  <c r="AA220" i="2"/>
  <c r="AA176" i="2"/>
  <c r="AA14" i="2"/>
  <c r="AA119" i="2"/>
  <c r="AA185" i="2"/>
  <c r="AA170" i="2"/>
  <c r="AA285" i="2"/>
  <c r="AA65" i="2"/>
  <c r="AA83" i="2"/>
  <c r="AA140" i="2"/>
  <c r="AA287" i="2"/>
  <c r="AA149" i="2"/>
  <c r="AA126" i="2"/>
  <c r="AA40" i="2"/>
  <c r="AA94" i="2"/>
  <c r="AA228" i="2"/>
  <c r="AA204" i="2"/>
  <c r="AA190" i="2"/>
  <c r="AA223" i="2"/>
  <c r="AA88" i="2"/>
  <c r="AA167" i="2"/>
  <c r="AA291" i="2"/>
  <c r="AA221" i="2"/>
  <c r="AA207" i="2"/>
  <c r="AA70" i="2"/>
  <c r="AA229" i="2"/>
  <c r="AA139" i="2"/>
  <c r="AA134" i="2"/>
  <c r="AA42" i="2"/>
  <c r="AA80" i="2"/>
  <c r="AA172" i="2"/>
  <c r="AA292" i="2"/>
  <c r="AA89" i="2"/>
  <c r="AA73" i="2"/>
  <c r="AA301" i="2"/>
  <c r="AA239" i="2"/>
  <c r="AA116" i="2"/>
  <c r="AA286" i="2"/>
  <c r="AA101" i="2"/>
  <c r="AA56" i="2"/>
  <c r="AA41" i="2"/>
  <c r="AA48" i="2"/>
  <c r="AA111" i="2"/>
  <c r="AA81" i="2"/>
  <c r="AA135" i="2"/>
  <c r="AA203" i="2"/>
  <c r="AA226" i="2"/>
  <c r="AA47" i="2"/>
  <c r="AA17" i="2"/>
  <c r="AA278" i="2"/>
  <c r="AA183" i="2"/>
  <c r="AA282" i="2"/>
  <c r="AA173" i="2"/>
  <c r="AA256" i="2"/>
  <c r="AA123" i="2"/>
  <c r="AA105" i="2"/>
  <c r="AA234" i="2"/>
  <c r="AA130" i="2"/>
  <c r="AA151" i="2"/>
  <c r="AA260" i="2"/>
  <c r="AA11" i="2"/>
  <c r="AA77" i="2"/>
  <c r="Q54" i="2"/>
  <c r="AC54" i="2" s="1"/>
  <c r="AA265" i="2"/>
  <c r="AA9" i="2"/>
  <c r="AA227" i="2"/>
  <c r="AA276" i="2"/>
  <c r="AA280" i="2"/>
  <c r="AA45" i="2"/>
  <c r="AA131" i="2"/>
  <c r="AA58" i="2"/>
  <c r="AA86" i="2"/>
  <c r="AA181" i="2"/>
  <c r="AA299" i="2"/>
  <c r="AA138" i="2"/>
  <c r="Q98" i="2"/>
  <c r="Q179" i="2"/>
  <c r="AC179" i="2" s="1"/>
  <c r="Q125" i="2"/>
  <c r="Q53" i="2"/>
  <c r="Q161" i="2"/>
  <c r="Q101" i="2"/>
  <c r="Q29" i="2"/>
  <c r="Q64" i="2"/>
  <c r="Q112" i="2"/>
  <c r="AC112" i="2" s="1"/>
  <c r="Q16" i="2"/>
  <c r="AC16" i="2" s="1"/>
  <c r="Q127" i="2"/>
  <c r="Q55" i="2"/>
  <c r="AC55" i="2" s="1"/>
  <c r="Q155" i="2"/>
  <c r="Q83" i="2"/>
  <c r="Q162" i="2"/>
  <c r="Q82" i="2"/>
  <c r="Q9" i="2"/>
  <c r="Q134" i="2"/>
  <c r="AC134" i="2" s="1"/>
  <c r="Q66" i="2"/>
  <c r="Q181" i="2"/>
  <c r="Q93" i="2"/>
  <c r="Q183" i="2"/>
  <c r="Q147" i="2"/>
  <c r="Q126" i="2"/>
  <c r="AA175" i="2"/>
  <c r="Q73" i="2"/>
  <c r="Q173" i="2"/>
  <c r="Q109" i="2"/>
  <c r="Q41" i="2"/>
  <c r="Q145" i="2"/>
  <c r="AC145" i="2" s="1"/>
  <c r="Q85" i="2"/>
  <c r="Q176" i="2"/>
  <c r="Q32" i="2"/>
  <c r="AC32" i="2" s="1"/>
  <c r="Q84" i="2"/>
  <c r="Q171" i="2"/>
  <c r="Q107" i="2"/>
  <c r="AC107" i="2" s="1"/>
  <c r="Q31" i="2"/>
  <c r="AC31" i="2" s="1"/>
  <c r="Q139" i="2"/>
  <c r="AC139" i="2" s="1"/>
  <c r="Q59" i="2"/>
  <c r="Q146" i="2"/>
  <c r="Q58" i="2"/>
  <c r="Q174" i="2"/>
  <c r="Q118" i="2"/>
  <c r="AC118" i="2" s="1"/>
  <c r="Q20" i="2"/>
  <c r="Q44" i="2"/>
  <c r="Q60" i="2"/>
  <c r="Q100" i="2"/>
  <c r="Q116" i="2"/>
  <c r="Q132" i="2"/>
  <c r="Q148" i="2"/>
  <c r="Q164" i="2"/>
  <c r="Q180" i="2"/>
  <c r="Q28" i="2"/>
  <c r="Q36" i="2"/>
  <c r="AC36" i="2" s="1"/>
  <c r="Q52" i="2"/>
  <c r="Q68" i="2"/>
  <c r="Q92" i="2"/>
  <c r="Q108" i="2"/>
  <c r="Q124" i="2"/>
  <c r="Q140" i="2"/>
  <c r="Q156" i="2"/>
  <c r="Q172" i="2"/>
  <c r="Q153" i="2"/>
  <c r="Q96" i="2"/>
  <c r="Q43" i="2"/>
  <c r="Q62" i="2"/>
  <c r="AA136" i="2"/>
  <c r="AA277" i="2"/>
  <c r="AA255" i="2"/>
  <c r="AA288" i="2"/>
  <c r="AA20" i="2"/>
  <c r="Q8" i="2"/>
  <c r="Q165" i="2"/>
  <c r="Q97" i="2"/>
  <c r="Q33" i="2"/>
  <c r="Q137" i="2"/>
  <c r="AC137" i="2" s="1"/>
  <c r="Q77" i="2"/>
  <c r="Q152" i="2"/>
  <c r="Q12" i="2"/>
  <c r="Q76" i="2"/>
  <c r="Q167" i="2"/>
  <c r="Q99" i="2"/>
  <c r="Q15" i="2"/>
  <c r="Q131" i="2"/>
  <c r="AC131" i="2" s="1"/>
  <c r="Q51" i="2"/>
  <c r="AC51" i="2" s="1"/>
  <c r="Q130" i="2"/>
  <c r="Q50" i="2"/>
  <c r="Q170" i="2"/>
  <c r="Q110" i="2"/>
  <c r="Q46" i="2"/>
  <c r="AC46" i="2" s="1"/>
  <c r="Q154" i="2"/>
  <c r="Q39" i="2"/>
  <c r="Q136" i="2"/>
  <c r="Q19" i="2"/>
  <c r="Q21" i="2"/>
  <c r="Q157" i="2"/>
  <c r="Q89" i="2"/>
  <c r="Q25" i="2"/>
  <c r="Q129" i="2"/>
  <c r="Q65" i="2"/>
  <c r="Q128" i="2"/>
  <c r="AC128" i="2" s="1"/>
  <c r="Q184" i="2"/>
  <c r="Q72" i="2"/>
  <c r="Q159" i="2"/>
  <c r="Q87" i="2"/>
  <c r="Q7" i="2"/>
  <c r="AC7" i="2" s="1"/>
  <c r="Q123" i="2"/>
  <c r="Q35" i="2"/>
  <c r="Q122" i="2"/>
  <c r="AC122" i="2" s="1"/>
  <c r="Q42" i="2"/>
  <c r="Q166" i="2"/>
  <c r="Q106" i="2"/>
  <c r="Q38" i="2"/>
  <c r="AC38" i="2" s="1"/>
  <c r="Q75" i="2"/>
  <c r="Q6" i="2"/>
  <c r="Q47" i="2"/>
  <c r="Q160" i="2"/>
  <c r="Q27" i="2"/>
  <c r="Q149" i="2"/>
  <c r="Q81" i="2"/>
  <c r="Q5" i="2"/>
  <c r="Q121" i="2"/>
  <c r="Q57" i="2"/>
  <c r="AC57" i="2" s="1"/>
  <c r="Q104" i="2"/>
  <c r="Q168" i="2"/>
  <c r="Q56" i="2"/>
  <c r="Q151" i="2"/>
  <c r="Q79" i="2"/>
  <c r="Q13" i="2"/>
  <c r="Q111" i="2"/>
  <c r="Q23" i="2"/>
  <c r="AC23" i="2" s="1"/>
  <c r="Q114" i="2"/>
  <c r="Q30" i="2"/>
  <c r="Q158" i="2"/>
  <c r="Q94" i="2"/>
  <c r="Q34" i="2"/>
  <c r="Q49" i="2"/>
  <c r="Q48" i="2"/>
  <c r="Q182" i="2"/>
  <c r="AA182" i="2"/>
  <c r="Q70" i="2"/>
  <c r="Q119" i="2"/>
  <c r="Q67" i="2"/>
  <c r="Q141" i="2"/>
  <c r="AC141" i="2" s="1"/>
  <c r="Q69" i="2"/>
  <c r="Q177" i="2"/>
  <c r="Q113" i="2"/>
  <c r="Q45" i="2"/>
  <c r="Q88" i="2"/>
  <c r="Q144" i="2"/>
  <c r="Q40" i="2"/>
  <c r="Q143" i="2"/>
  <c r="AC143" i="2" s="1"/>
  <c r="Q71" i="2"/>
  <c r="Q175" i="2"/>
  <c r="Q103" i="2"/>
  <c r="Q11" i="2"/>
  <c r="AC11" i="2" s="1"/>
  <c r="Q102" i="2"/>
  <c r="Q22" i="2"/>
  <c r="Q150" i="2"/>
  <c r="Q86" i="2"/>
  <c r="Q26" i="2"/>
  <c r="Q117" i="2"/>
  <c r="Q17" i="2"/>
  <c r="AC17" i="2" s="1"/>
  <c r="Q74" i="2"/>
  <c r="AA120" i="2"/>
  <c r="Q142" i="2"/>
  <c r="Q10" i="2"/>
  <c r="AC10" i="2" s="1"/>
  <c r="Q91" i="2"/>
  <c r="Q133" i="2"/>
  <c r="Q61" i="2"/>
  <c r="Q169" i="2"/>
  <c r="Q105" i="2"/>
  <c r="AC105" i="2" s="1"/>
  <c r="Q37" i="2"/>
  <c r="Q80" i="2"/>
  <c r="Q120" i="2"/>
  <c r="Q24" i="2"/>
  <c r="AC24" i="2" s="1"/>
  <c r="Q135" i="2"/>
  <c r="Q63" i="2"/>
  <c r="Q163" i="2"/>
  <c r="Q95" i="2"/>
  <c r="Q178" i="2"/>
  <c r="Q90" i="2"/>
  <c r="Q14" i="2"/>
  <c r="AC14" i="2" s="1"/>
  <c r="Q138" i="2"/>
  <c r="AC138" i="2" s="1"/>
  <c r="Q78" i="2"/>
  <c r="Q18" i="2"/>
  <c r="AA44" i="2"/>
  <c r="AA274" i="2"/>
  <c r="AA222" i="2"/>
  <c r="AA210" i="2"/>
  <c r="AA104" i="2"/>
  <c r="AA238" i="2"/>
  <c r="AA144" i="2"/>
  <c r="AA275" i="2"/>
  <c r="AA13" i="2"/>
  <c r="AA166" i="2"/>
  <c r="AA102" i="2"/>
  <c r="AA85" i="2"/>
  <c r="AA290" i="2"/>
  <c r="AA117" i="2"/>
  <c r="AA269" i="2"/>
  <c r="AA267" i="2"/>
  <c r="AA114" i="2"/>
  <c r="AA202" i="2"/>
  <c r="AA49" i="2"/>
  <c r="AA98" i="2"/>
  <c r="AA5" i="2"/>
  <c r="AA289" i="2"/>
  <c r="AA108" i="2"/>
  <c r="AA60" i="2"/>
  <c r="AA159" i="2"/>
  <c r="AA254" i="2"/>
  <c r="AA231" i="2"/>
  <c r="AA236" i="2"/>
  <c r="AA300" i="2"/>
  <c r="AA179" i="2"/>
  <c r="AA219" i="2"/>
  <c r="AA211" i="2"/>
  <c r="AC58" i="2"/>
  <c r="AA224" i="2"/>
  <c r="AA198" i="2"/>
  <c r="AA118" i="2"/>
  <c r="AA195" i="2"/>
  <c r="AC135" i="2"/>
  <c r="AC39" i="2"/>
  <c r="AC9" i="2"/>
  <c r="AA153" i="2"/>
  <c r="AA215" i="2"/>
  <c r="AA76" i="2"/>
  <c r="AC132" i="2"/>
  <c r="AC49" i="2"/>
  <c r="AA124" i="2"/>
  <c r="AA54" i="2"/>
  <c r="AA64" i="2"/>
  <c r="AA246" i="2"/>
  <c r="AA90" i="2"/>
  <c r="AA115" i="2"/>
  <c r="AA46" i="2"/>
  <c r="AA262" i="2"/>
  <c r="AA66" i="2"/>
  <c r="AA244" i="2"/>
  <c r="AA32" i="2"/>
  <c r="AA38" i="2"/>
  <c r="AA55" i="2"/>
  <c r="AA156" i="2"/>
  <c r="AA197" i="2"/>
  <c r="AA214" i="2"/>
  <c r="AA208" i="2"/>
  <c r="AA148" i="2"/>
  <c r="AC225" i="2"/>
  <c r="AA31" i="2"/>
  <c r="AA240" i="2"/>
  <c r="AA92" i="2"/>
  <c r="AA33" i="2"/>
  <c r="AA34" i="2"/>
  <c r="AA15" i="2"/>
  <c r="AA164" i="2"/>
  <c r="AA155" i="2"/>
  <c r="AA43" i="2"/>
  <c r="AA12" i="2"/>
  <c r="AA50" i="2"/>
  <c r="AC116" i="2"/>
  <c r="AA162" i="2"/>
  <c r="AA196" i="2"/>
  <c r="AA218" i="2"/>
  <c r="AA36" i="2"/>
  <c r="AA22" i="2"/>
  <c r="AA146" i="2"/>
  <c r="AA206" i="2"/>
  <c r="AC157" i="2" l="1"/>
  <c r="AC125" i="2"/>
  <c r="AC180" i="2"/>
  <c r="AC161" i="2"/>
  <c r="AC156" i="2"/>
  <c r="AC155" i="2"/>
  <c r="AC159" i="2"/>
  <c r="AC183" i="2"/>
  <c r="AC149" i="2"/>
  <c r="AC148" i="2"/>
  <c r="AC152" i="2"/>
  <c r="AC182" i="2"/>
  <c r="AC174" i="2"/>
  <c r="AC173" i="2"/>
  <c r="AC172" i="2"/>
  <c r="AC171" i="2"/>
  <c r="AC170" i="2"/>
  <c r="AC169" i="2"/>
  <c r="AC167" i="2"/>
  <c r="AC165" i="2"/>
  <c r="AC168" i="2"/>
  <c r="AC142" i="2"/>
  <c r="AC126" i="2"/>
  <c r="AC12" i="2"/>
  <c r="AC176" i="2"/>
  <c r="AC81" i="2"/>
  <c r="AC166" i="2"/>
  <c r="AC133" i="2"/>
  <c r="AC113" i="2"/>
  <c r="AC6" i="2"/>
  <c r="AC30" i="2"/>
  <c r="AC52" i="2"/>
  <c r="AC29" i="2"/>
  <c r="AC130" i="2"/>
  <c r="AC85" i="2"/>
  <c r="AC153" i="2"/>
  <c r="AC178" i="2"/>
  <c r="AC162" i="2"/>
  <c r="AC59" i="2"/>
  <c r="AC19" i="2"/>
  <c r="AC37" i="2"/>
  <c r="AC147" i="2"/>
  <c r="AC184" i="2"/>
  <c r="AC146" i="2"/>
  <c r="AC120" i="2"/>
  <c r="AC160" i="2"/>
  <c r="AC15" i="2"/>
  <c r="AC136" i="2"/>
  <c r="AC22" i="2"/>
  <c r="AC50" i="2"/>
  <c r="AC150" i="2"/>
  <c r="AC144" i="2"/>
  <c r="AC21" i="2"/>
  <c r="AC8" i="2"/>
  <c r="AC158" i="2"/>
  <c r="AC119" i="2"/>
  <c r="AC151" i="2"/>
  <c r="AC163" i="2"/>
  <c r="AC123" i="2"/>
  <c r="AC154" i="2"/>
  <c r="AC13" i="2"/>
  <c r="AC18" i="2"/>
  <c r="AC175" i="2"/>
  <c r="AC177" i="2"/>
  <c r="AC140" i="2"/>
  <c r="AC25" i="2"/>
  <c r="AC129" i="2"/>
  <c r="AC164" i="2"/>
  <c r="AC127" i="2"/>
  <c r="AC181" i="2"/>
  <c r="AC42" i="2"/>
  <c r="AC5" i="2"/>
  <c r="AC27" i="2"/>
  <c r="AC93" i="2"/>
  <c r="AC53" i="2"/>
  <c r="AC121" i="2"/>
  <c r="AC109" i="2"/>
  <c r="AC44" i="2"/>
  <c r="AC86" i="2"/>
  <c r="AC72" i="2"/>
  <c r="AC35" i="2"/>
  <c r="AC82" i="2"/>
  <c r="AC90" i="2"/>
  <c r="AC69" i="2"/>
  <c r="AC60" i="2"/>
  <c r="AC56" i="2"/>
  <c r="AC111" i="2"/>
  <c r="AC104" i="2"/>
  <c r="AC79" i="2"/>
  <c r="AC87" i="2"/>
  <c r="AC67" i="2"/>
  <c r="AC110" i="2"/>
  <c r="AC28" i="2"/>
  <c r="AC84" i="2"/>
  <c r="AC70" i="2"/>
  <c r="AC40" i="2"/>
  <c r="AC95" i="2"/>
  <c r="AC77" i="2"/>
  <c r="AC88" i="2"/>
  <c r="AC34" i="2"/>
  <c r="AC62" i="2"/>
  <c r="AC103" i="2"/>
  <c r="AC117" i="2"/>
  <c r="AC61" i="2"/>
  <c r="AC71" i="2"/>
  <c r="AC43" i="2"/>
  <c r="AC33" i="2"/>
  <c r="AC64" i="2"/>
  <c r="AC114" i="2"/>
  <c r="AC47" i="2"/>
  <c r="AC68" i="2"/>
  <c r="AC26" i="2"/>
  <c r="AC106" i="2"/>
  <c r="AC78" i="2"/>
  <c r="AC65" i="2"/>
  <c r="AC102" i="2"/>
  <c r="AC66" i="2"/>
  <c r="AC89" i="2"/>
  <c r="AC115" i="2"/>
  <c r="AC100" i="2"/>
  <c r="AC45" i="2"/>
  <c r="AC94" i="2"/>
  <c r="AC74" i="2"/>
  <c r="AC108" i="2"/>
  <c r="AC83" i="2"/>
  <c r="AC98" i="2"/>
  <c r="AC63" i="2"/>
  <c r="AC80" i="2"/>
  <c r="AC124" i="2"/>
  <c r="AC41" i="2"/>
  <c r="AC20" i="2"/>
  <c r="AC92" i="2"/>
  <c r="AC97" i="2"/>
  <c r="AC101" i="2"/>
  <c r="AC96" i="2"/>
  <c r="AC75" i="2"/>
  <c r="AC73" i="2"/>
  <c r="AC76" i="2"/>
  <c r="AC99" i="2"/>
  <c r="AC48" i="2"/>
  <c r="AC91" i="2"/>
  <c r="D13" i="2" l="1"/>
  <c r="E13" i="2"/>
  <c r="C13" i="2"/>
  <c r="E8" i="2"/>
  <c r="D8" i="2"/>
  <c r="E7" i="2"/>
  <c r="D7" i="2"/>
  <c r="E3" i="2"/>
  <c r="D3" i="2"/>
  <c r="C15" i="2" l="1"/>
  <c r="C8" i="2"/>
  <c r="C3" i="2"/>
  <c r="C7" i="2"/>
  <c r="E16" i="2" l="1"/>
  <c r="D15" i="2"/>
  <c r="E15" i="2"/>
  <c r="D16" i="2"/>
  <c r="C11" i="2"/>
  <c r="C12" i="2" s="1"/>
  <c r="I5" i="2" l="1"/>
  <c r="K5" i="2" l="1"/>
  <c r="K57" i="2"/>
  <c r="K73" i="2"/>
  <c r="K89" i="2"/>
  <c r="K105" i="2"/>
  <c r="K149" i="2"/>
  <c r="K127" i="2"/>
  <c r="K157" i="2"/>
  <c r="K137" i="2"/>
  <c r="K288" i="2"/>
  <c r="K153" i="2"/>
  <c r="K240" i="2"/>
  <c r="K301" i="2"/>
  <c r="K182" i="2"/>
  <c r="K217" i="2"/>
  <c r="K82" i="2"/>
  <c r="K40" i="2"/>
  <c r="K243" i="2"/>
  <c r="K128" i="2"/>
  <c r="K222" i="2"/>
  <c r="K185" i="2"/>
  <c r="K254" i="2"/>
  <c r="K219" i="2"/>
  <c r="K78" i="2"/>
  <c r="K52" i="2"/>
  <c r="K68" i="2"/>
  <c r="K213" i="2"/>
  <c r="K15" i="2"/>
  <c r="K51" i="2"/>
  <c r="K98" i="2"/>
  <c r="K247" i="2"/>
  <c r="K106" i="2"/>
  <c r="K181" i="2"/>
  <c r="K46" i="2"/>
  <c r="K194" i="2"/>
  <c r="K225" i="2"/>
  <c r="K70" i="2"/>
  <c r="K80" i="2"/>
  <c r="K8" i="2"/>
  <c r="K156" i="2"/>
  <c r="K21" i="2"/>
  <c r="K38" i="2"/>
  <c r="K298" i="2"/>
  <c r="K155" i="2"/>
  <c r="K62" i="2"/>
  <c r="K148" i="2"/>
  <c r="K76" i="2"/>
  <c r="K179" i="2"/>
  <c r="K211" i="2"/>
  <c r="K69" i="2"/>
  <c r="K119" i="2"/>
  <c r="K297" i="2"/>
  <c r="K267" i="2"/>
  <c r="K53" i="2"/>
  <c r="K166" i="2"/>
  <c r="K154" i="2"/>
  <c r="K59" i="2"/>
  <c r="K75" i="2"/>
  <c r="K91" i="2"/>
  <c r="K107" i="2"/>
  <c r="K165" i="2"/>
  <c r="K143" i="2"/>
  <c r="K171" i="2"/>
  <c r="K186" i="2"/>
  <c r="K296" i="2"/>
  <c r="K147" i="2"/>
  <c r="K256" i="2"/>
  <c r="K264" i="2"/>
  <c r="K274" i="2"/>
  <c r="K142" i="2"/>
  <c r="K42" i="2"/>
  <c r="K31" i="2"/>
  <c r="K27" i="2"/>
  <c r="K162" i="2"/>
  <c r="K230" i="2"/>
  <c r="K205" i="2"/>
  <c r="K275" i="2"/>
  <c r="K189" i="2"/>
  <c r="K41" i="2"/>
  <c r="K36" i="2"/>
  <c r="K30" i="2"/>
  <c r="K138" i="2"/>
  <c r="K108" i="2"/>
  <c r="K86" i="2"/>
  <c r="K238" i="2"/>
  <c r="K199" i="2"/>
  <c r="K14" i="2"/>
  <c r="K60" i="2"/>
  <c r="K184" i="2"/>
  <c r="K287" i="2"/>
  <c r="K124" i="2"/>
  <c r="K47" i="2"/>
  <c r="K163" i="2"/>
  <c r="K251" i="2"/>
  <c r="K249" i="2"/>
  <c r="K236" i="2"/>
  <c r="K61" i="2"/>
  <c r="K77" i="2"/>
  <c r="K93" i="2"/>
  <c r="K109" i="2"/>
  <c r="K115" i="2"/>
  <c r="K159" i="2"/>
  <c r="K286" i="2"/>
  <c r="K202" i="2"/>
  <c r="K304" i="2"/>
  <c r="K173" i="2"/>
  <c r="K272" i="2"/>
  <c r="K248" i="2"/>
  <c r="K278" i="2"/>
  <c r="K110" i="2"/>
  <c r="K10" i="2"/>
  <c r="K54" i="2"/>
  <c r="K180" i="2"/>
  <c r="K152" i="2"/>
  <c r="K268" i="2"/>
  <c r="K204" i="2"/>
  <c r="K11" i="2"/>
  <c r="K96" i="2"/>
  <c r="K120" i="2"/>
  <c r="K20" i="2"/>
  <c r="K303" i="2"/>
  <c r="K150" i="2"/>
  <c r="K94" i="2"/>
  <c r="K17" i="2"/>
  <c r="K206" i="2"/>
  <c r="K167" i="2"/>
  <c r="K66" i="2"/>
  <c r="K158" i="2"/>
  <c r="K270" i="2"/>
  <c r="K178" i="2"/>
  <c r="K90" i="2"/>
  <c r="K44" i="2"/>
  <c r="K26" i="2"/>
  <c r="K6" i="2"/>
  <c r="K233" i="2"/>
  <c r="K28" i="2"/>
  <c r="K83" i="2"/>
  <c r="K285" i="2"/>
  <c r="K201" i="2"/>
  <c r="K273" i="2"/>
  <c r="K160" i="2"/>
  <c r="K241" i="2"/>
  <c r="K74" i="2"/>
  <c r="K145" i="2"/>
  <c r="K141" i="2"/>
  <c r="K252" i="2"/>
  <c r="K136" i="2"/>
  <c r="K18" i="2"/>
  <c r="K118" i="2"/>
  <c r="K63" i="2"/>
  <c r="K79" i="2"/>
  <c r="K95" i="2"/>
  <c r="K111" i="2"/>
  <c r="K131" i="2"/>
  <c r="K284" i="2"/>
  <c r="K294" i="2"/>
  <c r="K218" i="2"/>
  <c r="K200" i="2"/>
  <c r="K151" i="2"/>
  <c r="K292" i="2"/>
  <c r="K280" i="2"/>
  <c r="K269" i="2"/>
  <c r="K237" i="2"/>
  <c r="K193" i="2"/>
  <c r="K22" i="2"/>
  <c r="K261" i="2"/>
  <c r="K49" i="2"/>
  <c r="K195" i="2"/>
  <c r="K177" i="2"/>
  <c r="K263" i="2"/>
  <c r="K191" i="2"/>
  <c r="K72" i="2"/>
  <c r="K32" i="2"/>
  <c r="K262" i="2"/>
  <c r="K172" i="2"/>
  <c r="K126" i="2"/>
  <c r="K16" i="2"/>
  <c r="K283" i="2"/>
  <c r="K210" i="2"/>
  <c r="K55" i="2"/>
  <c r="K239" i="2"/>
  <c r="K214" i="2"/>
  <c r="K9" i="2"/>
  <c r="K221" i="2"/>
  <c r="K129" i="2"/>
  <c r="K34" i="2"/>
  <c r="K101" i="2"/>
  <c r="K216" i="2"/>
  <c r="K104" i="2"/>
  <c r="K7" i="2"/>
  <c r="K64" i="2"/>
  <c r="K45" i="2"/>
  <c r="K65" i="2"/>
  <c r="K81" i="2"/>
  <c r="K97" i="2"/>
  <c r="K123" i="2"/>
  <c r="K113" i="2"/>
  <c r="K290" i="2"/>
  <c r="K300" i="2"/>
  <c r="K234" i="2"/>
  <c r="K232" i="2"/>
  <c r="K176" i="2"/>
  <c r="K302" i="2"/>
  <c r="K293" i="2"/>
  <c r="K140" i="2"/>
  <c r="K122" i="2"/>
  <c r="K164" i="2"/>
  <c r="K291" i="2"/>
  <c r="K276" i="2"/>
  <c r="K24" i="2"/>
  <c r="K102" i="2"/>
  <c r="K146" i="2"/>
  <c r="K212" i="2"/>
  <c r="K88" i="2"/>
  <c r="K13" i="2"/>
  <c r="K203" i="2"/>
  <c r="K246" i="2"/>
  <c r="K188" i="2"/>
  <c r="K50" i="2"/>
  <c r="K197" i="2"/>
  <c r="K190" i="2"/>
  <c r="K265" i="2"/>
  <c r="K48" i="2"/>
  <c r="K235" i="2"/>
  <c r="K187" i="2"/>
  <c r="K253" i="2"/>
  <c r="K92" i="2"/>
  <c r="K12" i="2"/>
  <c r="K220" i="2"/>
  <c r="K67" i="2"/>
  <c r="K99" i="2"/>
  <c r="K250" i="2"/>
  <c r="K192" i="2"/>
  <c r="K228" i="2"/>
  <c r="K198" i="2"/>
  <c r="K170" i="2"/>
  <c r="K227" i="2"/>
  <c r="K258" i="2"/>
  <c r="K35" i="2"/>
  <c r="K85" i="2"/>
  <c r="K208" i="2"/>
  <c r="K19" i="2"/>
  <c r="K226" i="2"/>
  <c r="K277" i="2"/>
  <c r="K259" i="2"/>
  <c r="K168" i="2"/>
  <c r="K71" i="2"/>
  <c r="K87" i="2"/>
  <c r="K103" i="2"/>
  <c r="K133" i="2"/>
  <c r="K161" i="2"/>
  <c r="K121" i="2"/>
  <c r="K125" i="2"/>
  <c r="K282" i="2"/>
  <c r="K169" i="2"/>
  <c r="K224" i="2"/>
  <c r="K289" i="2"/>
  <c r="K295" i="2"/>
  <c r="K174" i="2"/>
  <c r="K209" i="2"/>
  <c r="K23" i="2"/>
  <c r="K271" i="2"/>
  <c r="K207" i="2"/>
  <c r="K242" i="2"/>
  <c r="K229" i="2"/>
  <c r="K299" i="2"/>
  <c r="K281" i="2"/>
  <c r="K132" i="2"/>
  <c r="K33" i="2"/>
  <c r="K114" i="2"/>
  <c r="K260" i="2"/>
  <c r="K116" i="2"/>
  <c r="K134" i="2"/>
  <c r="K112" i="2"/>
  <c r="K245" i="2"/>
  <c r="K37" i="2"/>
  <c r="K244" i="2"/>
  <c r="K100" i="2"/>
  <c r="K43" i="2"/>
  <c r="K255" i="2"/>
  <c r="K39" i="2"/>
  <c r="K84" i="2"/>
  <c r="K56" i="2"/>
  <c r="K25" i="2"/>
  <c r="K231" i="2"/>
  <c r="K58" i="2"/>
  <c r="K139" i="2"/>
  <c r="K135" i="2"/>
  <c r="K223" i="2"/>
  <c r="K279" i="2"/>
  <c r="K196" i="2"/>
  <c r="K175" i="2"/>
  <c r="K144" i="2"/>
  <c r="K117" i="2"/>
  <c r="K266" i="2"/>
  <c r="K183" i="2"/>
  <c r="K215" i="2"/>
  <c r="K130" i="2"/>
  <c r="K257" i="2"/>
  <c r="K29" i="2"/>
</calcChain>
</file>

<file path=xl/sharedStrings.xml><?xml version="1.0" encoding="utf-8"?>
<sst xmlns="http://schemas.openxmlformats.org/spreadsheetml/2006/main" count="43" uniqueCount="26">
  <si>
    <t>Simulation Emprunt</t>
  </si>
  <si>
    <t>Montant</t>
  </si>
  <si>
    <t>Taux d'assurance</t>
  </si>
  <si>
    <t>Durée en année</t>
  </si>
  <si>
    <t>Durée en mois</t>
  </si>
  <si>
    <t>Mois</t>
  </si>
  <si>
    <t>Mensualité</t>
  </si>
  <si>
    <t>dont capital</t>
  </si>
  <si>
    <t>dont intérêts</t>
  </si>
  <si>
    <t>Capital restant</t>
  </si>
  <si>
    <t>Taux du crédit</t>
  </si>
  <si>
    <t>Cumul intérêts</t>
  </si>
  <si>
    <t>Apport</t>
  </si>
  <si>
    <t>PTZ</t>
  </si>
  <si>
    <t>Taux d'intérêt prêt principal</t>
  </si>
  <si>
    <t>Taux d'intérêt moyen hors assu</t>
  </si>
  <si>
    <t>Prix du bien</t>
  </si>
  <si>
    <t>Emprunt principal</t>
  </si>
  <si>
    <t>Mensualité avant taux 0</t>
  </si>
  <si>
    <t>mensualités après taux 0</t>
  </si>
  <si>
    <t>Taux 0% différé</t>
  </si>
  <si>
    <t>Non</t>
  </si>
  <si>
    <t>Total mensualités</t>
  </si>
  <si>
    <t>TABLEAU D'AMORTISSEMENT pour PTZ différé</t>
  </si>
  <si>
    <t>TABLEAU D'AMORTISSEMENT pour PTZ non différé</t>
  </si>
  <si>
    <t>Simulation Emprunt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</si>
</sst>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#,##0.00&quot; € &quot;;#,##0.00&quot; € &quot;;&quot;-&quot;#&quot; € &quot;;&quot; &quot;@"/>
    <numFmt numFmtId="166" formatCode="#,##0.00&quot; &quot;[$€-401]"/>
    <numFmt numFmtId="167" formatCode="#,##0&quot; &quot;[$€-401]"/>
    <numFmt numFmtId="168" formatCode="_-* #,##0.00\ _€_-;\-* #,##0.00\ _€_-;_-* &quot;-&quot;??\ _€_-;_-@_-"/>
    <numFmt numFmtId="169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64">
    <xf numFmtId="0" fontId="0" fillId="0" borderId="0" xfId="0"/>
    <xf numFmtId="0" fontId="3" fillId="0" borderId="1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7" fontId="3" fillId="0" borderId="15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66" fontId="3" fillId="0" borderId="17" xfId="0" applyNumberFormat="1" applyFont="1" applyBorder="1" applyAlignment="1">
      <alignment horizontal="center" vertical="center"/>
    </xf>
    <xf numFmtId="167" fontId="3" fillId="0" borderId="18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5" fontId="3" fillId="0" borderId="17" xfId="0" applyNumberFormat="1" applyFont="1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167" fontId="3" fillId="0" borderId="13" xfId="0" applyNumberFormat="1" applyFont="1" applyBorder="1" applyAlignment="1">
      <alignment horizontal="center" vertical="center"/>
    </xf>
    <xf numFmtId="0" fontId="5" fillId="0" borderId="0" xfId="0" applyFont="1"/>
    <xf numFmtId="168" fontId="0" fillId="0" borderId="0" xfId="0" applyNumberFormat="1"/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169" fontId="0" fillId="3" borderId="23" xfId="2" applyNumberFormat="1" applyFont="1" applyFill="1" applyBorder="1" applyAlignment="1">
      <alignment horizontal="center" vertical="center"/>
    </xf>
    <xf numFmtId="169" fontId="0" fillId="4" borderId="23" xfId="2" applyNumberFormat="1" applyFont="1" applyFill="1" applyBorder="1" applyAlignment="1">
      <alignment horizontal="center" vertical="center"/>
    </xf>
    <xf numFmtId="164" fontId="0" fillId="3" borderId="23" xfId="1" applyNumberFormat="1" applyFon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0" fontId="0" fillId="3" borderId="23" xfId="0" applyNumberFormat="1" applyFill="1" applyBorder="1" applyAlignment="1">
      <alignment horizontal="center" vertical="center"/>
    </xf>
    <xf numFmtId="10" fontId="0" fillId="4" borderId="23" xfId="0" applyNumberFormat="1" applyFill="1" applyBorder="1" applyAlignment="1">
      <alignment horizontal="center" vertical="center"/>
    </xf>
    <xf numFmtId="8" fontId="0" fillId="4" borderId="23" xfId="0" applyNumberFormat="1" applyFill="1" applyBorder="1" applyAlignment="1">
      <alignment horizontal="center" vertical="center"/>
    </xf>
    <xf numFmtId="44" fontId="0" fillId="4" borderId="23" xfId="2" applyFont="1" applyFill="1" applyBorder="1" applyAlignment="1">
      <alignment horizontal="center" vertical="center"/>
    </xf>
    <xf numFmtId="169" fontId="0" fillId="4" borderId="23" xfId="2" applyNumberFormat="1" applyFont="1" applyFill="1" applyBorder="1" applyAlignment="1">
      <alignment horizontal="center"/>
    </xf>
    <xf numFmtId="166" fontId="0" fillId="10" borderId="24" xfId="0" applyNumberForma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right" vertical="center"/>
    </xf>
    <xf numFmtId="0" fontId="4" fillId="6" borderId="20" xfId="0" applyFont="1" applyFill="1" applyBorder="1" applyAlignment="1">
      <alignment horizontal="center"/>
    </xf>
    <xf numFmtId="0" fontId="4" fillId="8" borderId="20" xfId="0" applyFont="1" applyFill="1" applyBorder="1" applyAlignment="1">
      <alignment horizontal="center"/>
    </xf>
    <xf numFmtId="166" fontId="0" fillId="2" borderId="20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horizontal="right" vertical="center"/>
    </xf>
    <xf numFmtId="0" fontId="0" fillId="2" borderId="20" xfId="0" applyFill="1" applyBorder="1" applyAlignment="1">
      <alignment horizontal="right" vertical="center"/>
    </xf>
    <xf numFmtId="0" fontId="0" fillId="10" borderId="24" xfId="0" applyFill="1" applyBorder="1" applyAlignment="1">
      <alignment horizontal="right" vertical="center"/>
    </xf>
    <xf numFmtId="0" fontId="4" fillId="7" borderId="20" xfId="0" applyFont="1" applyFill="1" applyBorder="1" applyAlignment="1">
      <alignment horizont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65" fontId="3" fillId="0" borderId="14" xfId="0" applyNumberFormat="1" applyFont="1" applyBorder="1" applyAlignment="1">
      <alignment horizontal="center" vertical="center"/>
    </xf>
    <xf numFmtId="165" fontId="3" fillId="0" borderId="16" xfId="0" applyNumberFormat="1" applyFont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9" borderId="21" xfId="0" applyFont="1" applyFill="1" applyBorder="1" applyAlignment="1">
      <alignment horizontal="center"/>
    </xf>
    <xf numFmtId="0" fontId="2" fillId="9" borderId="22" xfId="0" applyFont="1" applyFill="1" applyBorder="1" applyAlignment="1">
      <alignment horizontal="center"/>
    </xf>
    <xf numFmtId="0" fontId="2" fillId="9" borderId="19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15" xfId="0" applyFont="1" applyFill="1" applyBorder="1" applyAlignment="1">
      <alignment horizontal="center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F$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0</xdr:row>
          <xdr:rowOff>9525</xdr:rowOff>
        </xdr:from>
        <xdr:to>
          <xdr:col>2</xdr:col>
          <xdr:colOff>504825</xdr:colOff>
          <xdr:row>0</xdr:row>
          <xdr:rowOff>228600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0</xdr:row>
          <xdr:rowOff>9525</xdr:rowOff>
        </xdr:from>
        <xdr:to>
          <xdr:col>3</xdr:col>
          <xdr:colOff>504825</xdr:colOff>
          <xdr:row>0</xdr:row>
          <xdr:rowOff>228600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161925</xdr:colOff>
          <xdr:row>0</xdr:row>
          <xdr:rowOff>9525</xdr:rowOff>
        </xdr:from>
        <xdr:to>
          <xdr:col>4</xdr:col>
          <xdr:colOff>504825</xdr:colOff>
          <xdr:row>0</xdr:row>
          <xdr:rowOff>228600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B1:AC304"/>
  <sheetViews>
    <sheetView showGridLines="0" showZeros="0" tabSelected="1" topLeftCell="D1" workbookViewId="0">
      <pane ySplit="16" topLeftCell="A119" activePane="bottomLeft" state="frozen"/>
      <selection pane="bottomLeft" activeCell="V5" sqref="V5:V304"/>
    </sheetView>
  </sheetViews>
  <sheetFormatPr baseColWidth="10" defaultRowHeight="18" customHeight="1" x14ac:dyDescent="0.25"/>
  <cols>
    <col min="1" max="1" width="1.7109375" customWidth="1"/>
    <col min="2" max="2" width="30.7109375" customWidth="1"/>
    <col min="3" max="5" width="16.140625" customWidth="1"/>
    <col min="6" max="6" width="1.5703125" customWidth="1"/>
    <col min="7" max="7" width="5.28515625" customWidth="1"/>
    <col min="8" max="11" width="12.85546875" customWidth="1"/>
    <col min="12" max="12" width="1.42578125" customWidth="1"/>
    <col min="13" max="13" width="6" customWidth="1"/>
    <col min="17" max="17" width="13.42578125" customWidth="1"/>
    <col min="18" max="18" width="1.140625" customWidth="1"/>
    <col min="19" max="19" width="4.7109375" customWidth="1"/>
    <col min="20" max="23" width="12.42578125" customWidth="1"/>
    <col min="24" max="24" width="1.5703125" customWidth="1"/>
  </cols>
  <sheetData>
    <row r="1" spans="2:29" ht="24" customHeight="1" thickBot="1" x14ac:dyDescent="0.4">
      <c r="B1" s="29" t="s">
        <v>20</v>
      </c>
      <c r="C1" s="36" t="s">
        <v>21</v>
      </c>
      <c r="D1" s="30">
        <v>10</v>
      </c>
      <c r="E1" s="31">
        <v>15</v>
      </c>
      <c r="F1" s="13">
        <v>2</v>
      </c>
      <c r="G1" s="58" t="s">
        <v>24</v>
      </c>
      <c r="H1" s="59"/>
      <c r="I1" s="59"/>
      <c r="J1" s="59"/>
      <c r="K1" s="60"/>
      <c r="M1" s="58" t="s">
        <v>23</v>
      </c>
      <c r="N1" s="59"/>
      <c r="O1" s="59"/>
      <c r="P1" s="59"/>
      <c r="Q1" s="60"/>
      <c r="S1" s="46" t="s">
        <v>23</v>
      </c>
      <c r="T1" s="47"/>
      <c r="U1" s="47"/>
      <c r="V1" s="47"/>
      <c r="W1" s="48"/>
      <c r="Y1" s="46" t="s">
        <v>23</v>
      </c>
      <c r="Z1" s="47"/>
      <c r="AA1" s="47"/>
      <c r="AB1" s="47"/>
      <c r="AC1" s="48"/>
    </row>
    <row r="2" spans="2:29" ht="18" customHeight="1" x14ac:dyDescent="0.25">
      <c r="B2" s="33" t="s">
        <v>16</v>
      </c>
      <c r="C2" s="19">
        <v>300000</v>
      </c>
      <c r="D2" s="19">
        <v>300000</v>
      </c>
      <c r="E2" s="19">
        <v>300000</v>
      </c>
      <c r="G2" s="52" t="s">
        <v>0</v>
      </c>
      <c r="H2" s="53"/>
      <c r="I2" s="53"/>
      <c r="J2" s="53"/>
      <c r="K2" s="54"/>
      <c r="M2" s="52" t="str">
        <f>"Simulation Emprunt hors PTZ sur " &amp;$C$3 &amp; "€"</f>
        <v>Simulation Emprunt hors PTZ sur 240000€</v>
      </c>
      <c r="N2" s="53"/>
      <c r="O2" s="53"/>
      <c r="P2" s="53"/>
      <c r="Q2" s="54"/>
      <c r="S2" s="61" t="str">
        <f>"Simulation Emprunt PTZ sur "&amp; $C$4&amp; "€"  &amp; CHAR(10) &amp; "après la " &amp; IF($F$1=2,$D$1,IF(F$1=3,$E$1,"")) &amp; "ème année"</f>
        <v>Simulation Emprunt PTZ sur 60000€
après la 10ème année</v>
      </c>
      <c r="T2" s="62"/>
      <c r="U2" s="62"/>
      <c r="V2" s="62"/>
      <c r="W2" s="63"/>
      <c r="Y2" s="49" t="s">
        <v>25</v>
      </c>
      <c r="Z2" s="50"/>
      <c r="AA2" s="50"/>
      <c r="AB2" s="50"/>
      <c r="AC2" s="51"/>
    </row>
    <row r="3" spans="2:29" ht="18" customHeight="1" thickBot="1" x14ac:dyDescent="0.3">
      <c r="B3" s="33" t="s">
        <v>17</v>
      </c>
      <c r="C3" s="20">
        <f>$C$2-$C$4-$C$5</f>
        <v>240000</v>
      </c>
      <c r="D3" s="20">
        <f t="shared" ref="D3:E3" si="0">$C$2-$C$4-$C$5</f>
        <v>240000</v>
      </c>
      <c r="E3" s="20">
        <f t="shared" si="0"/>
        <v>240000</v>
      </c>
      <c r="G3" s="55"/>
      <c r="H3" s="56"/>
      <c r="I3" s="56"/>
      <c r="J3" s="56"/>
      <c r="K3" s="57"/>
      <c r="M3" s="55"/>
      <c r="N3" s="56"/>
      <c r="O3" s="56"/>
      <c r="P3" s="56"/>
      <c r="Q3" s="57"/>
      <c r="S3" s="61"/>
      <c r="T3" s="62"/>
      <c r="U3" s="62"/>
      <c r="V3" s="62"/>
      <c r="W3" s="63"/>
      <c r="Y3" s="49"/>
      <c r="Z3" s="50"/>
      <c r="AA3" s="50"/>
      <c r="AB3" s="50"/>
      <c r="AC3" s="51"/>
    </row>
    <row r="4" spans="2:29" ht="18" customHeight="1" thickBot="1" x14ac:dyDescent="0.3">
      <c r="B4" s="33" t="s">
        <v>13</v>
      </c>
      <c r="C4" s="19">
        <v>60000</v>
      </c>
      <c r="D4" s="19">
        <v>60000</v>
      </c>
      <c r="E4" s="19">
        <v>60000</v>
      </c>
      <c r="G4" s="15" t="s">
        <v>5</v>
      </c>
      <c r="H4" s="16" t="s">
        <v>6</v>
      </c>
      <c r="I4" s="16" t="s">
        <v>7</v>
      </c>
      <c r="J4" s="16" t="s">
        <v>8</v>
      </c>
      <c r="K4" s="17" t="s">
        <v>9</v>
      </c>
      <c r="M4" s="15" t="s">
        <v>5</v>
      </c>
      <c r="N4" s="16" t="s">
        <v>6</v>
      </c>
      <c r="O4" s="16" t="s">
        <v>7</v>
      </c>
      <c r="P4" s="16" t="s">
        <v>8</v>
      </c>
      <c r="Q4" s="17" t="s">
        <v>9</v>
      </c>
      <c r="S4" s="43" t="s">
        <v>5</v>
      </c>
      <c r="T4" s="44" t="s">
        <v>6</v>
      </c>
      <c r="U4" s="44" t="s">
        <v>7</v>
      </c>
      <c r="V4" s="44" t="s">
        <v>8</v>
      </c>
      <c r="W4" s="45" t="s">
        <v>9</v>
      </c>
      <c r="Y4" s="43" t="s">
        <v>5</v>
      </c>
      <c r="Z4" s="44" t="s">
        <v>6</v>
      </c>
      <c r="AA4" s="44" t="s">
        <v>7</v>
      </c>
      <c r="AB4" s="44" t="s">
        <v>8</v>
      </c>
      <c r="AC4" s="45" t="s">
        <v>9</v>
      </c>
    </row>
    <row r="5" spans="2:29" ht="18" customHeight="1" thickBot="1" x14ac:dyDescent="0.3">
      <c r="B5" s="33" t="s">
        <v>12</v>
      </c>
      <c r="C5" s="21">
        <v>0</v>
      </c>
      <c r="D5" s="21">
        <v>0</v>
      </c>
      <c r="E5" s="21">
        <v>0</v>
      </c>
      <c r="G5" s="1">
        <v>1</v>
      </c>
      <c r="H5" s="10">
        <f>IF(G5&lt;=$C$7,$C$13,"")</f>
        <v>1503.4801341142643</v>
      </c>
      <c r="I5" s="10">
        <f>IFERROR(H5-J5,"")</f>
        <v>625.98013411426427</v>
      </c>
      <c r="J5" s="11">
        <f>IF(AND(H5&lt;&gt;"",G5&lt;=$C$7),-IPMT($C$12/12,G5,$C$7,$C$8,0,0))</f>
        <v>877.5</v>
      </c>
      <c r="K5" s="12">
        <f>IFERROR(IF(AND(H5&lt;&gt;"",$G5&lt;=$C$7),$C$8-SUM(I$5:I5),""),"")</f>
        <v>299374.01986588573</v>
      </c>
      <c r="M5" s="37">
        <v>1</v>
      </c>
      <c r="N5" s="40">
        <f>IF(AND($F$1=2,M5&lt;=120),$D$13,
IF(AND($F$1=3,M5&lt;=180),$E$13,0))</f>
        <v>2470.0048090454839</v>
      </c>
      <c r="O5" s="10">
        <f>IFERROR(N5-P5,0)</f>
        <v>1600.0048090454839</v>
      </c>
      <c r="P5" s="11">
        <f>IF(AND($F$1=2,$M5&lt;=120),-IPMT(($C$9+$C$10)/12,M5,$D$1*12,$C$3,0,0),
IF(AND($F$1=3,$M5&lt;=180),-IPMT(($C$9+$C$10)/12,M5,$E$1*12,$C$3,0,0),0))</f>
        <v>870</v>
      </c>
      <c r="Q5" s="12">
        <f>IF(AND($F$1=2,N5&lt;&gt;"",$G5&lt;=($D$1*12)),$D$3-SUM(O$5:O5),
IF(AND($F$1=3,N5&lt;&gt;"",$G5&lt;=($E$1*12)),$E$3-SUM(O$5:O5),0))</f>
        <v>238399.99519095451</v>
      </c>
      <c r="S5" s="2">
        <v>1</v>
      </c>
      <c r="T5" s="8">
        <f>IF(AND($F$1=2,S5&lt;=($D$7),S5&gt;($D$1*12)),$D$14,
IF(AND($F$1=3,S5&lt;=($E$7),S5&gt;($E$1*12)),$E$14,0))</f>
        <v>0</v>
      </c>
      <c r="U5" s="8">
        <f>IFERROR(T5-V5,0)</f>
        <v>0</v>
      </c>
      <c r="V5" s="3">
        <f>IF(AND($F$1=2,T5&lt;&gt;0),-IPMT($D$10/12,S5-($D$1*12),($D$6-$D$1)*12,$D$4,0,0),
IF(AND($F$1=3,T5&lt;&gt;0),-IPMT($E$10/12,S5-($E$1*12),($E$6-$E$1)*12,$E$4,0,0),0))</f>
        <v>0</v>
      </c>
      <c r="W5" s="4">
        <f>IF(AND($F$1=2,S5&lt;=$D$1*12),$D$4,IF(AND($F$1=3,S5&lt;=$E$1*12),$E$4,
IF(AND($F$1=2,T5&lt;&gt;"",S5&lt;=($D$7),S5&gt;($D$1*12)),$D$4-SUM(U$5:U5),
IF(AND($F$1=3,T5&lt;&gt;"",S5&lt;=($E$7),S5&gt;($E$1*12)),$E$4-SUM(U$5:U5),0))))</f>
        <v>60000</v>
      </c>
      <c r="Y5" s="2">
        <v>1</v>
      </c>
      <c r="Z5" s="8">
        <f>IFERROR(N5+T5,0)</f>
        <v>2470.0048090454839</v>
      </c>
      <c r="AA5" s="8">
        <f>IFERROR(O5+U5,0)</f>
        <v>1600.0048090454839</v>
      </c>
      <c r="AB5" s="3">
        <f>IFERROR(P5+V5,0)</f>
        <v>870</v>
      </c>
      <c r="AC5" s="4">
        <f>IFERROR(Q5+W5,0)</f>
        <v>298399.99519095453</v>
      </c>
    </row>
    <row r="6" spans="2:29" ht="18" customHeight="1" thickBot="1" x14ac:dyDescent="0.3">
      <c r="B6" s="33" t="s">
        <v>3</v>
      </c>
      <c r="C6" s="22">
        <v>25</v>
      </c>
      <c r="D6" s="22">
        <v>25</v>
      </c>
      <c r="E6" s="22">
        <v>25</v>
      </c>
      <c r="G6" s="2">
        <v>2</v>
      </c>
      <c r="H6" s="8">
        <f t="shared" ref="H6:H69" si="1">IF(G6&lt;=$C$7,$C$13,"")</f>
        <v>1503.4801341142643</v>
      </c>
      <c r="I6" s="8">
        <f t="shared" ref="I6:I69" si="2">IFERROR(H6-J6,"")</f>
        <v>627.81112600654831</v>
      </c>
      <c r="J6" s="3">
        <f t="shared" ref="J6:J69" si="3">IF(AND(H6&lt;&gt;"",G6&lt;=$C$7),-IPMT($C$12/12,G6,$C$7,$C$8,0,0))</f>
        <v>875.66900810771597</v>
      </c>
      <c r="K6" s="4">
        <f>IFERROR(IF(AND(H6&lt;&gt;"",$G6&lt;=$C$7),$C$8-SUM(I$5:I6),""),"")</f>
        <v>298746.20873987919</v>
      </c>
      <c r="M6" s="38">
        <v>2</v>
      </c>
      <c r="N6" s="41">
        <f t="shared" ref="N6:N69" si="4">IF(AND($F$1=2,M6&lt;=120),$D$13,
IF(AND($F$1=3,M6&lt;=180),$E$13,0))</f>
        <v>2470.0048090454839</v>
      </c>
      <c r="O6" s="8">
        <f t="shared" ref="O6:O69" si="5">IFERROR(N6-P6,0)</f>
        <v>1605.8048264782738</v>
      </c>
      <c r="P6" s="3">
        <f t="shared" ref="P6:P69" si="6">IF(AND($F$1=2,$M6&lt;=120),-IPMT(($C$9+$C$10)/12,M6,$D$1*12,$C$3,0,0),
IF(AND($F$1=3,$M6&lt;=180),-IPMT(($C$9+$C$10)/12,M6,$E$1*12,$C$3,0,0),0))</f>
        <v>864.19998256721021</v>
      </c>
      <c r="Q6" s="12">
        <f>IF(AND($F$1=2,N6&lt;&gt;"",$G6&lt;=($D$1*12)),$D$3-SUM(O$5:O6),
IF(AND($F$1=3,N6&lt;&gt;"",$G6&lt;=($E$1*12)),$E$3-SUM(O$5:O6),0))</f>
        <v>236794.19036447624</v>
      </c>
      <c r="S6" s="2">
        <v>2</v>
      </c>
      <c r="T6" s="8">
        <f t="shared" ref="T6:T69" si="7">IF(AND($F$1=2,S6&lt;=($D$7),S6&gt;($D$1*12)),$D$14,
IF(AND($F$1=3,S6&lt;=($E$7),S6&gt;($E$1*12)),$E$14,0))</f>
        <v>0</v>
      </c>
      <c r="U6" s="8">
        <f t="shared" ref="U6:U69" si="8">IFERROR(T6-V6,0)</f>
        <v>0</v>
      </c>
      <c r="V6" s="3">
        <f t="shared" ref="V6:V69" si="9">IF(AND($F$1=2,T6&lt;&gt;0),-IPMT($D$10/12,S6-($D$1*12),($D$6-$D$1)*12,$D$4,0,0),
IF(AND($F$1=3,T6&lt;&gt;0),-IPMT($E$10/12,S6-($E$1*12),($E$6-$E$1)*12,$E$4,0,0),0))</f>
        <v>0</v>
      </c>
      <c r="W6" s="4">
        <f>IF(AND($F$1=2,S6&lt;=$D$1*12),$D$4,IF(AND($F$1=3,S6&lt;=$E$1*12),$E$4,
IF(AND($F$1=2,T6&lt;&gt;"",S6&lt;=($D$7),S6&gt;($D$1*12)),$D$4-SUM(U$5:U6),
IF(AND($F$1=3,T6&lt;&gt;"",S6&lt;=($E$7),S6&gt;($E$1*12)),$E$4-SUM(U$5:U6),0))))</f>
        <v>60000</v>
      </c>
      <c r="Y6" s="2">
        <v>2</v>
      </c>
      <c r="Z6" s="8">
        <f t="shared" ref="Z6:Z69" si="10">IFERROR(N6+T6,"")</f>
        <v>2470.0048090454839</v>
      </c>
      <c r="AA6" s="8">
        <f t="shared" ref="AA6:AA68" si="11">IFERROR(O6+U6,"")</f>
        <v>1605.8048264782738</v>
      </c>
      <c r="AB6" s="3">
        <f t="shared" ref="AB6:AB68" si="12">IFERROR(P6+V6,"")</f>
        <v>864.19998256721021</v>
      </c>
      <c r="AC6" s="4">
        <f t="shared" ref="AC6:AC68" si="13">IFERROR(Q6+W6,"")</f>
        <v>296794.19036447624</v>
      </c>
    </row>
    <row r="7" spans="2:29" ht="18" customHeight="1" thickBot="1" x14ac:dyDescent="0.3">
      <c r="B7" s="33" t="s">
        <v>4</v>
      </c>
      <c r="C7" s="18">
        <f>C6*12</f>
        <v>300</v>
      </c>
      <c r="D7" s="18">
        <f t="shared" ref="D7:E7" si="14">D6*12</f>
        <v>300</v>
      </c>
      <c r="E7" s="18">
        <f t="shared" si="14"/>
        <v>300</v>
      </c>
      <c r="G7" s="2">
        <v>3</v>
      </c>
      <c r="H7" s="8">
        <f t="shared" si="1"/>
        <v>1503.4801341142643</v>
      </c>
      <c r="I7" s="8">
        <f t="shared" si="2"/>
        <v>629.64747355011764</v>
      </c>
      <c r="J7" s="3">
        <f t="shared" si="3"/>
        <v>873.83266056414664</v>
      </c>
      <c r="K7" s="4">
        <f>IFERROR(IF(AND(H7&lt;&gt;"",$G7&lt;=$C$7),$C$8-SUM(I$5:I7),""),"")</f>
        <v>298116.56126632908</v>
      </c>
      <c r="M7" s="38">
        <v>3</v>
      </c>
      <c r="N7" s="41">
        <f t="shared" si="4"/>
        <v>2470.0048090454839</v>
      </c>
      <c r="O7" s="8">
        <f t="shared" si="5"/>
        <v>1611.6258689742574</v>
      </c>
      <c r="P7" s="3">
        <f t="shared" si="6"/>
        <v>858.37894007122645</v>
      </c>
      <c r="Q7" s="12">
        <f>IF(AND($F$1=2,N7&lt;&gt;"",$G7&lt;=($D$1*12)),$D$3-SUM(O$5:O7),
IF(AND($F$1=3,N7&lt;&gt;"",$G7&lt;=($E$1*12)),$E$3-SUM(O$5:O7),0))</f>
        <v>235182.56449550198</v>
      </c>
      <c r="S7" s="2">
        <v>3</v>
      </c>
      <c r="T7" s="8">
        <f t="shared" si="7"/>
        <v>0</v>
      </c>
      <c r="U7" s="8">
        <f t="shared" si="8"/>
        <v>0</v>
      </c>
      <c r="V7" s="3">
        <f t="shared" si="9"/>
        <v>0</v>
      </c>
      <c r="W7" s="4">
        <f>IF(AND($F$1=2,S7&lt;=$D$1*12),$D$4,IF(AND($F$1=3,S7&lt;=$E$1*12),$E$4,
IF(AND($F$1=2,T7&lt;&gt;"",S7&lt;=($D$7),S7&gt;($D$1*12)),$D$4-SUM(U$5:U7),
IF(AND($F$1=3,T7&lt;&gt;"",S7&lt;=($E$7),S7&gt;($E$1*12)),$E$4-SUM(U$5:U7),0))))</f>
        <v>60000</v>
      </c>
      <c r="Y7" s="2">
        <v>3</v>
      </c>
      <c r="Z7" s="8">
        <f t="shared" si="10"/>
        <v>2470.0048090454839</v>
      </c>
      <c r="AA7" s="8">
        <f t="shared" si="11"/>
        <v>1611.6258689742574</v>
      </c>
      <c r="AB7" s="3">
        <f t="shared" si="12"/>
        <v>858.37894007122645</v>
      </c>
      <c r="AC7" s="4">
        <f t="shared" si="13"/>
        <v>295182.56449550198</v>
      </c>
    </row>
    <row r="8" spans="2:29" ht="18" customHeight="1" thickBot="1" x14ac:dyDescent="0.3">
      <c r="B8" s="33" t="s">
        <v>1</v>
      </c>
      <c r="C8" s="20">
        <f>$C$2-$C$5</f>
        <v>300000</v>
      </c>
      <c r="D8" s="20">
        <f t="shared" ref="D8:E8" si="15">$C$2-$C$5</f>
        <v>300000</v>
      </c>
      <c r="E8" s="20">
        <f t="shared" si="15"/>
        <v>300000</v>
      </c>
      <c r="G8" s="2">
        <v>4</v>
      </c>
      <c r="H8" s="8">
        <f t="shared" si="1"/>
        <v>1503.4801341142643</v>
      </c>
      <c r="I8" s="8">
        <f t="shared" si="2"/>
        <v>631.48919241025169</v>
      </c>
      <c r="J8" s="3">
        <f t="shared" si="3"/>
        <v>871.99094170401258</v>
      </c>
      <c r="K8" s="4">
        <f>IFERROR(IF(AND(H8&lt;&gt;"",$G8&lt;=$C$7),$C$8-SUM(I$5:I8),""),"")</f>
        <v>297485.07207391883</v>
      </c>
      <c r="M8" s="38">
        <v>4</v>
      </c>
      <c r="N8" s="41">
        <f t="shared" si="4"/>
        <v>2470.0048090454839</v>
      </c>
      <c r="O8" s="8">
        <f t="shared" si="5"/>
        <v>1617.4680127492891</v>
      </c>
      <c r="P8" s="3">
        <f t="shared" si="6"/>
        <v>852.53679629619478</v>
      </c>
      <c r="Q8" s="12">
        <f>IF(AND($F$1=2,N8&lt;&gt;"",$G8&lt;=($D$1*12)),$D$3-SUM(O$5:O8),
IF(AND($F$1=3,N8&lt;&gt;"",$G8&lt;=($E$1*12)),$E$3-SUM(O$5:O8),0))</f>
        <v>233565.09648275271</v>
      </c>
      <c r="S8" s="2">
        <v>4</v>
      </c>
      <c r="T8" s="8">
        <f t="shared" si="7"/>
        <v>0</v>
      </c>
      <c r="U8" s="8">
        <f t="shared" si="8"/>
        <v>0</v>
      </c>
      <c r="V8" s="3">
        <f t="shared" si="9"/>
        <v>0</v>
      </c>
      <c r="W8" s="4">
        <f>IF(AND($F$1=2,S8&lt;=$D$1*12),$D$4,IF(AND($F$1=3,S8&lt;=$E$1*12),$E$4,
IF(AND($F$1=2,T8&lt;&gt;"",S8&lt;=($D$7),S8&gt;($D$1*12)),$D$4-SUM(U$5:U8),
IF(AND($F$1=3,T8&lt;&gt;"",S8&lt;=($E$7),S8&gt;($E$1*12)),$E$4-SUM(U$5:U8),0))))</f>
        <v>60000</v>
      </c>
      <c r="Y8" s="2">
        <v>4</v>
      </c>
      <c r="Z8" s="8">
        <f t="shared" si="10"/>
        <v>2470.0048090454839</v>
      </c>
      <c r="AA8" s="8">
        <f t="shared" si="11"/>
        <v>1617.4680127492891</v>
      </c>
      <c r="AB8" s="3">
        <f t="shared" si="12"/>
        <v>852.53679629619478</v>
      </c>
      <c r="AC8" s="4">
        <f t="shared" si="13"/>
        <v>293565.09648275271</v>
      </c>
    </row>
    <row r="9" spans="2:29" ht="18" customHeight="1" thickBot="1" x14ac:dyDescent="0.3">
      <c r="B9" s="33" t="s">
        <v>14</v>
      </c>
      <c r="C9" s="23">
        <v>4.2000000000000003E-2</v>
      </c>
      <c r="D9" s="23">
        <v>4.2000000000000003E-2</v>
      </c>
      <c r="E9" s="23">
        <v>4.2000000000000003E-2</v>
      </c>
      <c r="G9" s="2">
        <v>5</v>
      </c>
      <c r="H9" s="8">
        <f t="shared" si="1"/>
        <v>1503.4801341142643</v>
      </c>
      <c r="I9" s="8">
        <f t="shared" si="2"/>
        <v>633.3362982980517</v>
      </c>
      <c r="J9" s="3">
        <f t="shared" si="3"/>
        <v>870.14383581621257</v>
      </c>
      <c r="K9" s="4">
        <f>IFERROR(IF(AND(H9&lt;&gt;"",$G9&lt;=$C$7),$C$8-SUM(I$5:I9),""),"")</f>
        <v>296851.73577562079</v>
      </c>
      <c r="M9" s="38">
        <v>5</v>
      </c>
      <c r="N9" s="41">
        <f t="shared" si="4"/>
        <v>2470.0048090454839</v>
      </c>
      <c r="O9" s="8">
        <f t="shared" si="5"/>
        <v>1623.331334295505</v>
      </c>
      <c r="P9" s="3">
        <f t="shared" si="6"/>
        <v>846.67347474997882</v>
      </c>
      <c r="Q9" s="12">
        <f>IF(AND($F$1=2,N9&lt;&gt;"",$G9&lt;=($D$1*12)),$D$3-SUM(O$5:O9),
IF(AND($F$1=3,N9&lt;&gt;"",$G9&lt;=($E$1*12)),$E$3-SUM(O$5:O9),0))</f>
        <v>231941.7651484572</v>
      </c>
      <c r="S9" s="2">
        <v>5</v>
      </c>
      <c r="T9" s="8">
        <f t="shared" si="7"/>
        <v>0</v>
      </c>
      <c r="U9" s="8">
        <f t="shared" si="8"/>
        <v>0</v>
      </c>
      <c r="V9" s="3">
        <f t="shared" si="9"/>
        <v>0</v>
      </c>
      <c r="W9" s="4">
        <f>IF(AND($F$1=2,S9&lt;=$D$1*12),$D$4,IF(AND($F$1=3,S9&lt;=$E$1*12),$E$4,
IF(AND($F$1=2,T9&lt;&gt;"",S9&lt;=($D$7),S9&gt;($D$1*12)),$D$4-SUM(U$5:U9),
IF(AND($F$1=3,T9&lt;&gt;"",S9&lt;=($E$7),S9&gt;($E$1*12)),$E$4-SUM(U$5:U9),0))))</f>
        <v>60000</v>
      </c>
      <c r="Y9" s="2">
        <v>5</v>
      </c>
      <c r="Z9" s="8">
        <f t="shared" si="10"/>
        <v>2470.0048090454839</v>
      </c>
      <c r="AA9" s="8">
        <f t="shared" si="11"/>
        <v>1623.331334295505</v>
      </c>
      <c r="AB9" s="3">
        <f t="shared" si="12"/>
        <v>846.67347474997882</v>
      </c>
      <c r="AC9" s="4">
        <f t="shared" si="13"/>
        <v>291941.7651484572</v>
      </c>
    </row>
    <row r="10" spans="2:29" ht="18" customHeight="1" thickBot="1" x14ac:dyDescent="0.3">
      <c r="B10" s="33" t="s">
        <v>2</v>
      </c>
      <c r="C10" s="23">
        <v>1.5E-3</v>
      </c>
      <c r="D10" s="23">
        <v>1.5E-3</v>
      </c>
      <c r="E10" s="23">
        <v>1.5E-3</v>
      </c>
      <c r="G10" s="2">
        <v>6</v>
      </c>
      <c r="H10" s="8">
        <f t="shared" si="1"/>
        <v>1503.4801341142643</v>
      </c>
      <c r="I10" s="8">
        <f t="shared" si="2"/>
        <v>635.18880697057341</v>
      </c>
      <c r="J10" s="3">
        <f t="shared" si="3"/>
        <v>868.29132714369086</v>
      </c>
      <c r="K10" s="4">
        <f>IFERROR(IF(AND(H10&lt;&gt;"",$G10&lt;=$C$7),$C$8-SUM(I$5:I10),""),"")</f>
        <v>296216.54696865019</v>
      </c>
      <c r="M10" s="38">
        <v>6</v>
      </c>
      <c r="N10" s="41">
        <f t="shared" si="4"/>
        <v>2470.0048090454839</v>
      </c>
      <c r="O10" s="8">
        <f t="shared" si="5"/>
        <v>1629.2159103823265</v>
      </c>
      <c r="P10" s="3">
        <f t="shared" si="6"/>
        <v>840.78889866315751</v>
      </c>
      <c r="Q10" s="12">
        <f>IF(AND($F$1=2,N10&lt;&gt;"",$G10&lt;=($D$1*12)),$D$3-SUM(O$5:O10),
IF(AND($F$1=3,N10&lt;&gt;"",$G10&lt;=($E$1*12)),$E$3-SUM(O$5:O10),0))</f>
        <v>230312.54923807486</v>
      </c>
      <c r="S10" s="2">
        <v>6</v>
      </c>
      <c r="T10" s="8">
        <f t="shared" si="7"/>
        <v>0</v>
      </c>
      <c r="U10" s="8">
        <f t="shared" si="8"/>
        <v>0</v>
      </c>
      <c r="V10" s="3">
        <f t="shared" si="9"/>
        <v>0</v>
      </c>
      <c r="W10" s="4">
        <f>IF(AND($F$1=2,S10&lt;=$D$1*12),$D$4,IF(AND($F$1=3,S10&lt;=$E$1*12),$E$4,
IF(AND($F$1=2,T10&lt;&gt;"",S10&lt;=($D$7),S10&gt;($D$1*12)),$D$4-SUM(U$5:U10),
IF(AND($F$1=3,T10&lt;&gt;"",S10&lt;=($E$7),S10&gt;($E$1*12)),$E$4-SUM(U$5:U10),0))))</f>
        <v>60000</v>
      </c>
      <c r="Y10" s="2">
        <v>6</v>
      </c>
      <c r="Z10" s="8">
        <f t="shared" si="10"/>
        <v>2470.0048090454839</v>
      </c>
      <c r="AA10" s="8">
        <f t="shared" si="11"/>
        <v>1629.2159103823265</v>
      </c>
      <c r="AB10" s="3">
        <f t="shared" si="12"/>
        <v>840.78889866315751</v>
      </c>
      <c r="AC10" s="4">
        <f t="shared" si="13"/>
        <v>290312.54923807486</v>
      </c>
    </row>
    <row r="11" spans="2:29" ht="15.75" thickBot="1" x14ac:dyDescent="0.3">
      <c r="B11" s="33" t="s">
        <v>15</v>
      </c>
      <c r="C11" s="24">
        <f>IFERROR((C4*0%+(C3*C9))/C2,"")</f>
        <v>3.3599999999999998E-2</v>
      </c>
      <c r="D11" s="24"/>
      <c r="E11" s="24"/>
      <c r="G11" s="2">
        <v>7</v>
      </c>
      <c r="H11" s="8">
        <f t="shared" si="1"/>
        <v>1503.4801341142643</v>
      </c>
      <c r="I11" s="8">
        <f t="shared" si="2"/>
        <v>637.04673423096233</v>
      </c>
      <c r="J11" s="3">
        <f t="shared" si="3"/>
        <v>866.43339988330195</v>
      </c>
      <c r="K11" s="4">
        <f>IFERROR(IF(AND(H11&lt;&gt;"",$G11&lt;=$C$7),$C$8-SUM(I$5:I11),""),"")</f>
        <v>295579.50023441925</v>
      </c>
      <c r="M11" s="38">
        <v>7</v>
      </c>
      <c r="N11" s="41">
        <f t="shared" si="4"/>
        <v>2470.0048090454839</v>
      </c>
      <c r="O11" s="8">
        <f t="shared" si="5"/>
        <v>1635.1218180574624</v>
      </c>
      <c r="P11" s="3">
        <f t="shared" si="6"/>
        <v>834.88299098802156</v>
      </c>
      <c r="Q11" s="12">
        <f>IF(AND($F$1=2,N11&lt;&gt;"",$G11&lt;=($D$1*12)),$D$3-SUM(O$5:O11),
IF(AND($F$1=3,N11&lt;&gt;"",$G11&lt;=($E$1*12)),$E$3-SUM(O$5:O11),0))</f>
        <v>228677.4274200174</v>
      </c>
      <c r="S11" s="2">
        <v>7</v>
      </c>
      <c r="T11" s="8">
        <f t="shared" si="7"/>
        <v>0</v>
      </c>
      <c r="U11" s="8">
        <f t="shared" si="8"/>
        <v>0</v>
      </c>
      <c r="V11" s="3">
        <f t="shared" si="9"/>
        <v>0</v>
      </c>
      <c r="W11" s="4">
        <f>IF(AND($F$1=2,S11&lt;=$D$1*12),$D$4,IF(AND($F$1=3,S11&lt;=$E$1*12),$E$4,
IF(AND($F$1=2,T11&lt;&gt;"",S11&lt;=($D$7),S11&gt;($D$1*12)),$D$4-SUM(U$5:U11),
IF(AND($F$1=3,T11&lt;&gt;"",S11&lt;=($E$7),S11&gt;($E$1*12)),$E$4-SUM(U$5:U11),0))))</f>
        <v>60000</v>
      </c>
      <c r="Y11" s="2">
        <v>7</v>
      </c>
      <c r="Z11" s="8">
        <f t="shared" si="10"/>
        <v>2470.0048090454839</v>
      </c>
      <c r="AA11" s="8">
        <f t="shared" si="11"/>
        <v>1635.1218180574624</v>
      </c>
      <c r="AB11" s="3">
        <f t="shared" si="12"/>
        <v>834.88299098802156</v>
      </c>
      <c r="AC11" s="4">
        <f t="shared" si="13"/>
        <v>288677.42742001743</v>
      </c>
    </row>
    <row r="12" spans="2:29" ht="15.75" thickBot="1" x14ac:dyDescent="0.3">
      <c r="B12" s="33" t="s">
        <v>10</v>
      </c>
      <c r="C12" s="24">
        <f>IFERROR($C$11+$C$10,"")</f>
        <v>3.5099999999999999E-2</v>
      </c>
      <c r="D12" s="24"/>
      <c r="E12" s="24"/>
      <c r="G12" s="2">
        <v>8</v>
      </c>
      <c r="H12" s="8">
        <f t="shared" si="1"/>
        <v>1503.4801341142643</v>
      </c>
      <c r="I12" s="8">
        <f t="shared" si="2"/>
        <v>638.91009592858779</v>
      </c>
      <c r="J12" s="3">
        <f t="shared" si="3"/>
        <v>864.57003818567648</v>
      </c>
      <c r="K12" s="4">
        <f>IFERROR(IF(AND(H12&lt;&gt;"",$G12&lt;=$C$7),$C$8-SUM(I$5:I12),""),"")</f>
        <v>294940.59013849066</v>
      </c>
      <c r="M12" s="38">
        <v>8</v>
      </c>
      <c r="N12" s="41">
        <f t="shared" si="4"/>
        <v>2470.0048090454839</v>
      </c>
      <c r="O12" s="8">
        <f t="shared" si="5"/>
        <v>1641.0491346479205</v>
      </c>
      <c r="P12" s="3">
        <f t="shared" si="6"/>
        <v>828.95567439756337</v>
      </c>
      <c r="Q12" s="12">
        <f>IF(AND($F$1=2,N12&lt;&gt;"",$G12&lt;=($D$1*12)),$D$3-SUM(O$5:O12),
IF(AND($F$1=3,N12&lt;&gt;"",$G12&lt;=($E$1*12)),$E$3-SUM(O$5:O12),0))</f>
        <v>227036.37828536949</v>
      </c>
      <c r="S12" s="2">
        <v>8</v>
      </c>
      <c r="T12" s="8">
        <f t="shared" si="7"/>
        <v>0</v>
      </c>
      <c r="U12" s="8">
        <f t="shared" si="8"/>
        <v>0</v>
      </c>
      <c r="V12" s="3">
        <f t="shared" si="9"/>
        <v>0</v>
      </c>
      <c r="W12" s="4">
        <f>IF(AND($F$1=2,S12&lt;=$D$1*12),$D$4,IF(AND($F$1=3,S12&lt;=$E$1*12),$E$4,
IF(AND($F$1=2,T12&lt;&gt;"",S12&lt;=($D$7),S12&gt;($D$1*12)),$D$4-SUM(U$5:U12),
IF(AND($F$1=3,T12&lt;&gt;"",S12&lt;=($E$7),S12&gt;($E$1*12)),$E$4-SUM(U$5:U12),0))))</f>
        <v>60000</v>
      </c>
      <c r="Y12" s="2">
        <v>8</v>
      </c>
      <c r="Z12" s="8">
        <f t="shared" si="10"/>
        <v>2470.0048090454839</v>
      </c>
      <c r="AA12" s="8">
        <f t="shared" si="11"/>
        <v>1641.0491346479205</v>
      </c>
      <c r="AB12" s="3">
        <f t="shared" si="12"/>
        <v>828.95567439756337</v>
      </c>
      <c r="AC12" s="4">
        <f t="shared" si="13"/>
        <v>287036.37828536949</v>
      </c>
    </row>
    <row r="13" spans="2:29" ht="15.75" thickBot="1" x14ac:dyDescent="0.3">
      <c r="B13" s="33" t="s">
        <v>18</v>
      </c>
      <c r="C13" s="25">
        <f>IFERROR(-PMT(C$12/12,C$6*12,C$8,0,0),"")</f>
        <v>1503.4801341142643</v>
      </c>
      <c r="D13" s="25">
        <f>IFERROR(-PMT((D$9+D$10)/12,D$1*12,D$3,0,0),"")</f>
        <v>2470.0048090454839</v>
      </c>
      <c r="E13" s="25">
        <f>IFERROR(-PMT((E$9+E$10)/12,E$1*12,E$3,0,0),"")</f>
        <v>1817.6387288225339</v>
      </c>
      <c r="G13" s="2">
        <v>9</v>
      </c>
      <c r="H13" s="8">
        <f t="shared" si="1"/>
        <v>1503.4801341142643</v>
      </c>
      <c r="I13" s="8">
        <f t="shared" si="2"/>
        <v>640.77890795917904</v>
      </c>
      <c r="J13" s="3">
        <f t="shared" si="3"/>
        <v>862.70122615508524</v>
      </c>
      <c r="K13" s="4">
        <f>IFERROR(IF(AND(H13&lt;&gt;"",$G13&lt;=$C$7),$C$8-SUM(I$5:I13),""),"")</f>
        <v>294299.81123053149</v>
      </c>
      <c r="M13" s="38">
        <v>9</v>
      </c>
      <c r="N13" s="41">
        <f t="shared" si="4"/>
        <v>2470.0048090454839</v>
      </c>
      <c r="O13" s="8">
        <f t="shared" si="5"/>
        <v>1646.9979377610193</v>
      </c>
      <c r="P13" s="3">
        <f t="shared" si="6"/>
        <v>823.00687128446452</v>
      </c>
      <c r="Q13" s="12">
        <f>IF(AND($F$1=2,N13&lt;&gt;"",$G13&lt;=($D$1*12)),$D$3-SUM(O$5:O13),
IF(AND($F$1=3,N13&lt;&gt;"",$G13&lt;=($E$1*12)),$E$3-SUM(O$5:O13),0))</f>
        <v>225389.38034760847</v>
      </c>
      <c r="S13" s="2">
        <v>9</v>
      </c>
      <c r="T13" s="8">
        <f t="shared" si="7"/>
        <v>0</v>
      </c>
      <c r="U13" s="8">
        <f t="shared" si="8"/>
        <v>0</v>
      </c>
      <c r="V13" s="3">
        <f t="shared" si="9"/>
        <v>0</v>
      </c>
      <c r="W13" s="4">
        <f>IF(AND($F$1=2,S13&lt;=$D$1*12),$D$4,IF(AND($F$1=3,S13&lt;=$E$1*12),$E$4,
IF(AND($F$1=2,T13&lt;&gt;"",S13&lt;=($D$7),S13&gt;($D$1*12)),$D$4-SUM(U$5:U13),
IF(AND($F$1=3,T13&lt;&gt;"",S13&lt;=($E$7),S13&gt;($E$1*12)),$E$4-SUM(U$5:U13),0))))</f>
        <v>60000</v>
      </c>
      <c r="Y13" s="2">
        <v>9</v>
      </c>
      <c r="Z13" s="8">
        <f t="shared" si="10"/>
        <v>2470.0048090454839</v>
      </c>
      <c r="AA13" s="8">
        <f t="shared" si="11"/>
        <v>1646.9979377610193</v>
      </c>
      <c r="AB13" s="3">
        <f t="shared" si="12"/>
        <v>823.00687128446452</v>
      </c>
      <c r="AC13" s="4">
        <f t="shared" si="13"/>
        <v>285389.38034760847</v>
      </c>
    </row>
    <row r="14" spans="2:29" ht="15.75" thickBot="1" x14ac:dyDescent="0.3">
      <c r="B14" s="33" t="s">
        <v>19</v>
      </c>
      <c r="C14" s="26"/>
      <c r="D14" s="27">
        <f>-PMT(D$10/12,(D$6-D$1)*12,D$4, 0)</f>
        <v>337.11822773520436</v>
      </c>
      <c r="E14" s="27">
        <f>-PMT(E$10/12,(E$6-E$1)*12,E$4, 0)</f>
        <v>503.79062372796085</v>
      </c>
      <c r="G14" s="2">
        <v>10</v>
      </c>
      <c r="H14" s="8">
        <f t="shared" si="1"/>
        <v>1503.4801341142643</v>
      </c>
      <c r="I14" s="8">
        <f t="shared" si="2"/>
        <v>642.65318626495969</v>
      </c>
      <c r="J14" s="3">
        <f t="shared" si="3"/>
        <v>860.82694784930459</v>
      </c>
      <c r="K14" s="4">
        <f>IFERROR(IF(AND(H14&lt;&gt;"",$G14&lt;=$C$7),$C$8-SUM(I$5:I14),""),"")</f>
        <v>293657.15804426651</v>
      </c>
      <c r="M14" s="38">
        <v>10</v>
      </c>
      <c r="N14" s="41">
        <f t="shared" si="4"/>
        <v>2470.0048090454839</v>
      </c>
      <c r="O14" s="8">
        <f t="shared" si="5"/>
        <v>1652.9683052854029</v>
      </c>
      <c r="P14" s="3">
        <f t="shared" si="6"/>
        <v>817.0365037600809</v>
      </c>
      <c r="Q14" s="12">
        <f>IF(AND($F$1=2,N14&lt;&gt;"",$G14&lt;=($D$1*12)),$D$3-SUM(O$5:O14),
IF(AND($F$1=3,N14&lt;&gt;"",$G14&lt;=($E$1*12)),$E$3-SUM(O$5:O14),0))</f>
        <v>223736.41204232306</v>
      </c>
      <c r="S14" s="2">
        <v>10</v>
      </c>
      <c r="T14" s="8">
        <f t="shared" si="7"/>
        <v>0</v>
      </c>
      <c r="U14" s="8">
        <f t="shared" si="8"/>
        <v>0</v>
      </c>
      <c r="V14" s="3">
        <f t="shared" si="9"/>
        <v>0</v>
      </c>
      <c r="W14" s="4">
        <f>IF(AND($F$1=2,S14&lt;=$D$1*12),$D$4,IF(AND($F$1=3,S14&lt;=$E$1*12),$E$4,
IF(AND($F$1=2,T14&lt;&gt;"",S14&lt;=($D$7),S14&gt;($D$1*12)),$D$4-SUM(U$5:U14),
IF(AND($F$1=3,T14&lt;&gt;"",S14&lt;=($E$7),S14&gt;($E$1*12)),$E$4-SUM(U$5:U14),0))))</f>
        <v>60000</v>
      </c>
      <c r="Y14" s="2">
        <v>10</v>
      </c>
      <c r="Z14" s="8">
        <f t="shared" si="10"/>
        <v>2470.0048090454839</v>
      </c>
      <c r="AA14" s="8">
        <f t="shared" si="11"/>
        <v>1652.9683052854029</v>
      </c>
      <c r="AB14" s="3">
        <f t="shared" si="12"/>
        <v>817.0365037600809</v>
      </c>
      <c r="AC14" s="4">
        <f t="shared" si="13"/>
        <v>283736.41204232303</v>
      </c>
    </row>
    <row r="15" spans="2:29" ht="15.75" thickBot="1" x14ac:dyDescent="0.3">
      <c r="B15" s="34" t="s">
        <v>11</v>
      </c>
      <c r="C15" s="32">
        <f>SUM($J$5:$J$304)</f>
        <v>151044.04023427918</v>
      </c>
      <c r="D15" s="32">
        <f>IF($F$1=2,SUM($J$5:$J$304),"")</f>
        <v>151044.04023427918</v>
      </c>
      <c r="E15" s="32" t="str">
        <f>IF($F$1=3,SUM($J$5:$J$304),"")</f>
        <v/>
      </c>
      <c r="G15" s="2">
        <v>11</v>
      </c>
      <c r="H15" s="8">
        <f t="shared" si="1"/>
        <v>1503.4801341142643</v>
      </c>
      <c r="I15" s="8">
        <f t="shared" si="2"/>
        <v>644.53294683478452</v>
      </c>
      <c r="J15" s="3">
        <f t="shared" si="3"/>
        <v>858.94718727947975</v>
      </c>
      <c r="K15" s="4">
        <f>IFERROR(IF(AND(H15&lt;&gt;"",$G15&lt;=$C$7),$C$8-SUM(I$5:I15),""),"")</f>
        <v>293012.62509743171</v>
      </c>
      <c r="M15" s="38">
        <v>11</v>
      </c>
      <c r="N15" s="41">
        <f t="shared" si="4"/>
        <v>2470.0048090454839</v>
      </c>
      <c r="O15" s="8">
        <f t="shared" si="5"/>
        <v>1658.9603153920625</v>
      </c>
      <c r="P15" s="3">
        <f t="shared" si="6"/>
        <v>811.04449365342123</v>
      </c>
      <c r="Q15" s="12">
        <f>IF(AND($F$1=2,N15&lt;&gt;"",$G15&lt;=($D$1*12)),$D$3-SUM(O$5:O15),
IF(AND($F$1=3,N15&lt;&gt;"",$G15&lt;=($E$1*12)),$E$3-SUM(O$5:O15),0))</f>
        <v>222077.451726931</v>
      </c>
      <c r="S15" s="2">
        <v>11</v>
      </c>
      <c r="T15" s="8">
        <f t="shared" si="7"/>
        <v>0</v>
      </c>
      <c r="U15" s="8">
        <f t="shared" si="8"/>
        <v>0</v>
      </c>
      <c r="V15" s="3">
        <f t="shared" si="9"/>
        <v>0</v>
      </c>
      <c r="W15" s="4">
        <f>IF(AND($F$1=2,S15&lt;=$D$1*12),$D$4,IF(AND($F$1=3,S15&lt;=$E$1*12),$E$4,
IF(AND($F$1=2,T15&lt;&gt;"",S15&lt;=($D$7),S15&gt;($D$1*12)),$D$4-SUM(U$5:U15),
IF(AND($F$1=3,T15&lt;&gt;"",S15&lt;=($E$7),S15&gt;($E$1*12)),$E$4-SUM(U$5:U15),0))))</f>
        <v>60000</v>
      </c>
      <c r="Y15" s="2">
        <v>11</v>
      </c>
      <c r="Z15" s="8">
        <f t="shared" si="10"/>
        <v>2470.0048090454839</v>
      </c>
      <c r="AA15" s="8">
        <f t="shared" si="11"/>
        <v>1658.9603153920625</v>
      </c>
      <c r="AB15" s="3">
        <f t="shared" si="12"/>
        <v>811.04449365342123</v>
      </c>
      <c r="AC15" s="4">
        <f t="shared" si="13"/>
        <v>282077.45172693103</v>
      </c>
    </row>
    <row r="16" spans="2:29" ht="15.75" thickBot="1" x14ac:dyDescent="0.3">
      <c r="B16" s="35" t="s">
        <v>22</v>
      </c>
      <c r="C16" s="28">
        <f>SUM($H$5:$H$304)</f>
        <v>451044.0402342811</v>
      </c>
      <c r="D16" s="28">
        <f>IF($F$1=2,SUM($H$5:$H$304),"")</f>
        <v>451044.0402342811</v>
      </c>
      <c r="E16" s="28" t="str">
        <f>IF($F$1=3,SUM($H$5:$H$304),"")</f>
        <v/>
      </c>
      <c r="G16" s="2">
        <v>12</v>
      </c>
      <c r="H16" s="8">
        <f t="shared" si="1"/>
        <v>1503.4801341142643</v>
      </c>
      <c r="I16" s="8">
        <f t="shared" si="2"/>
        <v>646.41820570427615</v>
      </c>
      <c r="J16" s="3">
        <f t="shared" si="3"/>
        <v>857.06192840998813</v>
      </c>
      <c r="K16" s="4">
        <f>IFERROR(IF(AND(H16&lt;&gt;"",$G16&lt;=$C$7),$C$8-SUM(I$5:I16),""),"")</f>
        <v>292366.20689172746</v>
      </c>
      <c r="M16" s="38">
        <v>12</v>
      </c>
      <c r="N16" s="41">
        <f t="shared" si="4"/>
        <v>2470.0048090454839</v>
      </c>
      <c r="O16" s="8">
        <f t="shared" si="5"/>
        <v>1664.9740465353589</v>
      </c>
      <c r="P16" s="3">
        <f t="shared" si="6"/>
        <v>805.03076251012499</v>
      </c>
      <c r="Q16" s="12">
        <f>IF(AND($F$1=2,N16&lt;&gt;"",$G16&lt;=($D$1*12)),$D$3-SUM(O$5:O16),
IF(AND($F$1=3,N16&lt;&gt;"",$G16&lt;=($E$1*12)),$E$3-SUM(O$5:O16),0))</f>
        <v>220412.47768039565</v>
      </c>
      <c r="S16" s="2">
        <v>12</v>
      </c>
      <c r="T16" s="8">
        <f t="shared" si="7"/>
        <v>0</v>
      </c>
      <c r="U16" s="8">
        <f t="shared" si="8"/>
        <v>0</v>
      </c>
      <c r="V16" s="3">
        <f t="shared" si="9"/>
        <v>0</v>
      </c>
      <c r="W16" s="4">
        <f>IF(AND($F$1=2,S16&lt;=$D$1*12),$D$4,IF(AND($F$1=3,S16&lt;=$E$1*12),$E$4,
IF(AND($F$1=2,T16&lt;&gt;"",S16&lt;=($D$7),S16&gt;($D$1*12)),$D$4-SUM(U$5:U16),
IF(AND($F$1=3,T16&lt;&gt;"",S16&lt;=($E$7),S16&gt;($E$1*12)),$E$4-SUM(U$5:U16),0))))</f>
        <v>60000</v>
      </c>
      <c r="Y16" s="2">
        <v>12</v>
      </c>
      <c r="Z16" s="8">
        <f t="shared" si="10"/>
        <v>2470.0048090454839</v>
      </c>
      <c r="AA16" s="8">
        <f t="shared" si="11"/>
        <v>1664.9740465353589</v>
      </c>
      <c r="AB16" s="3">
        <f t="shared" si="12"/>
        <v>805.03076251012499</v>
      </c>
      <c r="AC16" s="4">
        <f t="shared" si="13"/>
        <v>280412.47768039565</v>
      </c>
    </row>
    <row r="17" spans="3:29" ht="18" customHeight="1" thickBot="1" x14ac:dyDescent="0.3">
      <c r="C17" s="14"/>
      <c r="G17" s="2">
        <v>13</v>
      </c>
      <c r="H17" s="8">
        <f t="shared" si="1"/>
        <v>1503.4801341142643</v>
      </c>
      <c r="I17" s="8">
        <f t="shared" si="2"/>
        <v>648.30897895596138</v>
      </c>
      <c r="J17" s="3">
        <f t="shared" si="3"/>
        <v>855.17115515830289</v>
      </c>
      <c r="K17" s="4">
        <f>IFERROR(IF(AND(H17&lt;&gt;"",$G17&lt;=$C$7),$C$8-SUM(I$5:I17),""),"")</f>
        <v>291717.8979127715</v>
      </c>
      <c r="M17" s="38">
        <v>13</v>
      </c>
      <c r="N17" s="41">
        <f t="shared" si="4"/>
        <v>2470.0048090454839</v>
      </c>
      <c r="O17" s="8">
        <f t="shared" si="5"/>
        <v>1671.0095774540496</v>
      </c>
      <c r="P17" s="3">
        <f t="shared" si="6"/>
        <v>798.99523159143428</v>
      </c>
      <c r="Q17" s="12">
        <f>IF(AND($F$1=2,N17&lt;&gt;"",$G17&lt;=($D$1*12)),$D$3-SUM(O$5:O17),
IF(AND($F$1=3,N17&lt;&gt;"",$G17&lt;=($E$1*12)),$E$3-SUM(O$5:O17),0))</f>
        <v>218741.46810294158</v>
      </c>
      <c r="S17" s="2">
        <v>13</v>
      </c>
      <c r="T17" s="8">
        <f t="shared" si="7"/>
        <v>0</v>
      </c>
      <c r="U17" s="8">
        <f t="shared" si="8"/>
        <v>0</v>
      </c>
      <c r="V17" s="3">
        <f t="shared" si="9"/>
        <v>0</v>
      </c>
      <c r="W17" s="4">
        <f>IF(AND($F$1=2,S17&lt;=$D$1*12),$D$4,IF(AND($F$1=3,S17&lt;=$E$1*12),$E$4,
IF(AND($F$1=2,T17&lt;&gt;"",S17&lt;=($D$7),S17&gt;($D$1*12)),$D$4-SUM(U$5:U17),
IF(AND($F$1=3,T17&lt;&gt;"",S17&lt;=($E$7),S17&gt;($E$1*12)),$E$4-SUM(U$5:U17),0))))</f>
        <v>60000</v>
      </c>
      <c r="Y17" s="2">
        <v>13</v>
      </c>
      <c r="Z17" s="8">
        <f t="shared" si="10"/>
        <v>2470.0048090454839</v>
      </c>
      <c r="AA17" s="8">
        <f t="shared" si="11"/>
        <v>1671.0095774540496</v>
      </c>
      <c r="AB17" s="3">
        <f t="shared" si="12"/>
        <v>798.99523159143428</v>
      </c>
      <c r="AC17" s="4">
        <f t="shared" si="13"/>
        <v>278741.46810294158</v>
      </c>
    </row>
    <row r="18" spans="3:29" ht="18" customHeight="1" thickBot="1" x14ac:dyDescent="0.3">
      <c r="C18" s="14"/>
      <c r="G18" s="2">
        <v>14</v>
      </c>
      <c r="H18" s="8">
        <f t="shared" si="1"/>
        <v>1503.4801341142643</v>
      </c>
      <c r="I18" s="8">
        <f t="shared" si="2"/>
        <v>650.20528271940759</v>
      </c>
      <c r="J18" s="3">
        <f t="shared" si="3"/>
        <v>853.27485139485668</v>
      </c>
      <c r="K18" s="4">
        <f>IFERROR(IF(AND(H18&lt;&gt;"",$G18&lt;=$C$7),$C$8-SUM(I$5:I18),""),"")</f>
        <v>291067.6926300521</v>
      </c>
      <c r="M18" s="38">
        <v>14</v>
      </c>
      <c r="N18" s="41">
        <f t="shared" si="4"/>
        <v>2470.0048090454839</v>
      </c>
      <c r="O18" s="8">
        <f t="shared" si="5"/>
        <v>1677.0669871723205</v>
      </c>
      <c r="P18" s="3">
        <f t="shared" si="6"/>
        <v>792.93782187316333</v>
      </c>
      <c r="Q18" s="12">
        <f>IF(AND($F$1=2,N18&lt;&gt;"",$G18&lt;=($D$1*12)),$D$3-SUM(O$5:O18),
IF(AND($F$1=3,N18&lt;&gt;"",$G18&lt;=($E$1*12)),$E$3-SUM(O$5:O18),0))</f>
        <v>217064.40111576926</v>
      </c>
      <c r="S18" s="2">
        <v>14</v>
      </c>
      <c r="T18" s="8">
        <f t="shared" si="7"/>
        <v>0</v>
      </c>
      <c r="U18" s="8">
        <f t="shared" si="8"/>
        <v>0</v>
      </c>
      <c r="V18" s="3">
        <f t="shared" si="9"/>
        <v>0</v>
      </c>
      <c r="W18" s="4">
        <f>IF(AND($F$1=2,S18&lt;=$D$1*12),$D$4,IF(AND($F$1=3,S18&lt;=$E$1*12),$E$4,
IF(AND($F$1=2,T18&lt;&gt;"",S18&lt;=($D$7),S18&gt;($D$1*12)),$D$4-SUM(U$5:U18),
IF(AND($F$1=3,T18&lt;&gt;"",S18&lt;=($E$7),S18&gt;($E$1*12)),$E$4-SUM(U$5:U18),0))))</f>
        <v>60000</v>
      </c>
      <c r="Y18" s="2">
        <v>14</v>
      </c>
      <c r="Z18" s="8">
        <f t="shared" si="10"/>
        <v>2470.0048090454839</v>
      </c>
      <c r="AA18" s="8">
        <f t="shared" si="11"/>
        <v>1677.0669871723205</v>
      </c>
      <c r="AB18" s="3">
        <f t="shared" si="12"/>
        <v>792.93782187316333</v>
      </c>
      <c r="AC18" s="4">
        <f t="shared" si="13"/>
        <v>277064.40111576929</v>
      </c>
    </row>
    <row r="19" spans="3:29" ht="18" customHeight="1" thickBot="1" x14ac:dyDescent="0.3">
      <c r="C19" s="14"/>
      <c r="G19" s="2">
        <v>15</v>
      </c>
      <c r="H19" s="8">
        <f t="shared" si="1"/>
        <v>1503.4801341142643</v>
      </c>
      <c r="I19" s="8">
        <f t="shared" si="2"/>
        <v>652.10713317136185</v>
      </c>
      <c r="J19" s="3">
        <f t="shared" si="3"/>
        <v>851.37300094290242</v>
      </c>
      <c r="K19" s="4">
        <f>IFERROR(IF(AND(H19&lt;&gt;"",$G19&lt;=$C$7),$C$8-SUM(I$5:I19),""),"")</f>
        <v>290415.5854968807</v>
      </c>
      <c r="M19" s="38">
        <v>15</v>
      </c>
      <c r="N19" s="41">
        <f t="shared" si="4"/>
        <v>2470.0048090454839</v>
      </c>
      <c r="O19" s="8">
        <f t="shared" si="5"/>
        <v>1683.14635500082</v>
      </c>
      <c r="P19" s="3">
        <f t="shared" si="6"/>
        <v>786.85845404466386</v>
      </c>
      <c r="Q19" s="12">
        <f>IF(AND($F$1=2,N19&lt;&gt;"",$G19&lt;=($D$1*12)),$D$3-SUM(O$5:O19),
IF(AND($F$1=3,N19&lt;&gt;"",$G19&lt;=($E$1*12)),$E$3-SUM(O$5:O19),0))</f>
        <v>215381.25476076844</v>
      </c>
      <c r="S19" s="2">
        <v>15</v>
      </c>
      <c r="T19" s="8">
        <f t="shared" si="7"/>
        <v>0</v>
      </c>
      <c r="U19" s="8">
        <f t="shared" si="8"/>
        <v>0</v>
      </c>
      <c r="V19" s="3">
        <f t="shared" si="9"/>
        <v>0</v>
      </c>
      <c r="W19" s="4">
        <f>IF(AND($F$1=2,S19&lt;=$D$1*12),$D$4,IF(AND($F$1=3,S19&lt;=$E$1*12),$E$4,
IF(AND($F$1=2,T19&lt;&gt;"",S19&lt;=($D$7),S19&gt;($D$1*12)),$D$4-SUM(U$5:U19),
IF(AND($F$1=3,T19&lt;&gt;"",S19&lt;=($E$7),S19&gt;($E$1*12)),$E$4-SUM(U$5:U19),0))))</f>
        <v>60000</v>
      </c>
      <c r="Y19" s="2">
        <v>15</v>
      </c>
      <c r="Z19" s="8">
        <f t="shared" si="10"/>
        <v>2470.0048090454839</v>
      </c>
      <c r="AA19" s="8">
        <f t="shared" si="11"/>
        <v>1683.14635500082</v>
      </c>
      <c r="AB19" s="3">
        <f t="shared" si="12"/>
        <v>786.85845404466386</v>
      </c>
      <c r="AC19" s="4">
        <f t="shared" si="13"/>
        <v>275381.25476076844</v>
      </c>
    </row>
    <row r="20" spans="3:29" ht="18" customHeight="1" thickBot="1" x14ac:dyDescent="0.3">
      <c r="C20" s="14"/>
      <c r="G20" s="2">
        <v>16</v>
      </c>
      <c r="H20" s="8">
        <f t="shared" si="1"/>
        <v>1503.4801341142643</v>
      </c>
      <c r="I20" s="8">
        <f t="shared" si="2"/>
        <v>654.01454653588803</v>
      </c>
      <c r="J20" s="3">
        <f t="shared" si="3"/>
        <v>849.46558757837624</v>
      </c>
      <c r="K20" s="4">
        <f>IFERROR(IF(AND(H20&lt;&gt;"",$G20&lt;=$C$7),$C$8-SUM(I$5:I20),""),"")</f>
        <v>289761.57095034485</v>
      </c>
      <c r="M20" s="38">
        <v>16</v>
      </c>
      <c r="N20" s="41">
        <f t="shared" si="4"/>
        <v>2470.0048090454839</v>
      </c>
      <c r="O20" s="8">
        <f t="shared" si="5"/>
        <v>1689.247760537698</v>
      </c>
      <c r="P20" s="3">
        <f t="shared" si="6"/>
        <v>780.75704850778573</v>
      </c>
      <c r="Q20" s="12">
        <f>IF(AND($F$1=2,N20&lt;&gt;"",$G20&lt;=($D$1*12)),$D$3-SUM(O$5:O20),
IF(AND($F$1=3,N20&lt;&gt;"",$G20&lt;=($E$1*12)),$E$3-SUM(O$5:O20),0))</f>
        <v>213692.00700023075</v>
      </c>
      <c r="S20" s="2">
        <v>16</v>
      </c>
      <c r="T20" s="8">
        <f t="shared" si="7"/>
        <v>0</v>
      </c>
      <c r="U20" s="8">
        <f t="shared" si="8"/>
        <v>0</v>
      </c>
      <c r="V20" s="3">
        <f t="shared" si="9"/>
        <v>0</v>
      </c>
      <c r="W20" s="4">
        <f>IF(AND($F$1=2,S20&lt;=$D$1*12),$D$4,IF(AND($F$1=3,S20&lt;=$E$1*12),$E$4,
IF(AND($F$1=2,T20&lt;&gt;"",S20&lt;=($D$7),S20&gt;($D$1*12)),$D$4-SUM(U$5:U20),
IF(AND($F$1=3,T20&lt;&gt;"",S20&lt;=($E$7),S20&gt;($E$1*12)),$E$4-SUM(U$5:U20),0))))</f>
        <v>60000</v>
      </c>
      <c r="Y20" s="2">
        <v>16</v>
      </c>
      <c r="Z20" s="8">
        <f t="shared" si="10"/>
        <v>2470.0048090454839</v>
      </c>
      <c r="AA20" s="8">
        <f t="shared" si="11"/>
        <v>1689.247760537698</v>
      </c>
      <c r="AB20" s="3">
        <f t="shared" si="12"/>
        <v>780.75704850778573</v>
      </c>
      <c r="AC20" s="4">
        <f t="shared" si="13"/>
        <v>273692.00700023072</v>
      </c>
    </row>
    <row r="21" spans="3:29" ht="18" customHeight="1" thickBot="1" x14ac:dyDescent="0.3">
      <c r="C21" s="14"/>
      <c r="G21" s="2">
        <v>17</v>
      </c>
      <c r="H21" s="8">
        <f t="shared" si="1"/>
        <v>1503.4801341142643</v>
      </c>
      <c r="I21" s="8">
        <f t="shared" si="2"/>
        <v>655.92753908450538</v>
      </c>
      <c r="J21" s="3">
        <f t="shared" si="3"/>
        <v>847.55259502975889</v>
      </c>
      <c r="K21" s="4">
        <f>IFERROR(IF(AND(H21&lt;&gt;"",$G21&lt;=$C$7),$C$8-SUM(I$5:I21),""),"")</f>
        <v>289105.64341126033</v>
      </c>
      <c r="M21" s="38">
        <v>17</v>
      </c>
      <c r="N21" s="41">
        <f t="shared" si="4"/>
        <v>2470.0048090454839</v>
      </c>
      <c r="O21" s="8">
        <f t="shared" si="5"/>
        <v>1695.3712836696473</v>
      </c>
      <c r="P21" s="3">
        <f t="shared" si="6"/>
        <v>774.6335253758366</v>
      </c>
      <c r="Q21" s="12">
        <f>IF(AND($F$1=2,N21&lt;&gt;"",$G21&lt;=($D$1*12)),$D$3-SUM(O$5:O21),
IF(AND($F$1=3,N21&lt;&gt;"",$G21&lt;=($E$1*12)),$E$3-SUM(O$5:O21),0))</f>
        <v>211996.63571656111</v>
      </c>
      <c r="S21" s="2">
        <v>17</v>
      </c>
      <c r="T21" s="8">
        <f t="shared" si="7"/>
        <v>0</v>
      </c>
      <c r="U21" s="8">
        <f t="shared" si="8"/>
        <v>0</v>
      </c>
      <c r="V21" s="3">
        <f t="shared" si="9"/>
        <v>0</v>
      </c>
      <c r="W21" s="4">
        <f>IF(AND($F$1=2,S21&lt;=$D$1*12),$D$4,IF(AND($F$1=3,S21&lt;=$E$1*12),$E$4,
IF(AND($F$1=2,T21&lt;&gt;"",S21&lt;=($D$7),S21&gt;($D$1*12)),$D$4-SUM(U$5:U21),
IF(AND($F$1=3,T21&lt;&gt;"",S21&lt;=($E$7),S21&gt;($E$1*12)),$E$4-SUM(U$5:U21),0))))</f>
        <v>60000</v>
      </c>
      <c r="Y21" s="2">
        <v>17</v>
      </c>
      <c r="Z21" s="8">
        <f t="shared" si="10"/>
        <v>2470.0048090454839</v>
      </c>
      <c r="AA21" s="8">
        <f t="shared" si="11"/>
        <v>1695.3712836696473</v>
      </c>
      <c r="AB21" s="3">
        <f t="shared" si="12"/>
        <v>774.6335253758366</v>
      </c>
      <c r="AC21" s="4">
        <f t="shared" si="13"/>
        <v>271996.63571656111</v>
      </c>
    </row>
    <row r="22" spans="3:29" ht="18" customHeight="1" thickBot="1" x14ac:dyDescent="0.3">
      <c r="C22" s="14"/>
      <c r="G22" s="2">
        <v>18</v>
      </c>
      <c r="H22" s="8">
        <f t="shared" si="1"/>
        <v>1503.4801341142643</v>
      </c>
      <c r="I22" s="8">
        <f t="shared" si="2"/>
        <v>657.8461271363276</v>
      </c>
      <c r="J22" s="3">
        <f t="shared" si="3"/>
        <v>845.63400697793668</v>
      </c>
      <c r="K22" s="4">
        <f>IFERROR(IF(AND(H22&lt;&gt;"",$G22&lt;=$C$7),$C$8-SUM(I$5:I22),""),"")</f>
        <v>288447.79728412401</v>
      </c>
      <c r="M22" s="38">
        <v>18</v>
      </c>
      <c r="N22" s="41">
        <f t="shared" si="4"/>
        <v>2470.0048090454839</v>
      </c>
      <c r="O22" s="8">
        <f t="shared" si="5"/>
        <v>1701.5170045729496</v>
      </c>
      <c r="P22" s="3">
        <f t="shared" si="6"/>
        <v>768.48780447253409</v>
      </c>
      <c r="Q22" s="12">
        <f>IF(AND($F$1=2,N22&lt;&gt;"",$G22&lt;=($D$1*12)),$D$3-SUM(O$5:O22),
IF(AND($F$1=3,N22&lt;&gt;"",$G22&lt;=($E$1*12)),$E$3-SUM(O$5:O22),0))</f>
        <v>210295.11871198815</v>
      </c>
      <c r="S22" s="2">
        <v>18</v>
      </c>
      <c r="T22" s="8">
        <f t="shared" si="7"/>
        <v>0</v>
      </c>
      <c r="U22" s="8">
        <f t="shared" si="8"/>
        <v>0</v>
      </c>
      <c r="V22" s="3">
        <f t="shared" si="9"/>
        <v>0</v>
      </c>
      <c r="W22" s="4">
        <f>IF(AND($F$1=2,S22&lt;=$D$1*12),$D$4,IF(AND($F$1=3,S22&lt;=$E$1*12),$E$4,
IF(AND($F$1=2,T22&lt;&gt;"",S22&lt;=($D$7),S22&gt;($D$1*12)),$D$4-SUM(U$5:U22),
IF(AND($F$1=3,T22&lt;&gt;"",S22&lt;=($E$7),S22&gt;($E$1*12)),$E$4-SUM(U$5:U22),0))))</f>
        <v>60000</v>
      </c>
      <c r="Y22" s="2">
        <v>18</v>
      </c>
      <c r="Z22" s="8">
        <f t="shared" si="10"/>
        <v>2470.0048090454839</v>
      </c>
      <c r="AA22" s="8">
        <f t="shared" si="11"/>
        <v>1701.5170045729496</v>
      </c>
      <c r="AB22" s="3">
        <f t="shared" si="12"/>
        <v>768.48780447253409</v>
      </c>
      <c r="AC22" s="4">
        <f t="shared" si="13"/>
        <v>270295.11871198815</v>
      </c>
    </row>
    <row r="23" spans="3:29" ht="18" customHeight="1" thickBot="1" x14ac:dyDescent="0.3">
      <c r="C23" s="14"/>
      <c r="G23" s="2">
        <v>19</v>
      </c>
      <c r="H23" s="8">
        <f t="shared" si="1"/>
        <v>1503.4801341142643</v>
      </c>
      <c r="I23" s="8">
        <f t="shared" si="2"/>
        <v>659.77032705820136</v>
      </c>
      <c r="J23" s="3">
        <f t="shared" si="3"/>
        <v>843.70980705606291</v>
      </c>
      <c r="K23" s="4">
        <f>IFERROR(IF(AND(H23&lt;&gt;"",$G23&lt;=$C$7),$C$8-SUM(I$5:I23),""),"")</f>
        <v>287788.0269570658</v>
      </c>
      <c r="M23" s="38">
        <v>19</v>
      </c>
      <c r="N23" s="41">
        <f t="shared" si="4"/>
        <v>2470.0048090454839</v>
      </c>
      <c r="O23" s="8">
        <f t="shared" si="5"/>
        <v>1707.6850037145268</v>
      </c>
      <c r="P23" s="3">
        <f t="shared" si="6"/>
        <v>762.31980533095714</v>
      </c>
      <c r="Q23" s="12">
        <f>IF(AND($F$1=2,N23&lt;&gt;"",$G23&lt;=($D$1*12)),$D$3-SUM(O$5:O23),
IF(AND($F$1=3,N23&lt;&gt;"",$G23&lt;=($E$1*12)),$E$3-SUM(O$5:O23),0))</f>
        <v>208587.43370827363</v>
      </c>
      <c r="S23" s="2">
        <v>19</v>
      </c>
      <c r="T23" s="8">
        <f t="shared" si="7"/>
        <v>0</v>
      </c>
      <c r="U23" s="8">
        <f t="shared" si="8"/>
        <v>0</v>
      </c>
      <c r="V23" s="3">
        <f t="shared" si="9"/>
        <v>0</v>
      </c>
      <c r="W23" s="4">
        <f>IF(AND($F$1=2,S23&lt;=$D$1*12),$D$4,IF(AND($F$1=3,S23&lt;=$E$1*12),$E$4,
IF(AND($F$1=2,T23&lt;&gt;"",S23&lt;=($D$7),S23&gt;($D$1*12)),$D$4-SUM(U$5:U23),
IF(AND($F$1=3,T23&lt;&gt;"",S23&lt;=($E$7),S23&gt;($E$1*12)),$E$4-SUM(U$5:U23),0))))</f>
        <v>60000</v>
      </c>
      <c r="Y23" s="2">
        <v>19</v>
      </c>
      <c r="Z23" s="8">
        <f t="shared" si="10"/>
        <v>2470.0048090454839</v>
      </c>
      <c r="AA23" s="8">
        <f t="shared" si="11"/>
        <v>1707.6850037145268</v>
      </c>
      <c r="AB23" s="3">
        <f t="shared" si="12"/>
        <v>762.31980533095714</v>
      </c>
      <c r="AC23" s="4">
        <f t="shared" si="13"/>
        <v>268587.43370827363</v>
      </c>
    </row>
    <row r="24" spans="3:29" ht="18" customHeight="1" thickBot="1" x14ac:dyDescent="0.3">
      <c r="C24" s="14"/>
      <c r="G24" s="2">
        <v>20</v>
      </c>
      <c r="H24" s="8">
        <f t="shared" si="1"/>
        <v>1503.4801341142643</v>
      </c>
      <c r="I24" s="8">
        <f t="shared" si="2"/>
        <v>661.70015526484667</v>
      </c>
      <c r="J24" s="3">
        <f t="shared" si="3"/>
        <v>841.7799788494176</v>
      </c>
      <c r="K24" s="4">
        <f>IFERROR(IF(AND(H24&lt;&gt;"",$G24&lt;=$C$7),$C$8-SUM(I$5:I24),""),"")</f>
        <v>287126.32680180093</v>
      </c>
      <c r="M24" s="38">
        <v>20</v>
      </c>
      <c r="N24" s="41">
        <f t="shared" si="4"/>
        <v>2470.0048090454839</v>
      </c>
      <c r="O24" s="8">
        <f t="shared" si="5"/>
        <v>1713.8753618529918</v>
      </c>
      <c r="P24" s="3">
        <f t="shared" si="6"/>
        <v>756.12944719249197</v>
      </c>
      <c r="Q24" s="12">
        <f>IF(AND($F$1=2,N24&lt;&gt;"",$G24&lt;=($D$1*12)),$D$3-SUM(O$5:O24),
IF(AND($F$1=3,N24&lt;&gt;"",$G24&lt;=($E$1*12)),$E$3-SUM(O$5:O24),0))</f>
        <v>206873.55834642064</v>
      </c>
      <c r="S24" s="2">
        <v>20</v>
      </c>
      <c r="T24" s="8">
        <f t="shared" si="7"/>
        <v>0</v>
      </c>
      <c r="U24" s="8">
        <f t="shared" si="8"/>
        <v>0</v>
      </c>
      <c r="V24" s="3">
        <f t="shared" si="9"/>
        <v>0</v>
      </c>
      <c r="W24" s="4">
        <f>IF(AND($F$1=2,S24&lt;=$D$1*12),$D$4,IF(AND($F$1=3,S24&lt;=$E$1*12),$E$4,
IF(AND($F$1=2,T24&lt;&gt;"",S24&lt;=($D$7),S24&gt;($D$1*12)),$D$4-SUM(U$5:U24),
IF(AND($F$1=3,T24&lt;&gt;"",S24&lt;=($E$7),S24&gt;($E$1*12)),$E$4-SUM(U$5:U24),0))))</f>
        <v>60000</v>
      </c>
      <c r="Y24" s="2">
        <v>20</v>
      </c>
      <c r="Z24" s="8">
        <f t="shared" si="10"/>
        <v>2470.0048090454839</v>
      </c>
      <c r="AA24" s="8">
        <f t="shared" si="11"/>
        <v>1713.8753618529918</v>
      </c>
      <c r="AB24" s="3">
        <f t="shared" si="12"/>
        <v>756.12944719249197</v>
      </c>
      <c r="AC24" s="4">
        <f t="shared" si="13"/>
        <v>266873.55834642064</v>
      </c>
    </row>
    <row r="25" spans="3:29" ht="18" customHeight="1" thickBot="1" x14ac:dyDescent="0.3">
      <c r="C25" s="14"/>
      <c r="G25" s="2">
        <v>21</v>
      </c>
      <c r="H25" s="8">
        <f t="shared" si="1"/>
        <v>1503.4801341142643</v>
      </c>
      <c r="I25" s="8">
        <f t="shared" si="2"/>
        <v>663.63562821899632</v>
      </c>
      <c r="J25" s="3">
        <f t="shared" si="3"/>
        <v>839.84450589526796</v>
      </c>
      <c r="K25" s="4">
        <f>IFERROR(IF(AND(H25&lt;&gt;"",$G25&lt;=$C$7),$C$8-SUM(I$5:I25),""),"")</f>
        <v>286462.69117358193</v>
      </c>
      <c r="M25" s="38">
        <v>21</v>
      </c>
      <c r="N25" s="41">
        <f t="shared" si="4"/>
        <v>2470.0048090454839</v>
      </c>
      <c r="O25" s="8">
        <f t="shared" si="5"/>
        <v>1720.0881600397088</v>
      </c>
      <c r="P25" s="3">
        <f t="shared" si="6"/>
        <v>749.91664900577496</v>
      </c>
      <c r="Q25" s="12">
        <f>IF(AND($F$1=2,N25&lt;&gt;"",$G25&lt;=($D$1*12)),$D$3-SUM(O$5:O25),
IF(AND($F$1=3,N25&lt;&gt;"",$G25&lt;=($E$1*12)),$E$3-SUM(O$5:O25),0))</f>
        <v>205153.4701863809</v>
      </c>
      <c r="S25" s="2">
        <v>21</v>
      </c>
      <c r="T25" s="8">
        <f t="shared" si="7"/>
        <v>0</v>
      </c>
      <c r="U25" s="8">
        <f t="shared" si="8"/>
        <v>0</v>
      </c>
      <c r="V25" s="3">
        <f t="shared" si="9"/>
        <v>0</v>
      </c>
      <c r="W25" s="4">
        <f>IF(AND($F$1=2,S25&lt;=$D$1*12),$D$4,IF(AND($F$1=3,S25&lt;=$E$1*12),$E$4,
IF(AND($F$1=2,T25&lt;&gt;"",S25&lt;=($D$7),S25&gt;($D$1*12)),$D$4-SUM(U$5:U25),
IF(AND($F$1=3,T25&lt;&gt;"",S25&lt;=($E$7),S25&gt;($E$1*12)),$E$4-SUM(U$5:U25),0))))</f>
        <v>60000</v>
      </c>
      <c r="Y25" s="2">
        <v>21</v>
      </c>
      <c r="Z25" s="8">
        <f t="shared" si="10"/>
        <v>2470.0048090454839</v>
      </c>
      <c r="AA25" s="8">
        <f t="shared" si="11"/>
        <v>1720.0881600397088</v>
      </c>
      <c r="AB25" s="3">
        <f t="shared" si="12"/>
        <v>749.91664900577496</v>
      </c>
      <c r="AC25" s="4">
        <f t="shared" si="13"/>
        <v>265153.4701863809</v>
      </c>
    </row>
    <row r="26" spans="3:29" ht="18" customHeight="1" thickBot="1" x14ac:dyDescent="0.3">
      <c r="C26" s="14"/>
      <c r="G26" s="2">
        <v>22</v>
      </c>
      <c r="H26" s="8">
        <f t="shared" si="1"/>
        <v>1503.4801341142643</v>
      </c>
      <c r="I26" s="8">
        <f t="shared" si="2"/>
        <v>665.57676243153696</v>
      </c>
      <c r="J26" s="3">
        <f t="shared" si="3"/>
        <v>837.90337168272731</v>
      </c>
      <c r="K26" s="4">
        <f>IFERROR(IF(AND(H26&lt;&gt;"",$G26&lt;=$C$7),$C$8-SUM(I$5:I26),""),"")</f>
        <v>285797.1144111504</v>
      </c>
      <c r="M26" s="38">
        <v>22</v>
      </c>
      <c r="N26" s="41">
        <f t="shared" si="4"/>
        <v>2470.0048090454839</v>
      </c>
      <c r="O26" s="8">
        <f t="shared" si="5"/>
        <v>1726.3234796198528</v>
      </c>
      <c r="P26" s="3">
        <f t="shared" si="6"/>
        <v>743.68132942563102</v>
      </c>
      <c r="Q26" s="12">
        <f>IF(AND($F$1=2,N26&lt;&gt;"",$G26&lt;=($D$1*12)),$D$3-SUM(O$5:O26),
IF(AND($F$1=3,N26&lt;&gt;"",$G26&lt;=($E$1*12)),$E$3-SUM(O$5:O26),0))</f>
        <v>203427.14670676106</v>
      </c>
      <c r="S26" s="2">
        <v>22</v>
      </c>
      <c r="T26" s="8">
        <f t="shared" si="7"/>
        <v>0</v>
      </c>
      <c r="U26" s="8">
        <f t="shared" si="8"/>
        <v>0</v>
      </c>
      <c r="V26" s="3">
        <f t="shared" si="9"/>
        <v>0</v>
      </c>
      <c r="W26" s="4">
        <f>IF(AND($F$1=2,S26&lt;=$D$1*12),$D$4,IF(AND($F$1=3,S26&lt;=$E$1*12),$E$4,
IF(AND($F$1=2,T26&lt;&gt;"",S26&lt;=($D$7),S26&gt;($D$1*12)),$D$4-SUM(U$5:U26),
IF(AND($F$1=3,T26&lt;&gt;"",S26&lt;=($E$7),S26&gt;($E$1*12)),$E$4-SUM(U$5:U26),0))))</f>
        <v>60000</v>
      </c>
      <c r="Y26" s="2">
        <v>22</v>
      </c>
      <c r="Z26" s="8">
        <f t="shared" si="10"/>
        <v>2470.0048090454839</v>
      </c>
      <c r="AA26" s="8">
        <f t="shared" si="11"/>
        <v>1726.3234796198528</v>
      </c>
      <c r="AB26" s="3">
        <f t="shared" si="12"/>
        <v>743.68132942563102</v>
      </c>
      <c r="AC26" s="4">
        <f t="shared" si="13"/>
        <v>263427.14670676109</v>
      </c>
    </row>
    <row r="27" spans="3:29" ht="18" customHeight="1" thickBot="1" x14ac:dyDescent="0.3">
      <c r="C27" s="14"/>
      <c r="G27" s="2">
        <v>23</v>
      </c>
      <c r="H27" s="8">
        <f t="shared" si="1"/>
        <v>1503.4801341142643</v>
      </c>
      <c r="I27" s="8">
        <f t="shared" si="2"/>
        <v>667.52357446164922</v>
      </c>
      <c r="J27" s="3">
        <f t="shared" si="3"/>
        <v>835.95655965261506</v>
      </c>
      <c r="K27" s="4">
        <f>IFERROR(IF(AND(H27&lt;&gt;"",$G27&lt;=$C$7),$C$8-SUM(I$5:I27),""),"")</f>
        <v>285129.59083668876</v>
      </c>
      <c r="M27" s="38">
        <v>23</v>
      </c>
      <c r="N27" s="41">
        <f t="shared" si="4"/>
        <v>2470.0048090454839</v>
      </c>
      <c r="O27" s="8">
        <f t="shared" si="5"/>
        <v>1732.5814022334748</v>
      </c>
      <c r="P27" s="3">
        <f t="shared" si="6"/>
        <v>737.42340681200903</v>
      </c>
      <c r="Q27" s="12">
        <f>IF(AND($F$1=2,N27&lt;&gt;"",$G27&lt;=($D$1*12)),$D$3-SUM(O$5:O27),
IF(AND($F$1=3,N27&lt;&gt;"",$G27&lt;=($E$1*12)),$E$3-SUM(O$5:O27),0))</f>
        <v>201694.56530452758</v>
      </c>
      <c r="S27" s="2">
        <v>23</v>
      </c>
      <c r="T27" s="8">
        <f t="shared" si="7"/>
        <v>0</v>
      </c>
      <c r="U27" s="8">
        <f t="shared" si="8"/>
        <v>0</v>
      </c>
      <c r="V27" s="3">
        <f t="shared" si="9"/>
        <v>0</v>
      </c>
      <c r="W27" s="4">
        <f>IF(AND($F$1=2,S27&lt;=$D$1*12),$D$4,IF(AND($F$1=3,S27&lt;=$E$1*12),$E$4,
IF(AND($F$1=2,T27&lt;&gt;"",S27&lt;=($D$7),S27&gt;($D$1*12)),$D$4-SUM(U$5:U27),
IF(AND($F$1=3,T27&lt;&gt;"",S27&lt;=($E$7),S27&gt;($E$1*12)),$E$4-SUM(U$5:U27),0))))</f>
        <v>60000</v>
      </c>
      <c r="Y27" s="2">
        <v>23</v>
      </c>
      <c r="Z27" s="8">
        <f t="shared" si="10"/>
        <v>2470.0048090454839</v>
      </c>
      <c r="AA27" s="8">
        <f t="shared" si="11"/>
        <v>1732.5814022334748</v>
      </c>
      <c r="AB27" s="3">
        <f t="shared" si="12"/>
        <v>737.42340681200903</v>
      </c>
      <c r="AC27" s="4">
        <f t="shared" si="13"/>
        <v>261694.56530452758</v>
      </c>
    </row>
    <row r="28" spans="3:29" ht="18" customHeight="1" thickBot="1" x14ac:dyDescent="0.3">
      <c r="C28" s="14"/>
      <c r="G28" s="2">
        <v>24</v>
      </c>
      <c r="H28" s="8">
        <f t="shared" si="1"/>
        <v>1503.4801341142643</v>
      </c>
      <c r="I28" s="8">
        <f t="shared" si="2"/>
        <v>669.47608091694951</v>
      </c>
      <c r="J28" s="3">
        <f t="shared" si="3"/>
        <v>834.00405319731476</v>
      </c>
      <c r="K28" s="4">
        <f>IFERROR(IF(AND(H28&lt;&gt;"",$G28&lt;=$C$7),$C$8-SUM(I$5:I28),""),"")</f>
        <v>284460.11475577182</v>
      </c>
      <c r="M28" s="38">
        <v>24</v>
      </c>
      <c r="N28" s="41">
        <f t="shared" si="4"/>
        <v>2470.0048090454839</v>
      </c>
      <c r="O28" s="8">
        <f t="shared" si="5"/>
        <v>1738.8620098165711</v>
      </c>
      <c r="P28" s="3">
        <f t="shared" si="6"/>
        <v>731.14279922891274</v>
      </c>
      <c r="Q28" s="12">
        <f>IF(AND($F$1=2,N28&lt;&gt;"",$G28&lt;=($D$1*12)),$D$3-SUM(O$5:O28),
IF(AND($F$1=3,N28&lt;&gt;"",$G28&lt;=($E$1*12)),$E$3-SUM(O$5:O28),0))</f>
        <v>199955.70329471101</v>
      </c>
      <c r="S28" s="2">
        <v>24</v>
      </c>
      <c r="T28" s="8">
        <f t="shared" si="7"/>
        <v>0</v>
      </c>
      <c r="U28" s="8">
        <f t="shared" si="8"/>
        <v>0</v>
      </c>
      <c r="V28" s="3">
        <f t="shared" si="9"/>
        <v>0</v>
      </c>
      <c r="W28" s="4">
        <f>IF(AND($F$1=2,S28&lt;=$D$1*12),$D$4,IF(AND($F$1=3,S28&lt;=$E$1*12),$E$4,
IF(AND($F$1=2,T28&lt;&gt;"",S28&lt;=($D$7),S28&gt;($D$1*12)),$D$4-SUM(U$5:U28),
IF(AND($F$1=3,T28&lt;&gt;"",S28&lt;=($E$7),S28&gt;($E$1*12)),$E$4-SUM(U$5:U28),0))))</f>
        <v>60000</v>
      </c>
      <c r="Y28" s="2">
        <v>24</v>
      </c>
      <c r="Z28" s="8">
        <f t="shared" si="10"/>
        <v>2470.0048090454839</v>
      </c>
      <c r="AA28" s="8">
        <f t="shared" si="11"/>
        <v>1738.8620098165711</v>
      </c>
      <c r="AB28" s="3">
        <f t="shared" si="12"/>
        <v>731.14279922891274</v>
      </c>
      <c r="AC28" s="4">
        <f t="shared" si="13"/>
        <v>259955.70329471101</v>
      </c>
    </row>
    <row r="29" spans="3:29" ht="18" customHeight="1" thickBot="1" x14ac:dyDescent="0.3">
      <c r="C29" s="14"/>
      <c r="G29" s="2">
        <v>25</v>
      </c>
      <c r="H29" s="8">
        <f t="shared" si="1"/>
        <v>1503.4801341142643</v>
      </c>
      <c r="I29" s="8">
        <f t="shared" si="2"/>
        <v>671.43429845363164</v>
      </c>
      <c r="J29" s="3">
        <f t="shared" si="3"/>
        <v>832.04583566063263</v>
      </c>
      <c r="K29" s="4">
        <f>IFERROR(IF(AND(H29&lt;&gt;"",$G29&lt;=$C$7),$C$8-SUM(I$5:I29),""),"")</f>
        <v>283788.6804573182</v>
      </c>
      <c r="M29" s="38">
        <v>25</v>
      </c>
      <c r="N29" s="41">
        <f t="shared" si="4"/>
        <v>2470.0048090454839</v>
      </c>
      <c r="O29" s="8">
        <f t="shared" si="5"/>
        <v>1745.1653846021563</v>
      </c>
      <c r="P29" s="3">
        <f t="shared" si="6"/>
        <v>724.83942444332763</v>
      </c>
      <c r="Q29" s="12">
        <f>IF(AND($F$1=2,N29&lt;&gt;"",$G29&lt;=($D$1*12)),$D$3-SUM(O$5:O29),
IF(AND($F$1=3,N29&lt;&gt;"",$G29&lt;=($E$1*12)),$E$3-SUM(O$5:O29),0))</f>
        <v>198210.53791010886</v>
      </c>
      <c r="S29" s="2">
        <v>25</v>
      </c>
      <c r="T29" s="8">
        <f t="shared" si="7"/>
        <v>0</v>
      </c>
      <c r="U29" s="8">
        <f t="shared" si="8"/>
        <v>0</v>
      </c>
      <c r="V29" s="3">
        <f t="shared" si="9"/>
        <v>0</v>
      </c>
      <c r="W29" s="4">
        <f>IF(AND($F$1=2,S29&lt;=$D$1*12),$D$4,IF(AND($F$1=3,S29&lt;=$E$1*12),$E$4,
IF(AND($F$1=2,T29&lt;&gt;"",S29&lt;=($D$7),S29&gt;($D$1*12)),$D$4-SUM(U$5:U29),
IF(AND($F$1=3,T29&lt;&gt;"",S29&lt;=($E$7),S29&gt;($E$1*12)),$E$4-SUM(U$5:U29),0))))</f>
        <v>60000</v>
      </c>
      <c r="Y29" s="2">
        <v>25</v>
      </c>
      <c r="Z29" s="8">
        <f t="shared" si="10"/>
        <v>2470.0048090454839</v>
      </c>
      <c r="AA29" s="8">
        <f t="shared" si="11"/>
        <v>1745.1653846021563</v>
      </c>
      <c r="AB29" s="3">
        <f t="shared" si="12"/>
        <v>724.83942444332763</v>
      </c>
      <c r="AC29" s="4">
        <f t="shared" si="13"/>
        <v>258210.53791010886</v>
      </c>
    </row>
    <row r="30" spans="3:29" ht="18" customHeight="1" thickBot="1" x14ac:dyDescent="0.3">
      <c r="C30" s="14"/>
      <c r="G30" s="2">
        <v>26</v>
      </c>
      <c r="H30" s="8">
        <f t="shared" si="1"/>
        <v>1503.4801341142643</v>
      </c>
      <c r="I30" s="8">
        <f t="shared" si="2"/>
        <v>673.39824377660852</v>
      </c>
      <c r="J30" s="3">
        <f t="shared" si="3"/>
        <v>830.08189033765575</v>
      </c>
      <c r="K30" s="4">
        <f>IFERROR(IF(AND(H30&lt;&gt;"",$G30&lt;=$C$7),$C$8-SUM(I$5:I30),""),"")</f>
        <v>283115.28221354156</v>
      </c>
      <c r="M30" s="38">
        <v>26</v>
      </c>
      <c r="N30" s="41">
        <f t="shared" si="4"/>
        <v>2470.0048090454839</v>
      </c>
      <c r="O30" s="8">
        <f t="shared" si="5"/>
        <v>1751.491609121339</v>
      </c>
      <c r="P30" s="3">
        <f t="shared" si="6"/>
        <v>718.51319992414471</v>
      </c>
      <c r="Q30" s="12">
        <f>IF(AND($F$1=2,N30&lt;&gt;"",$G30&lt;=($D$1*12)),$D$3-SUM(O$5:O30),
IF(AND($F$1=3,N30&lt;&gt;"",$G30&lt;=($E$1*12)),$E$3-SUM(O$5:O30),0))</f>
        <v>196459.04630098754</v>
      </c>
      <c r="S30" s="2">
        <v>26</v>
      </c>
      <c r="T30" s="8">
        <f t="shared" si="7"/>
        <v>0</v>
      </c>
      <c r="U30" s="8">
        <f t="shared" si="8"/>
        <v>0</v>
      </c>
      <c r="V30" s="3">
        <f t="shared" si="9"/>
        <v>0</v>
      </c>
      <c r="W30" s="4">
        <f>IF(AND($F$1=2,S30&lt;=$D$1*12),$D$4,IF(AND($F$1=3,S30&lt;=$E$1*12),$E$4,
IF(AND($F$1=2,T30&lt;&gt;"",S30&lt;=($D$7),S30&gt;($D$1*12)),$D$4-SUM(U$5:U30),
IF(AND($F$1=3,T30&lt;&gt;"",S30&lt;=($E$7),S30&gt;($E$1*12)),$E$4-SUM(U$5:U30),0))))</f>
        <v>60000</v>
      </c>
      <c r="Y30" s="2">
        <v>26</v>
      </c>
      <c r="Z30" s="8">
        <f t="shared" si="10"/>
        <v>2470.0048090454839</v>
      </c>
      <c r="AA30" s="8">
        <f t="shared" si="11"/>
        <v>1751.491609121339</v>
      </c>
      <c r="AB30" s="3">
        <f t="shared" si="12"/>
        <v>718.51319992414471</v>
      </c>
      <c r="AC30" s="4">
        <f t="shared" si="13"/>
        <v>256459.04630098754</v>
      </c>
    </row>
    <row r="31" spans="3:29" ht="18" customHeight="1" thickBot="1" x14ac:dyDescent="0.3">
      <c r="C31" s="14"/>
      <c r="G31" s="2">
        <v>27</v>
      </c>
      <c r="H31" s="8">
        <f t="shared" si="1"/>
        <v>1503.4801341142643</v>
      </c>
      <c r="I31" s="8">
        <f t="shared" si="2"/>
        <v>675.36793363965523</v>
      </c>
      <c r="J31" s="3">
        <f t="shared" si="3"/>
        <v>828.11220047460904</v>
      </c>
      <c r="K31" s="4">
        <f>IFERROR(IF(AND(H31&lt;&gt;"",$G31&lt;=$C$7),$C$8-SUM(I$5:I31),""),"")</f>
        <v>282439.91427990189</v>
      </c>
      <c r="M31" s="38">
        <v>27</v>
      </c>
      <c r="N31" s="41">
        <f t="shared" si="4"/>
        <v>2470.0048090454839</v>
      </c>
      <c r="O31" s="8">
        <f t="shared" si="5"/>
        <v>1757.8407662044037</v>
      </c>
      <c r="P31" s="3">
        <f t="shared" si="6"/>
        <v>712.16404284108</v>
      </c>
      <c r="Q31" s="12">
        <f>IF(AND($F$1=2,N31&lt;&gt;"",$G31&lt;=($D$1*12)),$D$3-SUM(O$5:O31),
IF(AND($F$1=3,N31&lt;&gt;"",$G31&lt;=($E$1*12)),$E$3-SUM(O$5:O31),0))</f>
        <v>194701.20553478313</v>
      </c>
      <c r="S31" s="2">
        <v>27</v>
      </c>
      <c r="T31" s="8">
        <f t="shared" si="7"/>
        <v>0</v>
      </c>
      <c r="U31" s="8">
        <f t="shared" si="8"/>
        <v>0</v>
      </c>
      <c r="V31" s="3">
        <f t="shared" si="9"/>
        <v>0</v>
      </c>
      <c r="W31" s="4">
        <f>IF(AND($F$1=2,S31&lt;=$D$1*12),$D$4,IF(AND($F$1=3,S31&lt;=$E$1*12),$E$4,
IF(AND($F$1=2,T31&lt;&gt;"",S31&lt;=($D$7),S31&gt;($D$1*12)),$D$4-SUM(U$5:U31),
IF(AND($F$1=3,T31&lt;&gt;"",S31&lt;=($E$7),S31&gt;($E$1*12)),$E$4-SUM(U$5:U31),0))))</f>
        <v>60000</v>
      </c>
      <c r="Y31" s="2">
        <v>27</v>
      </c>
      <c r="Z31" s="8">
        <f t="shared" si="10"/>
        <v>2470.0048090454839</v>
      </c>
      <c r="AA31" s="8">
        <f t="shared" si="11"/>
        <v>1757.8407662044037</v>
      </c>
      <c r="AB31" s="3">
        <f t="shared" si="12"/>
        <v>712.16404284108</v>
      </c>
      <c r="AC31" s="4">
        <f t="shared" si="13"/>
        <v>254701.20553478313</v>
      </c>
    </row>
    <row r="32" spans="3:29" ht="18" customHeight="1" thickBot="1" x14ac:dyDescent="0.3">
      <c r="C32" s="14"/>
      <c r="G32" s="2">
        <v>28</v>
      </c>
      <c r="H32" s="8">
        <f t="shared" si="1"/>
        <v>1503.4801341142643</v>
      </c>
      <c r="I32" s="8">
        <f t="shared" si="2"/>
        <v>677.3433848455511</v>
      </c>
      <c r="J32" s="3">
        <f t="shared" si="3"/>
        <v>826.13674926871317</v>
      </c>
      <c r="K32" s="4">
        <f>IFERROR(IF(AND(H32&lt;&gt;"",$G32&lt;=$C$7),$C$8-SUM(I$5:I32),""),"")</f>
        <v>281762.57089505636</v>
      </c>
      <c r="M32" s="38">
        <v>28</v>
      </c>
      <c r="N32" s="41">
        <f t="shared" si="4"/>
        <v>2470.0048090454839</v>
      </c>
      <c r="O32" s="8">
        <f t="shared" si="5"/>
        <v>1764.2129389818949</v>
      </c>
      <c r="P32" s="3">
        <f t="shared" si="6"/>
        <v>705.79187006358893</v>
      </c>
      <c r="Q32" s="12">
        <f>IF(AND($F$1=2,N32&lt;&gt;"",$G32&lt;=($D$1*12)),$D$3-SUM(O$5:O32),
IF(AND($F$1=3,N32&lt;&gt;"",$G32&lt;=($E$1*12)),$E$3-SUM(O$5:O32),0))</f>
        <v>192936.99259580122</v>
      </c>
      <c r="S32" s="2">
        <v>28</v>
      </c>
      <c r="T32" s="8">
        <f t="shared" si="7"/>
        <v>0</v>
      </c>
      <c r="U32" s="8">
        <f t="shared" si="8"/>
        <v>0</v>
      </c>
      <c r="V32" s="3">
        <f t="shared" si="9"/>
        <v>0</v>
      </c>
      <c r="W32" s="4">
        <f>IF(AND($F$1=2,S32&lt;=$D$1*12),$D$4,IF(AND($F$1=3,S32&lt;=$E$1*12),$E$4,
IF(AND($F$1=2,T32&lt;&gt;"",S32&lt;=($D$7),S32&gt;($D$1*12)),$D$4-SUM(U$5:U32),
IF(AND($F$1=3,T32&lt;&gt;"",S32&lt;=($E$7),S32&gt;($E$1*12)),$E$4-SUM(U$5:U32),0))))</f>
        <v>60000</v>
      </c>
      <c r="Y32" s="2">
        <v>28</v>
      </c>
      <c r="Z32" s="8">
        <f t="shared" si="10"/>
        <v>2470.0048090454839</v>
      </c>
      <c r="AA32" s="8">
        <f t="shared" si="11"/>
        <v>1764.2129389818949</v>
      </c>
      <c r="AB32" s="3">
        <f t="shared" si="12"/>
        <v>705.79187006358893</v>
      </c>
      <c r="AC32" s="4">
        <f t="shared" si="13"/>
        <v>252936.99259580122</v>
      </c>
    </row>
    <row r="33" spans="3:29" ht="18" customHeight="1" thickBot="1" x14ac:dyDescent="0.3">
      <c r="C33" s="14"/>
      <c r="G33" s="2">
        <v>29</v>
      </c>
      <c r="H33" s="8">
        <f t="shared" si="1"/>
        <v>1503.4801341142643</v>
      </c>
      <c r="I33" s="8">
        <f t="shared" si="2"/>
        <v>679.3246142462242</v>
      </c>
      <c r="J33" s="3">
        <f t="shared" si="3"/>
        <v>824.15551986804007</v>
      </c>
      <c r="K33" s="4">
        <f>IFERROR(IF(AND(H33&lt;&gt;"",$G33&lt;=$C$7),$C$8-SUM(I$5:I33),""),"")</f>
        <v>281083.24628081016</v>
      </c>
      <c r="M33" s="38">
        <v>29</v>
      </c>
      <c r="N33" s="41">
        <f t="shared" si="4"/>
        <v>2470.0048090454839</v>
      </c>
      <c r="O33" s="8">
        <f t="shared" si="5"/>
        <v>1770.6082108857045</v>
      </c>
      <c r="P33" s="3">
        <f t="shared" si="6"/>
        <v>699.3965981597795</v>
      </c>
      <c r="Q33" s="12">
        <f>IF(AND($F$1=2,N33&lt;&gt;"",$G33&lt;=($D$1*12)),$D$3-SUM(O$5:O33),
IF(AND($F$1=3,N33&lt;&gt;"",$G33&lt;=($E$1*12)),$E$3-SUM(O$5:O33),0))</f>
        <v>191166.38438491552</v>
      </c>
      <c r="S33" s="2">
        <v>29</v>
      </c>
      <c r="T33" s="8">
        <f t="shared" si="7"/>
        <v>0</v>
      </c>
      <c r="U33" s="8">
        <f t="shared" si="8"/>
        <v>0</v>
      </c>
      <c r="V33" s="3">
        <f t="shared" si="9"/>
        <v>0</v>
      </c>
      <c r="W33" s="4">
        <f>IF(AND($F$1=2,S33&lt;=$D$1*12),$D$4,IF(AND($F$1=3,S33&lt;=$E$1*12),$E$4,
IF(AND($F$1=2,T33&lt;&gt;"",S33&lt;=($D$7),S33&gt;($D$1*12)),$D$4-SUM(U$5:U33),
IF(AND($F$1=3,T33&lt;&gt;"",S33&lt;=($E$7),S33&gt;($E$1*12)),$E$4-SUM(U$5:U33),0))))</f>
        <v>60000</v>
      </c>
      <c r="Y33" s="2">
        <v>29</v>
      </c>
      <c r="Z33" s="8">
        <f t="shared" si="10"/>
        <v>2470.0048090454839</v>
      </c>
      <c r="AA33" s="8">
        <f t="shared" si="11"/>
        <v>1770.6082108857045</v>
      </c>
      <c r="AB33" s="3">
        <f t="shared" si="12"/>
        <v>699.3965981597795</v>
      </c>
      <c r="AC33" s="4">
        <f t="shared" si="13"/>
        <v>251166.38438491552</v>
      </c>
    </row>
    <row r="34" spans="3:29" ht="18" customHeight="1" thickBot="1" x14ac:dyDescent="0.3">
      <c r="C34" s="14"/>
      <c r="G34" s="2">
        <v>30</v>
      </c>
      <c r="H34" s="8">
        <f t="shared" si="1"/>
        <v>1503.4801341142643</v>
      </c>
      <c r="I34" s="8">
        <f t="shared" si="2"/>
        <v>681.3116387428945</v>
      </c>
      <c r="J34" s="3">
        <f t="shared" si="3"/>
        <v>822.16849537136977</v>
      </c>
      <c r="K34" s="4">
        <f>IFERROR(IF(AND(H34&lt;&gt;"",$G34&lt;=$C$7),$C$8-SUM(I$5:I34),""),"")</f>
        <v>280401.93464206724</v>
      </c>
      <c r="M34" s="38">
        <v>30</v>
      </c>
      <c r="N34" s="41">
        <f t="shared" si="4"/>
        <v>2470.0048090454839</v>
      </c>
      <c r="O34" s="8">
        <f t="shared" si="5"/>
        <v>1777.0266656501649</v>
      </c>
      <c r="P34" s="3">
        <f t="shared" si="6"/>
        <v>692.97814339531897</v>
      </c>
      <c r="Q34" s="12">
        <f>IF(AND($F$1=2,N34&lt;&gt;"",$G34&lt;=($D$1*12)),$D$3-SUM(O$5:O34),
IF(AND($F$1=3,N34&lt;&gt;"",$G34&lt;=($E$1*12)),$E$3-SUM(O$5:O34),0))</f>
        <v>189389.35771926536</v>
      </c>
      <c r="S34" s="2">
        <v>30</v>
      </c>
      <c r="T34" s="8">
        <f t="shared" si="7"/>
        <v>0</v>
      </c>
      <c r="U34" s="8">
        <f t="shared" si="8"/>
        <v>0</v>
      </c>
      <c r="V34" s="3">
        <f t="shared" si="9"/>
        <v>0</v>
      </c>
      <c r="W34" s="4">
        <f>IF(AND($F$1=2,S34&lt;=$D$1*12),$D$4,IF(AND($F$1=3,S34&lt;=$E$1*12),$E$4,
IF(AND($F$1=2,T34&lt;&gt;"",S34&lt;=($D$7),S34&gt;($D$1*12)),$D$4-SUM(U$5:U34),
IF(AND($F$1=3,T34&lt;&gt;"",S34&lt;=($E$7),S34&gt;($E$1*12)),$E$4-SUM(U$5:U34),0))))</f>
        <v>60000</v>
      </c>
      <c r="Y34" s="2">
        <v>30</v>
      </c>
      <c r="Z34" s="8">
        <f t="shared" si="10"/>
        <v>2470.0048090454839</v>
      </c>
      <c r="AA34" s="8">
        <f t="shared" si="11"/>
        <v>1777.0266656501649</v>
      </c>
      <c r="AB34" s="3">
        <f t="shared" si="12"/>
        <v>692.97814339531897</v>
      </c>
      <c r="AC34" s="4">
        <f t="shared" si="13"/>
        <v>249389.35771926536</v>
      </c>
    </row>
    <row r="35" spans="3:29" ht="18" customHeight="1" thickBot="1" x14ac:dyDescent="0.3">
      <c r="C35" s="14"/>
      <c r="G35" s="2">
        <v>31</v>
      </c>
      <c r="H35" s="8">
        <f t="shared" si="1"/>
        <v>1503.4801341142643</v>
      </c>
      <c r="I35" s="8">
        <f t="shared" si="2"/>
        <v>683.30447528621744</v>
      </c>
      <c r="J35" s="3">
        <f t="shared" si="3"/>
        <v>820.17565882804683</v>
      </c>
      <c r="K35" s="4">
        <f>IFERROR(IF(AND(H35&lt;&gt;"",$G35&lt;=$C$7),$C$8-SUM(I$5:I35),""),"")</f>
        <v>279718.63016678102</v>
      </c>
      <c r="M35" s="38">
        <v>31</v>
      </c>
      <c r="N35" s="41">
        <f t="shared" si="4"/>
        <v>2470.0048090454839</v>
      </c>
      <c r="O35" s="8">
        <f t="shared" si="5"/>
        <v>1783.4683873131466</v>
      </c>
      <c r="P35" s="3">
        <f t="shared" si="6"/>
        <v>686.53642173233709</v>
      </c>
      <c r="Q35" s="12">
        <f>IF(AND($F$1=2,N35&lt;&gt;"",$G35&lt;=($D$1*12)),$D$3-SUM(O$5:O35),
IF(AND($F$1=3,N35&lt;&gt;"",$G35&lt;=($E$1*12)),$E$3-SUM(O$5:O35),0))</f>
        <v>187605.8893319522</v>
      </c>
      <c r="S35" s="2">
        <v>31</v>
      </c>
      <c r="T35" s="8">
        <f t="shared" si="7"/>
        <v>0</v>
      </c>
      <c r="U35" s="8">
        <f t="shared" si="8"/>
        <v>0</v>
      </c>
      <c r="V35" s="3">
        <f t="shared" si="9"/>
        <v>0</v>
      </c>
      <c r="W35" s="4">
        <f>IF(AND($F$1=2,S35&lt;=$D$1*12),$D$4,IF(AND($F$1=3,S35&lt;=$E$1*12),$E$4,
IF(AND($F$1=2,T35&lt;&gt;"",S35&lt;=($D$7),S35&gt;($D$1*12)),$D$4-SUM(U$5:U35),
IF(AND($F$1=3,T35&lt;&gt;"",S35&lt;=($E$7),S35&gt;($E$1*12)),$E$4-SUM(U$5:U35),0))))</f>
        <v>60000</v>
      </c>
      <c r="Y35" s="2">
        <v>31</v>
      </c>
      <c r="Z35" s="8">
        <f t="shared" si="10"/>
        <v>2470.0048090454839</v>
      </c>
      <c r="AA35" s="8">
        <f t="shared" si="11"/>
        <v>1783.4683873131466</v>
      </c>
      <c r="AB35" s="3">
        <f t="shared" si="12"/>
        <v>686.53642173233709</v>
      </c>
      <c r="AC35" s="4">
        <f t="shared" si="13"/>
        <v>247605.8893319522</v>
      </c>
    </row>
    <row r="36" spans="3:29" ht="18" customHeight="1" thickBot="1" x14ac:dyDescent="0.3">
      <c r="C36" s="14"/>
      <c r="G36" s="2">
        <v>32</v>
      </c>
      <c r="H36" s="8">
        <f t="shared" si="1"/>
        <v>1503.4801341142643</v>
      </c>
      <c r="I36" s="8">
        <f t="shared" si="2"/>
        <v>685.30314087642955</v>
      </c>
      <c r="J36" s="3">
        <f t="shared" si="3"/>
        <v>818.17699323783472</v>
      </c>
      <c r="K36" s="4">
        <f>IFERROR(IF(AND(H36&lt;&gt;"",$G36&lt;=$C$7),$C$8-SUM(I$5:I36),""),"")</f>
        <v>279033.32702590461</v>
      </c>
      <c r="M36" s="38">
        <v>32</v>
      </c>
      <c r="N36" s="41">
        <f t="shared" si="4"/>
        <v>2470.0048090454839</v>
      </c>
      <c r="O36" s="8">
        <f t="shared" si="5"/>
        <v>1789.9334602171568</v>
      </c>
      <c r="P36" s="3">
        <f t="shared" si="6"/>
        <v>680.07134882832702</v>
      </c>
      <c r="Q36" s="12">
        <f>IF(AND($F$1=2,N36&lt;&gt;"",$G36&lt;=($D$1*12)),$D$3-SUM(O$5:O36),
IF(AND($F$1=3,N36&lt;&gt;"",$G36&lt;=($E$1*12)),$E$3-SUM(O$5:O36),0))</f>
        <v>185815.95587173506</v>
      </c>
      <c r="S36" s="2">
        <v>32</v>
      </c>
      <c r="T36" s="8">
        <f t="shared" si="7"/>
        <v>0</v>
      </c>
      <c r="U36" s="8">
        <f t="shared" si="8"/>
        <v>0</v>
      </c>
      <c r="V36" s="3">
        <f t="shared" si="9"/>
        <v>0</v>
      </c>
      <c r="W36" s="4">
        <f>IF(AND($F$1=2,S36&lt;=$D$1*12),$D$4,IF(AND($F$1=3,S36&lt;=$E$1*12),$E$4,
IF(AND($F$1=2,T36&lt;&gt;"",S36&lt;=($D$7),S36&gt;($D$1*12)),$D$4-SUM(U$5:U36),
IF(AND($F$1=3,T36&lt;&gt;"",S36&lt;=($E$7),S36&gt;($E$1*12)),$E$4-SUM(U$5:U36),0))))</f>
        <v>60000</v>
      </c>
      <c r="Y36" s="2">
        <v>32</v>
      </c>
      <c r="Z36" s="8">
        <f t="shared" si="10"/>
        <v>2470.0048090454839</v>
      </c>
      <c r="AA36" s="8">
        <f t="shared" si="11"/>
        <v>1789.9334602171568</v>
      </c>
      <c r="AB36" s="3">
        <f t="shared" si="12"/>
        <v>680.07134882832702</v>
      </c>
      <c r="AC36" s="4">
        <f t="shared" si="13"/>
        <v>245815.95587173506</v>
      </c>
    </row>
    <row r="37" spans="3:29" ht="18" customHeight="1" thickBot="1" x14ac:dyDescent="0.3">
      <c r="C37" s="14"/>
      <c r="G37" s="2">
        <v>33</v>
      </c>
      <c r="H37" s="8">
        <f t="shared" si="1"/>
        <v>1503.4801341142643</v>
      </c>
      <c r="I37" s="8">
        <f t="shared" si="2"/>
        <v>687.30765256349309</v>
      </c>
      <c r="J37" s="3">
        <f t="shared" si="3"/>
        <v>816.17248155077118</v>
      </c>
      <c r="K37" s="4">
        <f>IFERROR(IF(AND(H37&lt;&gt;"",$G37&lt;=$C$7),$C$8-SUM(I$5:I37),""),"")</f>
        <v>278346.01937334111</v>
      </c>
      <c r="M37" s="38">
        <v>33</v>
      </c>
      <c r="N37" s="41">
        <f t="shared" si="4"/>
        <v>2470.0048090454839</v>
      </c>
      <c r="O37" s="8">
        <f t="shared" si="5"/>
        <v>1796.4219690104442</v>
      </c>
      <c r="P37" s="3">
        <f t="shared" si="6"/>
        <v>673.58284003503968</v>
      </c>
      <c r="Q37" s="12">
        <f>IF(AND($F$1=2,N37&lt;&gt;"",$G37&lt;=($D$1*12)),$D$3-SUM(O$5:O37),
IF(AND($F$1=3,N37&lt;&gt;"",$G37&lt;=($E$1*12)),$E$3-SUM(O$5:O37),0))</f>
        <v>184019.53390272462</v>
      </c>
      <c r="S37" s="2">
        <v>33</v>
      </c>
      <c r="T37" s="8">
        <f t="shared" si="7"/>
        <v>0</v>
      </c>
      <c r="U37" s="8">
        <f t="shared" si="8"/>
        <v>0</v>
      </c>
      <c r="V37" s="3">
        <f t="shared" si="9"/>
        <v>0</v>
      </c>
      <c r="W37" s="4">
        <f>IF(AND($F$1=2,S37&lt;=$D$1*12),$D$4,IF(AND($F$1=3,S37&lt;=$E$1*12),$E$4,
IF(AND($F$1=2,T37&lt;&gt;"",S37&lt;=($D$7),S37&gt;($D$1*12)),$D$4-SUM(U$5:U37),
IF(AND($F$1=3,T37&lt;&gt;"",S37&lt;=($E$7),S37&gt;($E$1*12)),$E$4-SUM(U$5:U37),0))))</f>
        <v>60000</v>
      </c>
      <c r="Y37" s="2">
        <v>33</v>
      </c>
      <c r="Z37" s="8">
        <f t="shared" si="10"/>
        <v>2470.0048090454839</v>
      </c>
      <c r="AA37" s="8">
        <f t="shared" si="11"/>
        <v>1796.4219690104442</v>
      </c>
      <c r="AB37" s="3">
        <f t="shared" si="12"/>
        <v>673.58284003503968</v>
      </c>
      <c r="AC37" s="4">
        <f t="shared" si="13"/>
        <v>244019.53390272462</v>
      </c>
    </row>
    <row r="38" spans="3:29" ht="18" customHeight="1" thickBot="1" x14ac:dyDescent="0.3">
      <c r="C38" s="14"/>
      <c r="G38" s="2">
        <v>34</v>
      </c>
      <c r="H38" s="8">
        <f t="shared" si="1"/>
        <v>1503.4801341142643</v>
      </c>
      <c r="I38" s="8">
        <f t="shared" si="2"/>
        <v>689.31802744724155</v>
      </c>
      <c r="J38" s="3">
        <f t="shared" si="3"/>
        <v>814.16210666702273</v>
      </c>
      <c r="K38" s="4">
        <f>IFERROR(IF(AND(H38&lt;&gt;"",$G38&lt;=$C$7),$C$8-SUM(I$5:I38),""),"")</f>
        <v>277656.70134589385</v>
      </c>
      <c r="M38" s="38">
        <v>34</v>
      </c>
      <c r="N38" s="41">
        <f t="shared" si="4"/>
        <v>2470.0048090454839</v>
      </c>
      <c r="O38" s="8">
        <f t="shared" si="5"/>
        <v>1802.9339986481068</v>
      </c>
      <c r="P38" s="3">
        <f t="shared" si="6"/>
        <v>667.07081039737693</v>
      </c>
      <c r="Q38" s="12">
        <f>IF(AND($F$1=2,N38&lt;&gt;"",$G38&lt;=($D$1*12)),$D$3-SUM(O$5:O38),
IF(AND($F$1=3,N38&lt;&gt;"",$G38&lt;=($E$1*12)),$E$3-SUM(O$5:O38),0))</f>
        <v>182216.59990407652</v>
      </c>
      <c r="S38" s="2">
        <v>34</v>
      </c>
      <c r="T38" s="8">
        <f t="shared" si="7"/>
        <v>0</v>
      </c>
      <c r="U38" s="8">
        <f t="shared" si="8"/>
        <v>0</v>
      </c>
      <c r="V38" s="3">
        <f t="shared" si="9"/>
        <v>0</v>
      </c>
      <c r="W38" s="4">
        <f>IF(AND($F$1=2,S38&lt;=$D$1*12),$D$4,IF(AND($F$1=3,S38&lt;=$E$1*12),$E$4,
IF(AND($F$1=2,T38&lt;&gt;"",S38&lt;=($D$7),S38&gt;($D$1*12)),$D$4-SUM(U$5:U38),
IF(AND($F$1=3,T38&lt;&gt;"",S38&lt;=($E$7),S38&gt;($E$1*12)),$E$4-SUM(U$5:U38),0))))</f>
        <v>60000</v>
      </c>
      <c r="Y38" s="2">
        <v>34</v>
      </c>
      <c r="Z38" s="8">
        <f t="shared" si="10"/>
        <v>2470.0048090454839</v>
      </c>
      <c r="AA38" s="8">
        <f t="shared" si="11"/>
        <v>1802.9339986481068</v>
      </c>
      <c r="AB38" s="3">
        <f t="shared" si="12"/>
        <v>667.07081039737693</v>
      </c>
      <c r="AC38" s="4">
        <f t="shared" si="13"/>
        <v>242216.59990407652</v>
      </c>
    </row>
    <row r="39" spans="3:29" ht="18" customHeight="1" thickBot="1" x14ac:dyDescent="0.3">
      <c r="C39" s="14"/>
      <c r="G39" s="2">
        <v>35</v>
      </c>
      <c r="H39" s="8">
        <f t="shared" si="1"/>
        <v>1503.4801341142643</v>
      </c>
      <c r="I39" s="8">
        <f t="shared" si="2"/>
        <v>691.33428267752458</v>
      </c>
      <c r="J39" s="3">
        <f t="shared" si="3"/>
        <v>812.14585143673969</v>
      </c>
      <c r="K39" s="4">
        <f>IFERROR(IF(AND(H39&lt;&gt;"",$G39&lt;=$C$7),$C$8-SUM(I$5:I39),""),"")</f>
        <v>276965.36706321634</v>
      </c>
      <c r="M39" s="38">
        <v>35</v>
      </c>
      <c r="N39" s="41">
        <f t="shared" si="4"/>
        <v>2470.0048090454839</v>
      </c>
      <c r="O39" s="8">
        <f t="shared" si="5"/>
        <v>1809.4696343932064</v>
      </c>
      <c r="P39" s="3">
        <f t="shared" si="6"/>
        <v>660.53517465227753</v>
      </c>
      <c r="Q39" s="12">
        <f>IF(AND($F$1=2,N39&lt;&gt;"",$G39&lt;=($D$1*12)),$D$3-SUM(O$5:O39),
IF(AND($F$1=3,N39&lt;&gt;"",$G39&lt;=($E$1*12)),$E$3-SUM(O$5:O39),0))</f>
        <v>180407.13026968332</v>
      </c>
      <c r="S39" s="2">
        <v>35</v>
      </c>
      <c r="T39" s="8">
        <f t="shared" si="7"/>
        <v>0</v>
      </c>
      <c r="U39" s="8">
        <f t="shared" si="8"/>
        <v>0</v>
      </c>
      <c r="V39" s="3">
        <f t="shared" si="9"/>
        <v>0</v>
      </c>
      <c r="W39" s="4">
        <f>IF(AND($F$1=2,S39&lt;=$D$1*12),$D$4,IF(AND($F$1=3,S39&lt;=$E$1*12),$E$4,
IF(AND($F$1=2,T39&lt;&gt;"",S39&lt;=($D$7),S39&gt;($D$1*12)),$D$4-SUM(U$5:U39),
IF(AND($F$1=3,T39&lt;&gt;"",S39&lt;=($E$7),S39&gt;($E$1*12)),$E$4-SUM(U$5:U39),0))))</f>
        <v>60000</v>
      </c>
      <c r="Y39" s="2">
        <v>35</v>
      </c>
      <c r="Z39" s="8">
        <f t="shared" si="10"/>
        <v>2470.0048090454839</v>
      </c>
      <c r="AA39" s="8">
        <f t="shared" si="11"/>
        <v>1809.4696343932064</v>
      </c>
      <c r="AB39" s="3">
        <f t="shared" si="12"/>
        <v>660.53517465227753</v>
      </c>
      <c r="AC39" s="4">
        <f t="shared" si="13"/>
        <v>240407.13026968332</v>
      </c>
    </row>
    <row r="40" spans="3:29" ht="18" customHeight="1" thickBot="1" x14ac:dyDescent="0.3">
      <c r="C40" s="14"/>
      <c r="G40" s="2">
        <v>36</v>
      </c>
      <c r="H40" s="8">
        <f t="shared" si="1"/>
        <v>1503.4801341142643</v>
      </c>
      <c r="I40" s="8">
        <f t="shared" si="2"/>
        <v>693.35643545435641</v>
      </c>
      <c r="J40" s="3">
        <f t="shared" si="3"/>
        <v>810.12369865990786</v>
      </c>
      <c r="K40" s="4">
        <f>IFERROR(IF(AND(H40&lt;&gt;"",$G40&lt;=$C$7),$C$8-SUM(I$5:I40),""),"")</f>
        <v>276272.01062776195</v>
      </c>
      <c r="M40" s="38">
        <v>36</v>
      </c>
      <c r="N40" s="41">
        <f t="shared" si="4"/>
        <v>2470.0048090454839</v>
      </c>
      <c r="O40" s="8">
        <f t="shared" si="5"/>
        <v>1816.0289618178817</v>
      </c>
      <c r="P40" s="3">
        <f t="shared" si="6"/>
        <v>653.97584722760212</v>
      </c>
      <c r="Q40" s="12">
        <f>IF(AND($F$1=2,N40&lt;&gt;"",$G40&lt;=($D$1*12)),$D$3-SUM(O$5:O40),
IF(AND($F$1=3,N40&lt;&gt;"",$G40&lt;=($E$1*12)),$E$3-SUM(O$5:O40),0))</f>
        <v>178591.10130786541</v>
      </c>
      <c r="S40" s="2">
        <v>36</v>
      </c>
      <c r="T40" s="8">
        <f t="shared" si="7"/>
        <v>0</v>
      </c>
      <c r="U40" s="8">
        <f t="shared" si="8"/>
        <v>0</v>
      </c>
      <c r="V40" s="3">
        <f t="shared" si="9"/>
        <v>0</v>
      </c>
      <c r="W40" s="4">
        <f>IF(AND($F$1=2,S40&lt;=$D$1*12),$D$4,IF(AND($F$1=3,S40&lt;=$E$1*12),$E$4,
IF(AND($F$1=2,T40&lt;&gt;"",S40&lt;=($D$7),S40&gt;($D$1*12)),$D$4-SUM(U$5:U40),
IF(AND($F$1=3,T40&lt;&gt;"",S40&lt;=($E$7),S40&gt;($E$1*12)),$E$4-SUM(U$5:U40),0))))</f>
        <v>60000</v>
      </c>
      <c r="Y40" s="2">
        <v>36</v>
      </c>
      <c r="Z40" s="8">
        <f t="shared" si="10"/>
        <v>2470.0048090454839</v>
      </c>
      <c r="AA40" s="8">
        <f t="shared" si="11"/>
        <v>1816.0289618178817</v>
      </c>
      <c r="AB40" s="3">
        <f t="shared" si="12"/>
        <v>653.97584722760212</v>
      </c>
      <c r="AC40" s="4">
        <f t="shared" si="13"/>
        <v>238591.10130786541</v>
      </c>
    </row>
    <row r="41" spans="3:29" ht="18" customHeight="1" thickBot="1" x14ac:dyDescent="0.3">
      <c r="C41" s="14"/>
      <c r="G41" s="2">
        <v>37</v>
      </c>
      <c r="H41" s="8">
        <f t="shared" si="1"/>
        <v>1503.4801341142643</v>
      </c>
      <c r="I41" s="8">
        <f t="shared" si="2"/>
        <v>695.38450302806041</v>
      </c>
      <c r="J41" s="3">
        <f t="shared" si="3"/>
        <v>808.09563108620387</v>
      </c>
      <c r="K41" s="4">
        <f>IFERROR(IF(AND(H41&lt;&gt;"",$G41&lt;=$C$7),$C$8-SUM(I$5:I41),""),"")</f>
        <v>275576.62612473394</v>
      </c>
      <c r="M41" s="38">
        <v>37</v>
      </c>
      <c r="N41" s="41">
        <f t="shared" si="4"/>
        <v>2470.0048090454839</v>
      </c>
      <c r="O41" s="8">
        <f t="shared" si="5"/>
        <v>1822.6120668044714</v>
      </c>
      <c r="P41" s="3">
        <f t="shared" si="6"/>
        <v>647.39274224101234</v>
      </c>
      <c r="Q41" s="12">
        <f>IF(AND($F$1=2,N41&lt;&gt;"",$G41&lt;=($D$1*12)),$D$3-SUM(O$5:O41),
IF(AND($F$1=3,N41&lt;&gt;"",$G41&lt;=($E$1*12)),$E$3-SUM(O$5:O41),0))</f>
        <v>176768.48924106095</v>
      </c>
      <c r="S41" s="2">
        <v>37</v>
      </c>
      <c r="T41" s="8">
        <f t="shared" si="7"/>
        <v>0</v>
      </c>
      <c r="U41" s="8">
        <f t="shared" si="8"/>
        <v>0</v>
      </c>
      <c r="V41" s="3">
        <f t="shared" si="9"/>
        <v>0</v>
      </c>
      <c r="W41" s="4">
        <f>IF(AND($F$1=2,S41&lt;=$D$1*12),$D$4,IF(AND($F$1=3,S41&lt;=$E$1*12),$E$4,
IF(AND($F$1=2,T41&lt;&gt;"",S41&lt;=($D$7),S41&gt;($D$1*12)),$D$4-SUM(U$5:U41),
IF(AND($F$1=3,T41&lt;&gt;"",S41&lt;=($E$7),S41&gt;($E$1*12)),$E$4-SUM(U$5:U41),0))))</f>
        <v>60000</v>
      </c>
      <c r="Y41" s="2">
        <v>37</v>
      </c>
      <c r="Z41" s="8">
        <f t="shared" si="10"/>
        <v>2470.0048090454839</v>
      </c>
      <c r="AA41" s="8">
        <f t="shared" si="11"/>
        <v>1822.6120668044714</v>
      </c>
      <c r="AB41" s="3">
        <f t="shared" si="12"/>
        <v>647.39274224101234</v>
      </c>
      <c r="AC41" s="4">
        <f t="shared" si="13"/>
        <v>236768.48924106095</v>
      </c>
    </row>
    <row r="42" spans="3:29" ht="18" customHeight="1" thickBot="1" x14ac:dyDescent="0.3">
      <c r="C42" s="14"/>
      <c r="G42" s="2">
        <v>38</v>
      </c>
      <c r="H42" s="8">
        <f t="shared" si="1"/>
        <v>1503.4801341142643</v>
      </c>
      <c r="I42" s="8">
        <f t="shared" si="2"/>
        <v>697.41850269941733</v>
      </c>
      <c r="J42" s="3">
        <f t="shared" si="3"/>
        <v>806.06163141484694</v>
      </c>
      <c r="K42" s="4">
        <f>IFERROR(IF(AND(H42&lt;&gt;"",$G42&lt;=$C$7),$C$8-SUM(I$5:I42),""),"")</f>
        <v>274879.20762203448</v>
      </c>
      <c r="M42" s="38">
        <v>38</v>
      </c>
      <c r="N42" s="41">
        <f t="shared" si="4"/>
        <v>2470.0048090454839</v>
      </c>
      <c r="O42" s="8">
        <f t="shared" si="5"/>
        <v>1829.2190355466378</v>
      </c>
      <c r="P42" s="3">
        <f t="shared" si="6"/>
        <v>640.78577349884608</v>
      </c>
      <c r="Q42" s="12">
        <f>IF(AND($F$1=2,N42&lt;&gt;"",$G42&lt;=($D$1*12)),$D$3-SUM(O$5:O42),
IF(AND($F$1=3,N42&lt;&gt;"",$G42&lt;=($E$1*12)),$E$3-SUM(O$5:O42),0))</f>
        <v>174939.2702055143</v>
      </c>
      <c r="S42" s="2">
        <v>38</v>
      </c>
      <c r="T42" s="8">
        <f t="shared" si="7"/>
        <v>0</v>
      </c>
      <c r="U42" s="8">
        <f t="shared" si="8"/>
        <v>0</v>
      </c>
      <c r="V42" s="3">
        <f t="shared" si="9"/>
        <v>0</v>
      </c>
      <c r="W42" s="4">
        <f>IF(AND($F$1=2,S42&lt;=$D$1*12),$D$4,IF(AND($F$1=3,S42&lt;=$E$1*12),$E$4,
IF(AND($F$1=2,T42&lt;&gt;"",S42&lt;=($D$7),S42&gt;($D$1*12)),$D$4-SUM(U$5:U42),
IF(AND($F$1=3,T42&lt;&gt;"",S42&lt;=($E$7),S42&gt;($E$1*12)),$E$4-SUM(U$5:U42),0))))</f>
        <v>60000</v>
      </c>
      <c r="Y42" s="2">
        <v>38</v>
      </c>
      <c r="Z42" s="8">
        <f t="shared" si="10"/>
        <v>2470.0048090454839</v>
      </c>
      <c r="AA42" s="8">
        <f t="shared" si="11"/>
        <v>1829.2190355466378</v>
      </c>
      <c r="AB42" s="3">
        <f t="shared" si="12"/>
        <v>640.78577349884608</v>
      </c>
      <c r="AC42" s="4">
        <f t="shared" si="13"/>
        <v>234939.2702055143</v>
      </c>
    </row>
    <row r="43" spans="3:29" ht="18" customHeight="1" thickBot="1" x14ac:dyDescent="0.3">
      <c r="C43" s="14"/>
      <c r="G43" s="2">
        <v>39</v>
      </c>
      <c r="H43" s="8">
        <f t="shared" si="1"/>
        <v>1503.4801341142643</v>
      </c>
      <c r="I43" s="8">
        <f t="shared" si="2"/>
        <v>699.45845181981326</v>
      </c>
      <c r="J43" s="3">
        <f t="shared" si="3"/>
        <v>804.02168229445101</v>
      </c>
      <c r="K43" s="4">
        <f>IFERROR(IF(AND(H43&lt;&gt;"",$G43&lt;=$C$7),$C$8-SUM(I$5:I43),""),"")</f>
        <v>274179.74917021469</v>
      </c>
      <c r="M43" s="38">
        <v>39</v>
      </c>
      <c r="N43" s="41">
        <f t="shared" si="4"/>
        <v>2470.0048090454839</v>
      </c>
      <c r="O43" s="8">
        <f t="shared" si="5"/>
        <v>1835.8499545504942</v>
      </c>
      <c r="P43" s="3">
        <f t="shared" si="6"/>
        <v>634.15485449498954</v>
      </c>
      <c r="Q43" s="12">
        <f>IF(AND($F$1=2,N43&lt;&gt;"",$G43&lt;=($D$1*12)),$D$3-SUM(O$5:O43),
IF(AND($F$1=3,N43&lt;&gt;"",$G43&lt;=($E$1*12)),$E$3-SUM(O$5:O43),0))</f>
        <v>173103.42025096383</v>
      </c>
      <c r="S43" s="2">
        <v>39</v>
      </c>
      <c r="T43" s="8">
        <f t="shared" si="7"/>
        <v>0</v>
      </c>
      <c r="U43" s="8">
        <f t="shared" si="8"/>
        <v>0</v>
      </c>
      <c r="V43" s="3">
        <f t="shared" si="9"/>
        <v>0</v>
      </c>
      <c r="W43" s="4">
        <f>IF(AND($F$1=2,S43&lt;=$D$1*12),$D$4,IF(AND($F$1=3,S43&lt;=$E$1*12),$E$4,
IF(AND($F$1=2,T43&lt;&gt;"",S43&lt;=($D$7),S43&gt;($D$1*12)),$D$4-SUM(U$5:U43),
IF(AND($F$1=3,T43&lt;&gt;"",S43&lt;=($E$7),S43&gt;($E$1*12)),$E$4-SUM(U$5:U43),0))))</f>
        <v>60000</v>
      </c>
      <c r="Y43" s="2">
        <v>39</v>
      </c>
      <c r="Z43" s="8">
        <f t="shared" si="10"/>
        <v>2470.0048090454839</v>
      </c>
      <c r="AA43" s="8">
        <f t="shared" si="11"/>
        <v>1835.8499545504942</v>
      </c>
      <c r="AB43" s="3">
        <f t="shared" si="12"/>
        <v>634.15485449498954</v>
      </c>
      <c r="AC43" s="4">
        <f t="shared" si="13"/>
        <v>233103.42025096383</v>
      </c>
    </row>
    <row r="44" spans="3:29" ht="18" customHeight="1" thickBot="1" x14ac:dyDescent="0.3">
      <c r="C44" s="14"/>
      <c r="G44" s="2">
        <v>40</v>
      </c>
      <c r="H44" s="8">
        <f t="shared" si="1"/>
        <v>1503.4801341142643</v>
      </c>
      <c r="I44" s="8">
        <f t="shared" si="2"/>
        <v>701.50436779138624</v>
      </c>
      <c r="J44" s="3">
        <f t="shared" si="3"/>
        <v>801.97576632287803</v>
      </c>
      <c r="K44" s="4">
        <f>IFERROR(IF(AND(H44&lt;&gt;"",$G44&lt;=$C$7),$C$8-SUM(I$5:I44),""),"")</f>
        <v>273478.24480242329</v>
      </c>
      <c r="M44" s="38">
        <v>40</v>
      </c>
      <c r="N44" s="41">
        <f t="shared" si="4"/>
        <v>2470.0048090454839</v>
      </c>
      <c r="O44" s="8">
        <f t="shared" si="5"/>
        <v>1842.5049106357401</v>
      </c>
      <c r="P44" s="3">
        <f t="shared" si="6"/>
        <v>627.49989840974388</v>
      </c>
      <c r="Q44" s="12">
        <f>IF(AND($F$1=2,N44&lt;&gt;"",$G44&lt;=($D$1*12)),$D$3-SUM(O$5:O44),
IF(AND($F$1=3,N44&lt;&gt;"",$G44&lt;=($E$1*12)),$E$3-SUM(O$5:O44),0))</f>
        <v>171260.91534032807</v>
      </c>
      <c r="S44" s="2">
        <v>40</v>
      </c>
      <c r="T44" s="8">
        <f t="shared" si="7"/>
        <v>0</v>
      </c>
      <c r="U44" s="8">
        <f t="shared" si="8"/>
        <v>0</v>
      </c>
      <c r="V44" s="3">
        <f t="shared" si="9"/>
        <v>0</v>
      </c>
      <c r="W44" s="4">
        <f>IF(AND($F$1=2,S44&lt;=$D$1*12),$D$4,IF(AND($F$1=3,S44&lt;=$E$1*12),$E$4,
IF(AND($F$1=2,T44&lt;&gt;"",S44&lt;=($D$7),S44&gt;($D$1*12)),$D$4-SUM(U$5:U44),
IF(AND($F$1=3,T44&lt;&gt;"",S44&lt;=($E$7),S44&gt;($E$1*12)),$E$4-SUM(U$5:U44),0))))</f>
        <v>60000</v>
      </c>
      <c r="Y44" s="2">
        <v>40</v>
      </c>
      <c r="Z44" s="8">
        <f t="shared" si="10"/>
        <v>2470.0048090454839</v>
      </c>
      <c r="AA44" s="8">
        <f t="shared" si="11"/>
        <v>1842.5049106357401</v>
      </c>
      <c r="AB44" s="3">
        <f t="shared" si="12"/>
        <v>627.49989840974388</v>
      </c>
      <c r="AC44" s="4">
        <f t="shared" si="13"/>
        <v>231260.91534032807</v>
      </c>
    </row>
    <row r="45" spans="3:29" ht="18" customHeight="1" thickBot="1" x14ac:dyDescent="0.3">
      <c r="C45" s="14"/>
      <c r="G45" s="2">
        <v>41</v>
      </c>
      <c r="H45" s="8">
        <f t="shared" si="1"/>
        <v>1503.4801341142643</v>
      </c>
      <c r="I45" s="8">
        <f t="shared" si="2"/>
        <v>703.55626806717601</v>
      </c>
      <c r="J45" s="3">
        <f t="shared" si="3"/>
        <v>799.92386604708827</v>
      </c>
      <c r="K45" s="4">
        <f>IFERROR(IF(AND(H45&lt;&gt;"",$G45&lt;=$C$7),$C$8-SUM(I$5:I45),""),"")</f>
        <v>272774.68853435613</v>
      </c>
      <c r="M45" s="38">
        <v>41</v>
      </c>
      <c r="N45" s="41">
        <f t="shared" si="4"/>
        <v>2470.0048090454839</v>
      </c>
      <c r="O45" s="8">
        <f t="shared" si="5"/>
        <v>1849.1839909367945</v>
      </c>
      <c r="P45" s="3">
        <f t="shared" si="6"/>
        <v>620.82081810868942</v>
      </c>
      <c r="Q45" s="12">
        <f>IF(AND($F$1=2,N45&lt;&gt;"",$G45&lt;=($D$1*12)),$D$3-SUM(O$5:O45),
IF(AND($F$1=3,N45&lt;&gt;"",$G45&lt;=($E$1*12)),$E$3-SUM(O$5:O45),0))</f>
        <v>169411.73134939128</v>
      </c>
      <c r="S45" s="2">
        <v>41</v>
      </c>
      <c r="T45" s="8">
        <f t="shared" si="7"/>
        <v>0</v>
      </c>
      <c r="U45" s="8">
        <f t="shared" si="8"/>
        <v>0</v>
      </c>
      <c r="V45" s="3">
        <f t="shared" si="9"/>
        <v>0</v>
      </c>
      <c r="W45" s="4">
        <f>IF(AND($F$1=2,S45&lt;=$D$1*12),$D$4,IF(AND($F$1=3,S45&lt;=$E$1*12),$E$4,
IF(AND($F$1=2,T45&lt;&gt;"",S45&lt;=($D$7),S45&gt;($D$1*12)),$D$4-SUM(U$5:U45),
IF(AND($F$1=3,T45&lt;&gt;"",S45&lt;=($E$7),S45&gt;($E$1*12)),$E$4-SUM(U$5:U45),0))))</f>
        <v>60000</v>
      </c>
      <c r="Y45" s="2">
        <v>41</v>
      </c>
      <c r="Z45" s="8">
        <f t="shared" si="10"/>
        <v>2470.0048090454839</v>
      </c>
      <c r="AA45" s="8">
        <f t="shared" si="11"/>
        <v>1849.1839909367945</v>
      </c>
      <c r="AB45" s="3">
        <f t="shared" si="12"/>
        <v>620.82081810868942</v>
      </c>
      <c r="AC45" s="4">
        <f t="shared" si="13"/>
        <v>229411.73134939128</v>
      </c>
    </row>
    <row r="46" spans="3:29" ht="18" customHeight="1" thickBot="1" x14ac:dyDescent="0.3">
      <c r="C46" s="14"/>
      <c r="G46" s="2">
        <v>42</v>
      </c>
      <c r="H46" s="8">
        <f t="shared" si="1"/>
        <v>1503.4801341142643</v>
      </c>
      <c r="I46" s="8">
        <f t="shared" si="2"/>
        <v>705.61417015127256</v>
      </c>
      <c r="J46" s="3">
        <f t="shared" si="3"/>
        <v>797.86596396299171</v>
      </c>
      <c r="K46" s="4">
        <f>IFERROR(IF(AND(H46&lt;&gt;"",$G46&lt;=$C$7),$C$8-SUM(I$5:I46),""),"")</f>
        <v>272069.07436420483</v>
      </c>
      <c r="M46" s="38">
        <v>42</v>
      </c>
      <c r="N46" s="41">
        <f t="shared" si="4"/>
        <v>2470.0048090454839</v>
      </c>
      <c r="O46" s="8">
        <f t="shared" si="5"/>
        <v>1855.8872829039403</v>
      </c>
      <c r="P46" s="3">
        <f t="shared" si="6"/>
        <v>614.11752614154352</v>
      </c>
      <c r="Q46" s="12">
        <f>IF(AND($F$1=2,N46&lt;&gt;"",$G46&lt;=($D$1*12)),$D$3-SUM(O$5:O46),
IF(AND($F$1=3,N46&lt;&gt;"",$G46&lt;=($E$1*12)),$E$3-SUM(O$5:O46),0))</f>
        <v>167555.84406648733</v>
      </c>
      <c r="S46" s="2">
        <v>42</v>
      </c>
      <c r="T46" s="8">
        <f t="shared" si="7"/>
        <v>0</v>
      </c>
      <c r="U46" s="8">
        <f t="shared" si="8"/>
        <v>0</v>
      </c>
      <c r="V46" s="3">
        <f t="shared" si="9"/>
        <v>0</v>
      </c>
      <c r="W46" s="4">
        <f>IF(AND($F$1=2,S46&lt;=$D$1*12),$D$4,IF(AND($F$1=3,S46&lt;=$E$1*12),$E$4,
IF(AND($F$1=2,T46&lt;&gt;"",S46&lt;=($D$7),S46&gt;($D$1*12)),$D$4-SUM(U$5:U46),
IF(AND($F$1=3,T46&lt;&gt;"",S46&lt;=($E$7),S46&gt;($E$1*12)),$E$4-SUM(U$5:U46),0))))</f>
        <v>60000</v>
      </c>
      <c r="Y46" s="2">
        <v>42</v>
      </c>
      <c r="Z46" s="8">
        <f t="shared" si="10"/>
        <v>2470.0048090454839</v>
      </c>
      <c r="AA46" s="8">
        <f t="shared" si="11"/>
        <v>1855.8872829039403</v>
      </c>
      <c r="AB46" s="3">
        <f t="shared" si="12"/>
        <v>614.11752614154352</v>
      </c>
      <c r="AC46" s="4">
        <f t="shared" si="13"/>
        <v>227555.84406648733</v>
      </c>
    </row>
    <row r="47" spans="3:29" ht="18" customHeight="1" thickBot="1" x14ac:dyDescent="0.3">
      <c r="C47" s="14"/>
      <c r="G47" s="2">
        <v>43</v>
      </c>
      <c r="H47" s="8">
        <f t="shared" si="1"/>
        <v>1503.4801341142643</v>
      </c>
      <c r="I47" s="8">
        <f t="shared" si="2"/>
        <v>707.6780915989649</v>
      </c>
      <c r="J47" s="3">
        <f t="shared" si="3"/>
        <v>795.80204251529938</v>
      </c>
      <c r="K47" s="4">
        <f>IFERROR(IF(AND(H47&lt;&gt;"",$G47&lt;=$C$7),$C$8-SUM(I$5:I47),""),"")</f>
        <v>271361.39627260587</v>
      </c>
      <c r="M47" s="38">
        <v>43</v>
      </c>
      <c r="N47" s="41">
        <f t="shared" si="4"/>
        <v>2470.0048090454839</v>
      </c>
      <c r="O47" s="8">
        <f t="shared" si="5"/>
        <v>1862.6148743044669</v>
      </c>
      <c r="P47" s="3">
        <f t="shared" si="6"/>
        <v>607.38993474101687</v>
      </c>
      <c r="Q47" s="12">
        <f>IF(AND($F$1=2,N47&lt;&gt;"",$G47&lt;=($D$1*12)),$D$3-SUM(O$5:O47),
IF(AND($F$1=3,N47&lt;&gt;"",$G47&lt;=($E$1*12)),$E$3-SUM(O$5:O47),0))</f>
        <v>165693.22919218286</v>
      </c>
      <c r="S47" s="2">
        <v>43</v>
      </c>
      <c r="T47" s="8">
        <f t="shared" si="7"/>
        <v>0</v>
      </c>
      <c r="U47" s="8">
        <f t="shared" si="8"/>
        <v>0</v>
      </c>
      <c r="V47" s="3">
        <f t="shared" si="9"/>
        <v>0</v>
      </c>
      <c r="W47" s="4">
        <f>IF(AND($F$1=2,S47&lt;=$D$1*12),$D$4,IF(AND($F$1=3,S47&lt;=$E$1*12),$E$4,
IF(AND($F$1=2,T47&lt;&gt;"",S47&lt;=($D$7),S47&gt;($D$1*12)),$D$4-SUM(U$5:U47),
IF(AND($F$1=3,T47&lt;&gt;"",S47&lt;=($E$7),S47&gt;($E$1*12)),$E$4-SUM(U$5:U47),0))))</f>
        <v>60000</v>
      </c>
      <c r="Y47" s="2">
        <v>43</v>
      </c>
      <c r="Z47" s="8">
        <f t="shared" si="10"/>
        <v>2470.0048090454839</v>
      </c>
      <c r="AA47" s="8">
        <f t="shared" si="11"/>
        <v>1862.6148743044669</v>
      </c>
      <c r="AB47" s="3">
        <f t="shared" si="12"/>
        <v>607.38993474101687</v>
      </c>
      <c r="AC47" s="4">
        <f t="shared" si="13"/>
        <v>225693.22919218286</v>
      </c>
    </row>
    <row r="48" spans="3:29" ht="18" customHeight="1" thickBot="1" x14ac:dyDescent="0.3">
      <c r="C48" s="14"/>
      <c r="G48" s="2">
        <v>44</v>
      </c>
      <c r="H48" s="8">
        <f t="shared" si="1"/>
        <v>1503.4801341142643</v>
      </c>
      <c r="I48" s="8">
        <f t="shared" si="2"/>
        <v>709.74805001689174</v>
      </c>
      <c r="J48" s="3">
        <f t="shared" si="3"/>
        <v>793.73208409737254</v>
      </c>
      <c r="K48" s="4">
        <f>IFERROR(IF(AND(H48&lt;&gt;"",$G48&lt;=$C$7),$C$8-SUM(I$5:I48),""),"")</f>
        <v>270651.64822258899</v>
      </c>
      <c r="M48" s="38">
        <v>44</v>
      </c>
      <c r="N48" s="41">
        <f t="shared" si="4"/>
        <v>2470.0048090454839</v>
      </c>
      <c r="O48" s="8">
        <f t="shared" si="5"/>
        <v>1869.3668532238207</v>
      </c>
      <c r="P48" s="3">
        <f t="shared" si="6"/>
        <v>600.63795582166301</v>
      </c>
      <c r="Q48" s="12">
        <f>IF(AND($F$1=2,N48&lt;&gt;"",$G48&lt;=($D$1*12)),$D$3-SUM(O$5:O48),
IF(AND($F$1=3,N48&lt;&gt;"",$G48&lt;=($E$1*12)),$E$3-SUM(O$5:O48),0))</f>
        <v>163823.86233895904</v>
      </c>
      <c r="S48" s="2">
        <v>44</v>
      </c>
      <c r="T48" s="8">
        <f t="shared" si="7"/>
        <v>0</v>
      </c>
      <c r="U48" s="8">
        <f t="shared" si="8"/>
        <v>0</v>
      </c>
      <c r="V48" s="3">
        <f t="shared" si="9"/>
        <v>0</v>
      </c>
      <c r="W48" s="4">
        <f>IF(AND($F$1=2,S48&lt;=$D$1*12),$D$4,IF(AND($F$1=3,S48&lt;=$E$1*12),$E$4,
IF(AND($F$1=2,T48&lt;&gt;"",S48&lt;=($D$7),S48&gt;($D$1*12)),$D$4-SUM(U$5:U48),
IF(AND($F$1=3,T48&lt;&gt;"",S48&lt;=($E$7),S48&gt;($E$1*12)),$E$4-SUM(U$5:U48),0))))</f>
        <v>60000</v>
      </c>
      <c r="Y48" s="2">
        <v>44</v>
      </c>
      <c r="Z48" s="8">
        <f t="shared" si="10"/>
        <v>2470.0048090454839</v>
      </c>
      <c r="AA48" s="8">
        <f t="shared" si="11"/>
        <v>1869.3668532238207</v>
      </c>
      <c r="AB48" s="3">
        <f t="shared" si="12"/>
        <v>600.63795582166301</v>
      </c>
      <c r="AC48" s="4">
        <f t="shared" si="13"/>
        <v>223823.86233895904</v>
      </c>
    </row>
    <row r="49" spans="3:29" ht="18" customHeight="1" thickBot="1" x14ac:dyDescent="0.3">
      <c r="C49" s="14"/>
      <c r="G49" s="2">
        <v>45</v>
      </c>
      <c r="H49" s="8">
        <f t="shared" si="1"/>
        <v>1503.4801341142643</v>
      </c>
      <c r="I49" s="8">
        <f t="shared" si="2"/>
        <v>711.82406306319126</v>
      </c>
      <c r="J49" s="3">
        <f t="shared" si="3"/>
        <v>791.65607105107301</v>
      </c>
      <c r="K49" s="4">
        <f>IFERROR(IF(AND(H49&lt;&gt;"",$G49&lt;=$C$7),$C$8-SUM(I$5:I49),""),"")</f>
        <v>269939.8241595258</v>
      </c>
      <c r="M49" s="38">
        <v>45</v>
      </c>
      <c r="N49" s="41">
        <f t="shared" si="4"/>
        <v>2470.0048090454839</v>
      </c>
      <c r="O49" s="8">
        <f t="shared" si="5"/>
        <v>1876.1433080667571</v>
      </c>
      <c r="P49" s="3">
        <f t="shared" si="6"/>
        <v>593.86150097872678</v>
      </c>
      <c r="Q49" s="12">
        <f>IF(AND($F$1=2,N49&lt;&gt;"",$G49&lt;=($D$1*12)),$D$3-SUM(O$5:O49),
IF(AND($F$1=3,N49&lt;&gt;"",$G49&lt;=($E$1*12)),$E$3-SUM(O$5:O49),0))</f>
        <v>161947.71903089227</v>
      </c>
      <c r="S49" s="2">
        <v>45</v>
      </c>
      <c r="T49" s="8">
        <f t="shared" si="7"/>
        <v>0</v>
      </c>
      <c r="U49" s="8">
        <f t="shared" si="8"/>
        <v>0</v>
      </c>
      <c r="V49" s="3">
        <f t="shared" si="9"/>
        <v>0</v>
      </c>
      <c r="W49" s="4">
        <f>IF(AND($F$1=2,S49&lt;=$D$1*12),$D$4,IF(AND($F$1=3,S49&lt;=$E$1*12),$E$4,
IF(AND($F$1=2,T49&lt;&gt;"",S49&lt;=($D$7),S49&gt;($D$1*12)),$D$4-SUM(U$5:U49),
IF(AND($F$1=3,T49&lt;&gt;"",S49&lt;=($E$7),S49&gt;($E$1*12)),$E$4-SUM(U$5:U49),0))))</f>
        <v>60000</v>
      </c>
      <c r="Y49" s="2">
        <v>45</v>
      </c>
      <c r="Z49" s="8">
        <f t="shared" si="10"/>
        <v>2470.0048090454839</v>
      </c>
      <c r="AA49" s="8">
        <f t="shared" si="11"/>
        <v>1876.1433080667571</v>
      </c>
      <c r="AB49" s="3">
        <f t="shared" si="12"/>
        <v>593.86150097872678</v>
      </c>
      <c r="AC49" s="4">
        <f t="shared" si="13"/>
        <v>221947.71903089227</v>
      </c>
    </row>
    <row r="50" spans="3:29" ht="18" customHeight="1" thickBot="1" x14ac:dyDescent="0.3">
      <c r="C50" s="14"/>
      <c r="G50" s="2">
        <v>46</v>
      </c>
      <c r="H50" s="8">
        <f t="shared" si="1"/>
        <v>1503.4801341142643</v>
      </c>
      <c r="I50" s="8">
        <f t="shared" si="2"/>
        <v>713.90614844765116</v>
      </c>
      <c r="J50" s="3">
        <f t="shared" si="3"/>
        <v>789.57398566661311</v>
      </c>
      <c r="K50" s="4">
        <f>IFERROR(IF(AND(H50&lt;&gt;"",$G50&lt;=$C$7),$C$8-SUM(I$5:I50),""),"")</f>
        <v>269225.91801107815</v>
      </c>
      <c r="M50" s="38">
        <v>46</v>
      </c>
      <c r="N50" s="41">
        <f t="shared" si="4"/>
        <v>2470.0048090454839</v>
      </c>
      <c r="O50" s="8">
        <f t="shared" si="5"/>
        <v>1882.944327558499</v>
      </c>
      <c r="P50" s="3">
        <f t="shared" si="6"/>
        <v>587.06048148698483</v>
      </c>
      <c r="Q50" s="12">
        <f>IF(AND($F$1=2,N50&lt;&gt;"",$G50&lt;=($D$1*12)),$D$3-SUM(O$5:O50),
IF(AND($F$1=3,N50&lt;&gt;"",$G50&lt;=($E$1*12)),$E$3-SUM(O$5:O50),0))</f>
        <v>160064.77470333379</v>
      </c>
      <c r="S50" s="2">
        <v>46</v>
      </c>
      <c r="T50" s="8">
        <f t="shared" si="7"/>
        <v>0</v>
      </c>
      <c r="U50" s="8">
        <f t="shared" si="8"/>
        <v>0</v>
      </c>
      <c r="V50" s="3">
        <f t="shared" si="9"/>
        <v>0</v>
      </c>
      <c r="W50" s="4">
        <f>IF(AND($F$1=2,S50&lt;=$D$1*12),$D$4,IF(AND($F$1=3,S50&lt;=$E$1*12),$E$4,
IF(AND($F$1=2,T50&lt;&gt;"",S50&lt;=($D$7),S50&gt;($D$1*12)),$D$4-SUM(U$5:U50),
IF(AND($F$1=3,T50&lt;&gt;"",S50&lt;=($E$7),S50&gt;($E$1*12)),$E$4-SUM(U$5:U50),0))))</f>
        <v>60000</v>
      </c>
      <c r="Y50" s="2">
        <v>46</v>
      </c>
      <c r="Z50" s="8">
        <f t="shared" si="10"/>
        <v>2470.0048090454839</v>
      </c>
      <c r="AA50" s="8">
        <f t="shared" si="11"/>
        <v>1882.944327558499</v>
      </c>
      <c r="AB50" s="3">
        <f t="shared" si="12"/>
        <v>587.06048148698483</v>
      </c>
      <c r="AC50" s="4">
        <f t="shared" si="13"/>
        <v>220064.77470333379</v>
      </c>
    </row>
    <row r="51" spans="3:29" ht="18" customHeight="1" thickBot="1" x14ac:dyDescent="0.3">
      <c r="C51" s="14"/>
      <c r="G51" s="2">
        <v>47</v>
      </c>
      <c r="H51" s="8">
        <f t="shared" si="1"/>
        <v>1503.4801341142643</v>
      </c>
      <c r="I51" s="8">
        <f t="shared" si="2"/>
        <v>715.99432393186032</v>
      </c>
      <c r="J51" s="3">
        <f t="shared" si="3"/>
        <v>787.48581018240395</v>
      </c>
      <c r="K51" s="4">
        <f>IFERROR(IF(AND(H51&lt;&gt;"",$G51&lt;=$C$7),$C$8-SUM(I$5:I51),""),"")</f>
        <v>268509.92368714628</v>
      </c>
      <c r="M51" s="38">
        <v>47</v>
      </c>
      <c r="N51" s="41">
        <f t="shared" si="4"/>
        <v>2470.0048090454839</v>
      </c>
      <c r="O51" s="8">
        <f t="shared" si="5"/>
        <v>1889.7700007458989</v>
      </c>
      <c r="P51" s="3">
        <f t="shared" si="6"/>
        <v>580.2348082995851</v>
      </c>
      <c r="Q51" s="12">
        <f>IF(AND($F$1=2,N51&lt;&gt;"",$G51&lt;=($D$1*12)),$D$3-SUM(O$5:O51),
IF(AND($F$1=3,N51&lt;&gt;"",$G51&lt;=($E$1*12)),$E$3-SUM(O$5:O51),0))</f>
        <v>158175.00470258787</v>
      </c>
      <c r="S51" s="2">
        <v>47</v>
      </c>
      <c r="T51" s="8">
        <f t="shared" si="7"/>
        <v>0</v>
      </c>
      <c r="U51" s="8">
        <f t="shared" si="8"/>
        <v>0</v>
      </c>
      <c r="V51" s="3">
        <f t="shared" si="9"/>
        <v>0</v>
      </c>
      <c r="W51" s="4">
        <f>IF(AND($F$1=2,S51&lt;=$D$1*12),$D$4,IF(AND($F$1=3,S51&lt;=$E$1*12),$E$4,
IF(AND($F$1=2,T51&lt;&gt;"",S51&lt;=($D$7),S51&gt;($D$1*12)),$D$4-SUM(U$5:U51),
IF(AND($F$1=3,T51&lt;&gt;"",S51&lt;=($E$7),S51&gt;($E$1*12)),$E$4-SUM(U$5:U51),0))))</f>
        <v>60000</v>
      </c>
      <c r="Y51" s="2">
        <v>47</v>
      </c>
      <c r="Z51" s="8">
        <f t="shared" si="10"/>
        <v>2470.0048090454839</v>
      </c>
      <c r="AA51" s="8">
        <f t="shared" si="11"/>
        <v>1889.7700007458989</v>
      </c>
      <c r="AB51" s="3">
        <f t="shared" si="12"/>
        <v>580.2348082995851</v>
      </c>
      <c r="AC51" s="4">
        <f t="shared" si="13"/>
        <v>218175.00470258787</v>
      </c>
    </row>
    <row r="52" spans="3:29" ht="18" customHeight="1" thickBot="1" x14ac:dyDescent="0.3">
      <c r="C52" s="14"/>
      <c r="G52" s="2">
        <v>48</v>
      </c>
      <c r="H52" s="8">
        <f t="shared" si="1"/>
        <v>1503.4801341142643</v>
      </c>
      <c r="I52" s="8">
        <f t="shared" si="2"/>
        <v>718.08860732936103</v>
      </c>
      <c r="J52" s="3">
        <f t="shared" si="3"/>
        <v>785.39152678490325</v>
      </c>
      <c r="K52" s="4">
        <f>IFERROR(IF(AND(H52&lt;&gt;"",$G52&lt;=$C$7),$C$8-SUM(I$5:I52),""),"")</f>
        <v>267791.83507981693</v>
      </c>
      <c r="M52" s="38">
        <v>48</v>
      </c>
      <c r="N52" s="41">
        <f t="shared" si="4"/>
        <v>2470.0048090454839</v>
      </c>
      <c r="O52" s="8">
        <f t="shared" si="5"/>
        <v>1896.6204169986024</v>
      </c>
      <c r="P52" s="3">
        <f t="shared" si="6"/>
        <v>573.38439204688143</v>
      </c>
      <c r="Q52" s="12">
        <f>IF(AND($F$1=2,N52&lt;&gt;"",$G52&lt;=($D$1*12)),$D$3-SUM(O$5:O52),
IF(AND($F$1=3,N52&lt;&gt;"",$G52&lt;=($E$1*12)),$E$3-SUM(O$5:O52),0))</f>
        <v>156278.38428558927</v>
      </c>
      <c r="S52" s="2">
        <v>48</v>
      </c>
      <c r="T52" s="8">
        <f t="shared" si="7"/>
        <v>0</v>
      </c>
      <c r="U52" s="8">
        <f t="shared" si="8"/>
        <v>0</v>
      </c>
      <c r="V52" s="3">
        <f t="shared" si="9"/>
        <v>0</v>
      </c>
      <c r="W52" s="4">
        <f>IF(AND($F$1=2,S52&lt;=$D$1*12),$D$4,IF(AND($F$1=3,S52&lt;=$E$1*12),$E$4,
IF(AND($F$1=2,T52&lt;&gt;"",S52&lt;=($D$7),S52&gt;($D$1*12)),$D$4-SUM(U$5:U52),
IF(AND($F$1=3,T52&lt;&gt;"",S52&lt;=($E$7),S52&gt;($E$1*12)),$E$4-SUM(U$5:U52),0))))</f>
        <v>60000</v>
      </c>
      <c r="Y52" s="2">
        <v>48</v>
      </c>
      <c r="Z52" s="8">
        <f t="shared" si="10"/>
        <v>2470.0048090454839</v>
      </c>
      <c r="AA52" s="8">
        <f t="shared" si="11"/>
        <v>1896.6204169986024</v>
      </c>
      <c r="AB52" s="3">
        <f t="shared" si="12"/>
        <v>573.38439204688143</v>
      </c>
      <c r="AC52" s="4">
        <f t="shared" si="13"/>
        <v>216278.38428558927</v>
      </c>
    </row>
    <row r="53" spans="3:29" ht="18" customHeight="1" thickBot="1" x14ac:dyDescent="0.3">
      <c r="C53" s="14"/>
      <c r="G53" s="2">
        <v>49</v>
      </c>
      <c r="H53" s="8">
        <f t="shared" si="1"/>
        <v>1503.4801341142643</v>
      </c>
      <c r="I53" s="8">
        <f t="shared" si="2"/>
        <v>720.18901650579937</v>
      </c>
      <c r="J53" s="3">
        <f t="shared" si="3"/>
        <v>783.2911176084649</v>
      </c>
      <c r="K53" s="4">
        <f>IFERROR(IF(AND(H53&lt;&gt;"",$G53&lt;=$C$7),$C$8-SUM(I$5:I53),""),"")</f>
        <v>267071.64606331114</v>
      </c>
      <c r="M53" s="38">
        <v>49</v>
      </c>
      <c r="N53" s="41">
        <f t="shared" si="4"/>
        <v>2470.0048090454839</v>
      </c>
      <c r="O53" s="8">
        <f t="shared" si="5"/>
        <v>1903.4956660102225</v>
      </c>
      <c r="P53" s="3">
        <f t="shared" si="6"/>
        <v>566.50914303526133</v>
      </c>
      <c r="Q53" s="12">
        <f>IF(AND($F$1=2,N53&lt;&gt;"",$G53&lt;=($D$1*12)),$D$3-SUM(O$5:O53),
IF(AND($F$1=3,N53&lt;&gt;"",$G53&lt;=($E$1*12)),$E$3-SUM(O$5:O53),0))</f>
        <v>154374.88861957905</v>
      </c>
      <c r="S53" s="2">
        <v>49</v>
      </c>
      <c r="T53" s="8">
        <f t="shared" si="7"/>
        <v>0</v>
      </c>
      <c r="U53" s="8">
        <f t="shared" si="8"/>
        <v>0</v>
      </c>
      <c r="V53" s="3">
        <f t="shared" si="9"/>
        <v>0</v>
      </c>
      <c r="W53" s="4">
        <f>IF(AND($F$1=2,S53&lt;=$D$1*12),$D$4,IF(AND($F$1=3,S53&lt;=$E$1*12),$E$4,
IF(AND($F$1=2,T53&lt;&gt;"",S53&lt;=($D$7),S53&gt;($D$1*12)),$D$4-SUM(U$5:U53),
IF(AND($F$1=3,T53&lt;&gt;"",S53&lt;=($E$7),S53&gt;($E$1*12)),$E$4-SUM(U$5:U53),0))))</f>
        <v>60000</v>
      </c>
      <c r="Y53" s="2">
        <v>49</v>
      </c>
      <c r="Z53" s="8">
        <f t="shared" si="10"/>
        <v>2470.0048090454839</v>
      </c>
      <c r="AA53" s="8">
        <f t="shared" si="11"/>
        <v>1903.4956660102225</v>
      </c>
      <c r="AB53" s="3">
        <f t="shared" si="12"/>
        <v>566.50914303526133</v>
      </c>
      <c r="AC53" s="4">
        <f t="shared" si="13"/>
        <v>214374.88861957905</v>
      </c>
    </row>
    <row r="54" spans="3:29" ht="18" customHeight="1" thickBot="1" x14ac:dyDescent="0.3">
      <c r="C54" s="14"/>
      <c r="G54" s="2">
        <v>50</v>
      </c>
      <c r="H54" s="8">
        <f t="shared" si="1"/>
        <v>1503.4801341142643</v>
      </c>
      <c r="I54" s="8">
        <f t="shared" si="2"/>
        <v>722.29556937907898</v>
      </c>
      <c r="J54" s="3">
        <f t="shared" si="3"/>
        <v>781.18456473518529</v>
      </c>
      <c r="K54" s="4">
        <f>IFERROR(IF(AND(H54&lt;&gt;"",$G54&lt;=$C$7),$C$8-SUM(I$5:I54),""),"")</f>
        <v>266349.35049393203</v>
      </c>
      <c r="M54" s="38">
        <v>50</v>
      </c>
      <c r="N54" s="41">
        <f t="shared" si="4"/>
        <v>2470.0048090454839</v>
      </c>
      <c r="O54" s="8">
        <f t="shared" si="5"/>
        <v>1910.3958377995095</v>
      </c>
      <c r="P54" s="3">
        <f t="shared" si="6"/>
        <v>559.60897124597443</v>
      </c>
      <c r="Q54" s="12">
        <f>IF(AND($F$1=2,N54&lt;&gt;"",$G54&lt;=($D$1*12)),$D$3-SUM(O$5:O54),
IF(AND($F$1=3,N54&lt;&gt;"",$G54&lt;=($E$1*12)),$E$3-SUM(O$5:O54),0))</f>
        <v>152464.49278177955</v>
      </c>
      <c r="S54" s="2">
        <v>50</v>
      </c>
      <c r="T54" s="8">
        <f t="shared" si="7"/>
        <v>0</v>
      </c>
      <c r="U54" s="8">
        <f t="shared" si="8"/>
        <v>0</v>
      </c>
      <c r="V54" s="3">
        <f t="shared" si="9"/>
        <v>0</v>
      </c>
      <c r="W54" s="4">
        <f>IF(AND($F$1=2,S54&lt;=$D$1*12),$D$4,IF(AND($F$1=3,S54&lt;=$E$1*12),$E$4,
IF(AND($F$1=2,T54&lt;&gt;"",S54&lt;=($D$7),S54&gt;($D$1*12)),$D$4-SUM(U$5:U54),
IF(AND($F$1=3,T54&lt;&gt;"",S54&lt;=($E$7),S54&gt;($E$1*12)),$E$4-SUM(U$5:U54),0))))</f>
        <v>60000</v>
      </c>
      <c r="Y54" s="2">
        <v>50</v>
      </c>
      <c r="Z54" s="8">
        <f t="shared" si="10"/>
        <v>2470.0048090454839</v>
      </c>
      <c r="AA54" s="8">
        <f t="shared" si="11"/>
        <v>1910.3958377995095</v>
      </c>
      <c r="AB54" s="3">
        <f t="shared" si="12"/>
        <v>559.60897124597443</v>
      </c>
      <c r="AC54" s="4">
        <f t="shared" si="13"/>
        <v>212464.49278177955</v>
      </c>
    </row>
    <row r="55" spans="3:29" ht="18" customHeight="1" thickBot="1" x14ac:dyDescent="0.3">
      <c r="C55" s="14"/>
      <c r="G55" s="2">
        <v>51</v>
      </c>
      <c r="H55" s="8">
        <f t="shared" si="1"/>
        <v>1503.4801341142643</v>
      </c>
      <c r="I55" s="8">
        <f t="shared" si="2"/>
        <v>724.40828391951277</v>
      </c>
      <c r="J55" s="3">
        <f t="shared" si="3"/>
        <v>779.07185019475151</v>
      </c>
      <c r="K55" s="4">
        <f>IFERROR(IF(AND(H55&lt;&gt;"",$G55&lt;=$C$7),$C$8-SUM(I$5:I55),""),"")</f>
        <v>265624.94221001252</v>
      </c>
      <c r="M55" s="38">
        <v>51</v>
      </c>
      <c r="N55" s="41">
        <f t="shared" si="4"/>
        <v>2470.0048090454839</v>
      </c>
      <c r="O55" s="8">
        <f t="shared" si="5"/>
        <v>1917.3210227115328</v>
      </c>
      <c r="P55" s="3">
        <f t="shared" si="6"/>
        <v>552.68378633395105</v>
      </c>
      <c r="Q55" s="12">
        <f>IF(AND($F$1=2,N55&lt;&gt;"",$G55&lt;=($D$1*12)),$D$3-SUM(O$5:O55),
IF(AND($F$1=3,N55&lt;&gt;"",$G55&lt;=($E$1*12)),$E$3-SUM(O$5:O55),0))</f>
        <v>150547.17175906801</v>
      </c>
      <c r="S55" s="2">
        <v>51</v>
      </c>
      <c r="T55" s="8">
        <f t="shared" si="7"/>
        <v>0</v>
      </c>
      <c r="U55" s="8">
        <f t="shared" si="8"/>
        <v>0</v>
      </c>
      <c r="V55" s="3">
        <f t="shared" si="9"/>
        <v>0</v>
      </c>
      <c r="W55" s="4">
        <f>IF(AND($F$1=2,S55&lt;=$D$1*12),$D$4,IF(AND($F$1=3,S55&lt;=$E$1*12),$E$4,
IF(AND($F$1=2,T55&lt;&gt;"",S55&lt;=($D$7),S55&gt;($D$1*12)),$D$4-SUM(U$5:U55),
IF(AND($F$1=3,T55&lt;&gt;"",S55&lt;=($E$7),S55&gt;($E$1*12)),$E$4-SUM(U$5:U55),0))))</f>
        <v>60000</v>
      </c>
      <c r="Y55" s="2">
        <v>51</v>
      </c>
      <c r="Z55" s="8">
        <f t="shared" si="10"/>
        <v>2470.0048090454839</v>
      </c>
      <c r="AA55" s="8">
        <f t="shared" si="11"/>
        <v>1917.3210227115328</v>
      </c>
      <c r="AB55" s="3">
        <f t="shared" si="12"/>
        <v>552.68378633395105</v>
      </c>
      <c r="AC55" s="4">
        <f t="shared" si="13"/>
        <v>210547.17175906801</v>
      </c>
    </row>
    <row r="56" spans="3:29" ht="18" customHeight="1" thickBot="1" x14ac:dyDescent="0.3">
      <c r="C56" s="14"/>
      <c r="G56" s="2">
        <v>52</v>
      </c>
      <c r="H56" s="8">
        <f t="shared" si="1"/>
        <v>1503.4801341142643</v>
      </c>
      <c r="I56" s="8">
        <f t="shared" si="2"/>
        <v>726.52717814997743</v>
      </c>
      <c r="J56" s="3">
        <f t="shared" si="3"/>
        <v>776.95295596428684</v>
      </c>
      <c r="K56" s="4">
        <f>IFERROR(IF(AND(H56&lt;&gt;"",$G56&lt;=$C$7),$C$8-SUM(I$5:I56),""),"")</f>
        <v>264898.41503186256</v>
      </c>
      <c r="M56" s="38">
        <v>52</v>
      </c>
      <c r="N56" s="41">
        <f t="shared" si="4"/>
        <v>2470.0048090454839</v>
      </c>
      <c r="O56" s="8">
        <f t="shared" si="5"/>
        <v>1924.2713114188621</v>
      </c>
      <c r="P56" s="3">
        <f t="shared" si="6"/>
        <v>545.73349762662178</v>
      </c>
      <c r="Q56" s="12">
        <f>IF(AND($F$1=2,N56&lt;&gt;"",$G56&lt;=($D$1*12)),$D$3-SUM(O$5:O56),
IF(AND($F$1=3,N56&lt;&gt;"",$G56&lt;=($E$1*12)),$E$3-SUM(O$5:O56),0))</f>
        <v>148622.90044764912</v>
      </c>
      <c r="S56" s="2">
        <v>52</v>
      </c>
      <c r="T56" s="8">
        <f t="shared" si="7"/>
        <v>0</v>
      </c>
      <c r="U56" s="8">
        <f t="shared" si="8"/>
        <v>0</v>
      </c>
      <c r="V56" s="3">
        <f t="shared" si="9"/>
        <v>0</v>
      </c>
      <c r="W56" s="4">
        <f>IF(AND($F$1=2,S56&lt;=$D$1*12),$D$4,IF(AND($F$1=3,S56&lt;=$E$1*12),$E$4,
IF(AND($F$1=2,T56&lt;&gt;"",S56&lt;=($D$7),S56&gt;($D$1*12)),$D$4-SUM(U$5:U56),
IF(AND($F$1=3,T56&lt;&gt;"",S56&lt;=($E$7),S56&gt;($E$1*12)),$E$4-SUM(U$5:U56),0))))</f>
        <v>60000</v>
      </c>
      <c r="Y56" s="2">
        <v>52</v>
      </c>
      <c r="Z56" s="8">
        <f t="shared" si="10"/>
        <v>2470.0048090454839</v>
      </c>
      <c r="AA56" s="8">
        <f t="shared" si="11"/>
        <v>1924.2713114188621</v>
      </c>
      <c r="AB56" s="3">
        <f t="shared" si="12"/>
        <v>545.73349762662178</v>
      </c>
      <c r="AC56" s="4">
        <f t="shared" si="13"/>
        <v>208622.90044764912</v>
      </c>
    </row>
    <row r="57" spans="3:29" ht="18" customHeight="1" thickBot="1" x14ac:dyDescent="0.3">
      <c r="C57" s="14"/>
      <c r="G57" s="2">
        <v>53</v>
      </c>
      <c r="H57" s="8">
        <f t="shared" si="1"/>
        <v>1503.4801341142643</v>
      </c>
      <c r="I57" s="8">
        <f t="shared" si="2"/>
        <v>728.65227014606614</v>
      </c>
      <c r="J57" s="3">
        <f t="shared" si="3"/>
        <v>774.82786396819813</v>
      </c>
      <c r="K57" s="4">
        <f>IFERROR(IF(AND(H57&lt;&gt;"",$G57&lt;=$C$7),$C$8-SUM(I$5:I57),""),"")</f>
        <v>264169.7627617165</v>
      </c>
      <c r="M57" s="38">
        <v>53</v>
      </c>
      <c r="N57" s="41">
        <f t="shared" si="4"/>
        <v>2470.0048090454839</v>
      </c>
      <c r="O57" s="8">
        <f t="shared" si="5"/>
        <v>1931.2467949227553</v>
      </c>
      <c r="P57" s="3">
        <f t="shared" si="6"/>
        <v>538.75801412272847</v>
      </c>
      <c r="Q57" s="12">
        <f>IF(AND($F$1=2,N57&lt;&gt;"",$G57&lt;=($D$1*12)),$D$3-SUM(O$5:O57),
IF(AND($F$1=3,N57&lt;&gt;"",$G57&lt;=($E$1*12)),$E$3-SUM(O$5:O57),0))</f>
        <v>146691.65365272638</v>
      </c>
      <c r="S57" s="2">
        <v>53</v>
      </c>
      <c r="T57" s="8">
        <f t="shared" si="7"/>
        <v>0</v>
      </c>
      <c r="U57" s="8">
        <f t="shared" si="8"/>
        <v>0</v>
      </c>
      <c r="V57" s="3">
        <f t="shared" si="9"/>
        <v>0</v>
      </c>
      <c r="W57" s="4">
        <f>IF(AND($F$1=2,S57&lt;=$D$1*12),$D$4,IF(AND($F$1=3,S57&lt;=$E$1*12),$E$4,
IF(AND($F$1=2,T57&lt;&gt;"",S57&lt;=($D$7),S57&gt;($D$1*12)),$D$4-SUM(U$5:U57),
IF(AND($F$1=3,T57&lt;&gt;"",S57&lt;=($E$7),S57&gt;($E$1*12)),$E$4-SUM(U$5:U57),0))))</f>
        <v>60000</v>
      </c>
      <c r="Y57" s="2">
        <v>53</v>
      </c>
      <c r="Z57" s="8">
        <f t="shared" si="10"/>
        <v>2470.0048090454839</v>
      </c>
      <c r="AA57" s="8">
        <f t="shared" si="11"/>
        <v>1931.2467949227553</v>
      </c>
      <c r="AB57" s="3">
        <f t="shared" si="12"/>
        <v>538.75801412272847</v>
      </c>
      <c r="AC57" s="4">
        <f t="shared" si="13"/>
        <v>206691.65365272638</v>
      </c>
    </row>
    <row r="58" spans="3:29" ht="18" customHeight="1" thickBot="1" x14ac:dyDescent="0.3">
      <c r="C58" s="14"/>
      <c r="G58" s="2">
        <v>54</v>
      </c>
      <c r="H58" s="8">
        <f t="shared" si="1"/>
        <v>1503.4801341142643</v>
      </c>
      <c r="I58" s="8">
        <f t="shared" si="2"/>
        <v>730.78357803624317</v>
      </c>
      <c r="J58" s="3">
        <f t="shared" si="3"/>
        <v>772.6965560780211</v>
      </c>
      <c r="K58" s="4">
        <f>IFERROR(IF(AND(H58&lt;&gt;"",$G58&lt;=$C$7),$C$8-SUM(I$5:I58),""),"")</f>
        <v>263438.97918368026</v>
      </c>
      <c r="M58" s="38">
        <v>54</v>
      </c>
      <c r="N58" s="41">
        <f t="shared" si="4"/>
        <v>2470.0048090454839</v>
      </c>
      <c r="O58" s="8">
        <f t="shared" si="5"/>
        <v>1938.2475645543504</v>
      </c>
      <c r="P58" s="3">
        <f t="shared" si="6"/>
        <v>531.75724449113341</v>
      </c>
      <c r="Q58" s="12">
        <f>IF(AND($F$1=2,N58&lt;&gt;"",$G58&lt;=($D$1*12)),$D$3-SUM(O$5:O58),
IF(AND($F$1=3,N58&lt;&gt;"",$G58&lt;=($E$1*12)),$E$3-SUM(O$5:O58),0))</f>
        <v>144753.40608817205</v>
      </c>
      <c r="S58" s="2">
        <v>54</v>
      </c>
      <c r="T58" s="8">
        <f t="shared" si="7"/>
        <v>0</v>
      </c>
      <c r="U58" s="8">
        <f t="shared" si="8"/>
        <v>0</v>
      </c>
      <c r="V58" s="3">
        <f t="shared" si="9"/>
        <v>0</v>
      </c>
      <c r="W58" s="4">
        <f>IF(AND($F$1=2,S58&lt;=$D$1*12),$D$4,IF(AND($F$1=3,S58&lt;=$E$1*12),$E$4,
IF(AND($F$1=2,T58&lt;&gt;"",S58&lt;=($D$7),S58&gt;($D$1*12)),$D$4-SUM(U$5:U58),
IF(AND($F$1=3,T58&lt;&gt;"",S58&lt;=($E$7),S58&gt;($E$1*12)),$E$4-SUM(U$5:U58),0))))</f>
        <v>60000</v>
      </c>
      <c r="Y58" s="2">
        <v>54</v>
      </c>
      <c r="Z58" s="8">
        <f t="shared" si="10"/>
        <v>2470.0048090454839</v>
      </c>
      <c r="AA58" s="8">
        <f t="shared" si="11"/>
        <v>1938.2475645543504</v>
      </c>
      <c r="AB58" s="3">
        <f t="shared" si="12"/>
        <v>531.75724449113341</v>
      </c>
      <c r="AC58" s="4">
        <f t="shared" si="13"/>
        <v>204753.40608817205</v>
      </c>
    </row>
    <row r="59" spans="3:29" ht="18" customHeight="1" thickBot="1" x14ac:dyDescent="0.3">
      <c r="C59" s="14"/>
      <c r="G59" s="2">
        <v>55</v>
      </c>
      <c r="H59" s="8">
        <f t="shared" si="1"/>
        <v>1503.4801341142643</v>
      </c>
      <c r="I59" s="8">
        <f t="shared" si="2"/>
        <v>732.92112000199927</v>
      </c>
      <c r="J59" s="3">
        <f t="shared" si="3"/>
        <v>770.559014112265</v>
      </c>
      <c r="K59" s="4">
        <f>IFERROR(IF(AND(H59&lt;&gt;"",$G59&lt;=$C$7),$C$8-SUM(I$5:I59),""),"")</f>
        <v>262706.05806367827</v>
      </c>
      <c r="M59" s="38">
        <v>55</v>
      </c>
      <c r="N59" s="41">
        <f t="shared" si="4"/>
        <v>2470.0048090454839</v>
      </c>
      <c r="O59" s="8">
        <f t="shared" si="5"/>
        <v>1945.2737119758599</v>
      </c>
      <c r="P59" s="3">
        <f t="shared" si="6"/>
        <v>524.73109706962384</v>
      </c>
      <c r="Q59" s="12">
        <f>IF(AND($F$1=2,N59&lt;&gt;"",$G59&lt;=($D$1*12)),$D$3-SUM(O$5:O59),
IF(AND($F$1=3,N59&lt;&gt;"",$G59&lt;=($E$1*12)),$E$3-SUM(O$5:O59),0))</f>
        <v>142808.13237619618</v>
      </c>
      <c r="S59" s="2">
        <v>55</v>
      </c>
      <c r="T59" s="8">
        <f t="shared" si="7"/>
        <v>0</v>
      </c>
      <c r="U59" s="8">
        <f t="shared" si="8"/>
        <v>0</v>
      </c>
      <c r="V59" s="3">
        <f t="shared" si="9"/>
        <v>0</v>
      </c>
      <c r="W59" s="4">
        <f>IF(AND($F$1=2,S59&lt;=$D$1*12),$D$4,IF(AND($F$1=3,S59&lt;=$E$1*12),$E$4,
IF(AND($F$1=2,T59&lt;&gt;"",S59&lt;=($D$7),S59&gt;($D$1*12)),$D$4-SUM(U$5:U59),
IF(AND($F$1=3,T59&lt;&gt;"",S59&lt;=($E$7),S59&gt;($E$1*12)),$E$4-SUM(U$5:U59),0))))</f>
        <v>60000</v>
      </c>
      <c r="Y59" s="2">
        <v>55</v>
      </c>
      <c r="Z59" s="8">
        <f t="shared" si="10"/>
        <v>2470.0048090454839</v>
      </c>
      <c r="AA59" s="8">
        <f t="shared" si="11"/>
        <v>1945.2737119758599</v>
      </c>
      <c r="AB59" s="3">
        <f t="shared" si="12"/>
        <v>524.73109706962384</v>
      </c>
      <c r="AC59" s="4">
        <f t="shared" si="13"/>
        <v>202808.13237619618</v>
      </c>
    </row>
    <row r="60" spans="3:29" ht="18" customHeight="1" thickBot="1" x14ac:dyDescent="0.3">
      <c r="C60" s="14"/>
      <c r="G60" s="2">
        <v>56</v>
      </c>
      <c r="H60" s="8">
        <f t="shared" si="1"/>
        <v>1503.4801341142643</v>
      </c>
      <c r="I60" s="8">
        <f t="shared" si="2"/>
        <v>735.06491427800529</v>
      </c>
      <c r="J60" s="3">
        <f t="shared" si="3"/>
        <v>768.41521983625898</v>
      </c>
      <c r="K60" s="4">
        <f>IFERROR(IF(AND(H60&lt;&gt;"",$G60&lt;=$C$7),$C$8-SUM(I$5:I60),""),"")</f>
        <v>261970.99314940025</v>
      </c>
      <c r="M60" s="38">
        <v>56</v>
      </c>
      <c r="N60" s="41">
        <f t="shared" si="4"/>
        <v>2470.0048090454839</v>
      </c>
      <c r="O60" s="8">
        <f t="shared" si="5"/>
        <v>1952.3253291817723</v>
      </c>
      <c r="P60" s="3">
        <f t="shared" si="6"/>
        <v>517.67947986371144</v>
      </c>
      <c r="Q60" s="12">
        <f>IF(AND($F$1=2,N60&lt;&gt;"",$G60&lt;=($D$1*12)),$D$3-SUM(O$5:O60),
IF(AND($F$1=3,N60&lt;&gt;"",$G60&lt;=($E$1*12)),$E$3-SUM(O$5:O60),0))</f>
        <v>140855.80704701442</v>
      </c>
      <c r="S60" s="2">
        <v>56</v>
      </c>
      <c r="T60" s="8">
        <f t="shared" si="7"/>
        <v>0</v>
      </c>
      <c r="U60" s="8">
        <f t="shared" si="8"/>
        <v>0</v>
      </c>
      <c r="V60" s="3">
        <f t="shared" si="9"/>
        <v>0</v>
      </c>
      <c r="W60" s="4">
        <f>IF(AND($F$1=2,S60&lt;=$D$1*12),$D$4,IF(AND($F$1=3,S60&lt;=$E$1*12),$E$4,
IF(AND($F$1=2,T60&lt;&gt;"",S60&lt;=($D$7),S60&gt;($D$1*12)),$D$4-SUM(U$5:U60),
IF(AND($F$1=3,T60&lt;&gt;"",S60&lt;=($E$7),S60&gt;($E$1*12)),$E$4-SUM(U$5:U60),0))))</f>
        <v>60000</v>
      </c>
      <c r="Y60" s="2">
        <v>56</v>
      </c>
      <c r="Z60" s="8">
        <f t="shared" si="10"/>
        <v>2470.0048090454839</v>
      </c>
      <c r="AA60" s="8">
        <f t="shared" si="11"/>
        <v>1952.3253291817723</v>
      </c>
      <c r="AB60" s="3">
        <f t="shared" si="12"/>
        <v>517.67947986371144</v>
      </c>
      <c r="AC60" s="4">
        <f t="shared" si="13"/>
        <v>200855.80704701442</v>
      </c>
    </row>
    <row r="61" spans="3:29" ht="18" customHeight="1" thickBot="1" x14ac:dyDescent="0.3">
      <c r="C61" s="14"/>
      <c r="G61" s="2">
        <v>57</v>
      </c>
      <c r="H61" s="8">
        <f t="shared" si="1"/>
        <v>1503.4801341142643</v>
      </c>
      <c r="I61" s="8">
        <f t="shared" si="2"/>
        <v>737.21497915226837</v>
      </c>
      <c r="J61" s="3">
        <f t="shared" si="3"/>
        <v>766.2651549619959</v>
      </c>
      <c r="K61" s="4">
        <f>IFERROR(IF(AND(H61&lt;&gt;"",$G61&lt;=$C$7),$C$8-SUM(I$5:I61),""),"")</f>
        <v>261233.77817024797</v>
      </c>
      <c r="M61" s="38">
        <v>57</v>
      </c>
      <c r="N61" s="41">
        <f t="shared" si="4"/>
        <v>2470.0048090454839</v>
      </c>
      <c r="O61" s="8">
        <f t="shared" si="5"/>
        <v>1959.4025085000562</v>
      </c>
      <c r="P61" s="3">
        <f t="shared" si="6"/>
        <v>510.60230054542751</v>
      </c>
      <c r="Q61" s="12">
        <f>IF(AND($F$1=2,N61&lt;&gt;"",$G61&lt;=($D$1*12)),$D$3-SUM(O$5:O61),
IF(AND($F$1=3,N61&lt;&gt;"",$G61&lt;=($E$1*12)),$E$3-SUM(O$5:O61),0))</f>
        <v>138896.40453851435</v>
      </c>
      <c r="S61" s="2">
        <v>57</v>
      </c>
      <c r="T61" s="8">
        <f t="shared" si="7"/>
        <v>0</v>
      </c>
      <c r="U61" s="8">
        <f t="shared" si="8"/>
        <v>0</v>
      </c>
      <c r="V61" s="3">
        <f t="shared" si="9"/>
        <v>0</v>
      </c>
      <c r="W61" s="4">
        <f>IF(AND($F$1=2,S61&lt;=$D$1*12),$D$4,IF(AND($F$1=3,S61&lt;=$E$1*12),$E$4,
IF(AND($F$1=2,T61&lt;&gt;"",S61&lt;=($D$7),S61&gt;($D$1*12)),$D$4-SUM(U$5:U61),
IF(AND($F$1=3,T61&lt;&gt;"",S61&lt;=($E$7),S61&gt;($E$1*12)),$E$4-SUM(U$5:U61),0))))</f>
        <v>60000</v>
      </c>
      <c r="Y61" s="2">
        <v>57</v>
      </c>
      <c r="Z61" s="8">
        <f t="shared" si="10"/>
        <v>2470.0048090454839</v>
      </c>
      <c r="AA61" s="8">
        <f t="shared" si="11"/>
        <v>1959.4025085000562</v>
      </c>
      <c r="AB61" s="3">
        <f t="shared" si="12"/>
        <v>510.60230054542751</v>
      </c>
      <c r="AC61" s="4">
        <f t="shared" si="13"/>
        <v>198896.40453851435</v>
      </c>
    </row>
    <row r="62" spans="3:29" ht="18" customHeight="1" thickBot="1" x14ac:dyDescent="0.3">
      <c r="C62" s="14"/>
      <c r="G62" s="2">
        <v>58</v>
      </c>
      <c r="H62" s="8">
        <f t="shared" si="1"/>
        <v>1503.4801341142643</v>
      </c>
      <c r="I62" s="8">
        <f t="shared" si="2"/>
        <v>739.37133296628872</v>
      </c>
      <c r="J62" s="3">
        <f t="shared" si="3"/>
        <v>764.10880114797556</v>
      </c>
      <c r="K62" s="4">
        <f>IFERROR(IF(AND(H62&lt;&gt;"",$G62&lt;=$C$7),$C$8-SUM(I$5:I62),""),"")</f>
        <v>260494.40683728171</v>
      </c>
      <c r="M62" s="38">
        <v>58</v>
      </c>
      <c r="N62" s="41">
        <f t="shared" si="4"/>
        <v>2470.0048090454839</v>
      </c>
      <c r="O62" s="8">
        <f t="shared" si="5"/>
        <v>1966.5053425933691</v>
      </c>
      <c r="P62" s="3">
        <f t="shared" si="6"/>
        <v>503.49946645211486</v>
      </c>
      <c r="Q62" s="12">
        <f>IF(AND($F$1=2,N62&lt;&gt;"",$G62&lt;=($D$1*12)),$D$3-SUM(O$5:O62),
IF(AND($F$1=3,N62&lt;&gt;"",$G62&lt;=($E$1*12)),$E$3-SUM(O$5:O62),0))</f>
        <v>136929.89919592097</v>
      </c>
      <c r="S62" s="2">
        <v>58</v>
      </c>
      <c r="T62" s="8">
        <f t="shared" si="7"/>
        <v>0</v>
      </c>
      <c r="U62" s="8">
        <f t="shared" si="8"/>
        <v>0</v>
      </c>
      <c r="V62" s="3">
        <f t="shared" si="9"/>
        <v>0</v>
      </c>
      <c r="W62" s="4">
        <f>IF(AND($F$1=2,S62&lt;=$D$1*12),$D$4,IF(AND($F$1=3,S62&lt;=$E$1*12),$E$4,
IF(AND($F$1=2,T62&lt;&gt;"",S62&lt;=($D$7),S62&gt;($D$1*12)),$D$4-SUM(U$5:U62),
IF(AND($F$1=3,T62&lt;&gt;"",S62&lt;=($E$7),S62&gt;($E$1*12)),$E$4-SUM(U$5:U62),0))))</f>
        <v>60000</v>
      </c>
      <c r="Y62" s="2">
        <v>58</v>
      </c>
      <c r="Z62" s="8">
        <f t="shared" si="10"/>
        <v>2470.0048090454839</v>
      </c>
      <c r="AA62" s="8">
        <f t="shared" si="11"/>
        <v>1966.5053425933691</v>
      </c>
      <c r="AB62" s="3">
        <f t="shared" si="12"/>
        <v>503.49946645211486</v>
      </c>
      <c r="AC62" s="4">
        <f t="shared" si="13"/>
        <v>196929.89919592097</v>
      </c>
    </row>
    <row r="63" spans="3:29" ht="18" customHeight="1" thickBot="1" x14ac:dyDescent="0.3">
      <c r="C63" s="14"/>
      <c r="G63" s="2">
        <v>59</v>
      </c>
      <c r="H63" s="8">
        <f t="shared" si="1"/>
        <v>1503.4801341142643</v>
      </c>
      <c r="I63" s="8">
        <f t="shared" si="2"/>
        <v>741.53399411521514</v>
      </c>
      <c r="J63" s="3">
        <f t="shared" si="3"/>
        <v>761.94613999904914</v>
      </c>
      <c r="K63" s="4">
        <f>IFERROR(IF(AND(H63&lt;&gt;"",$G63&lt;=$C$7),$C$8-SUM(I$5:I63),""),"")</f>
        <v>259752.87284316649</v>
      </c>
      <c r="M63" s="38">
        <v>59</v>
      </c>
      <c r="N63" s="41">
        <f t="shared" si="4"/>
        <v>2470.0048090454839</v>
      </c>
      <c r="O63" s="8">
        <f t="shared" si="5"/>
        <v>1973.63392446027</v>
      </c>
      <c r="P63" s="3">
        <f t="shared" si="6"/>
        <v>496.37088458521384</v>
      </c>
      <c r="Q63" s="12">
        <f>IF(AND($F$1=2,N63&lt;&gt;"",$G63&lt;=($D$1*12)),$D$3-SUM(O$5:O63),
IF(AND($F$1=3,N63&lt;&gt;"",$G63&lt;=($E$1*12)),$E$3-SUM(O$5:O63),0))</f>
        <v>134956.2652714607</v>
      </c>
      <c r="S63" s="2">
        <v>59</v>
      </c>
      <c r="T63" s="8">
        <f t="shared" si="7"/>
        <v>0</v>
      </c>
      <c r="U63" s="8">
        <f t="shared" si="8"/>
        <v>0</v>
      </c>
      <c r="V63" s="3">
        <f t="shared" si="9"/>
        <v>0</v>
      </c>
      <c r="W63" s="4">
        <f>IF(AND($F$1=2,S63&lt;=$D$1*12),$D$4,IF(AND($F$1=3,S63&lt;=$E$1*12),$E$4,
IF(AND($F$1=2,T63&lt;&gt;"",S63&lt;=($D$7),S63&gt;($D$1*12)),$D$4-SUM(U$5:U63),
IF(AND($F$1=3,T63&lt;&gt;"",S63&lt;=($E$7),S63&gt;($E$1*12)),$E$4-SUM(U$5:U63),0))))</f>
        <v>60000</v>
      </c>
      <c r="Y63" s="2">
        <v>59</v>
      </c>
      <c r="Z63" s="8">
        <f t="shared" si="10"/>
        <v>2470.0048090454839</v>
      </c>
      <c r="AA63" s="8">
        <f t="shared" si="11"/>
        <v>1973.63392446027</v>
      </c>
      <c r="AB63" s="3">
        <f t="shared" si="12"/>
        <v>496.37088458521384</v>
      </c>
      <c r="AC63" s="4">
        <f t="shared" si="13"/>
        <v>194956.2652714607</v>
      </c>
    </row>
    <row r="64" spans="3:29" ht="18" customHeight="1" thickBot="1" x14ac:dyDescent="0.3">
      <c r="C64" s="14"/>
      <c r="G64" s="2">
        <v>60</v>
      </c>
      <c r="H64" s="8">
        <f t="shared" si="1"/>
        <v>1503.4801341142643</v>
      </c>
      <c r="I64" s="8">
        <f t="shared" si="2"/>
        <v>743.70298104800213</v>
      </c>
      <c r="J64" s="3">
        <f t="shared" si="3"/>
        <v>759.77715306626214</v>
      </c>
      <c r="K64" s="4">
        <f>IFERROR(IF(AND(H64&lt;&gt;"",$G64&lt;=$C$7),$C$8-SUM(I$5:I64),""),"")</f>
        <v>259009.16986211849</v>
      </c>
      <c r="M64" s="38">
        <v>60</v>
      </c>
      <c r="N64" s="41">
        <f t="shared" si="4"/>
        <v>2470.0048090454839</v>
      </c>
      <c r="O64" s="8">
        <f t="shared" si="5"/>
        <v>1980.7883474364385</v>
      </c>
      <c r="P64" s="3">
        <f t="shared" si="6"/>
        <v>489.21646160904538</v>
      </c>
      <c r="Q64" s="12">
        <f>IF(AND($F$1=2,N64&lt;&gt;"",$G64&lt;=($D$1*12)),$D$3-SUM(O$5:O64),
IF(AND($F$1=3,N64&lt;&gt;"",$G64&lt;=($E$1*12)),$E$3-SUM(O$5:O64),0))</f>
        <v>132975.47692402429</v>
      </c>
      <c r="S64" s="2">
        <v>60</v>
      </c>
      <c r="T64" s="8">
        <f t="shared" si="7"/>
        <v>0</v>
      </c>
      <c r="U64" s="8">
        <f t="shared" si="8"/>
        <v>0</v>
      </c>
      <c r="V64" s="3">
        <f t="shared" si="9"/>
        <v>0</v>
      </c>
      <c r="W64" s="4">
        <f>IF(AND($F$1=2,S64&lt;=$D$1*12),$D$4,IF(AND($F$1=3,S64&lt;=$E$1*12),$E$4,
IF(AND($F$1=2,T64&lt;&gt;"",S64&lt;=($D$7),S64&gt;($D$1*12)),$D$4-SUM(U$5:U64),
IF(AND($F$1=3,T64&lt;&gt;"",S64&lt;=($E$7),S64&gt;($E$1*12)),$E$4-SUM(U$5:U64),0))))</f>
        <v>60000</v>
      </c>
      <c r="Y64" s="2">
        <v>60</v>
      </c>
      <c r="Z64" s="8">
        <f t="shared" si="10"/>
        <v>2470.0048090454839</v>
      </c>
      <c r="AA64" s="8">
        <f t="shared" si="11"/>
        <v>1980.7883474364385</v>
      </c>
      <c r="AB64" s="3">
        <f t="shared" si="12"/>
        <v>489.21646160904538</v>
      </c>
      <c r="AC64" s="4">
        <f t="shared" si="13"/>
        <v>192975.47692402429</v>
      </c>
    </row>
    <row r="65" spans="3:29" ht="18" customHeight="1" thickBot="1" x14ac:dyDescent="0.3">
      <c r="C65" s="14"/>
      <c r="G65" s="2">
        <v>61</v>
      </c>
      <c r="H65" s="8">
        <f t="shared" si="1"/>
        <v>1503.4801341142643</v>
      </c>
      <c r="I65" s="8">
        <f t="shared" si="2"/>
        <v>745.87831226756759</v>
      </c>
      <c r="J65" s="3">
        <f t="shared" si="3"/>
        <v>757.60182184669668</v>
      </c>
      <c r="K65" s="4">
        <f>IFERROR(IF(AND(H65&lt;&gt;"",$G65&lt;=$C$7),$C$8-SUM(I$5:I65),""),"")</f>
        <v>258263.29154985092</v>
      </c>
      <c r="M65" s="38">
        <v>61</v>
      </c>
      <c r="N65" s="41">
        <f t="shared" si="4"/>
        <v>2470.0048090454839</v>
      </c>
      <c r="O65" s="8">
        <f t="shared" si="5"/>
        <v>1987.9687051958956</v>
      </c>
      <c r="P65" s="3">
        <f t="shared" si="6"/>
        <v>482.03610384958819</v>
      </c>
      <c r="Q65" s="12">
        <f>IF(AND($F$1=2,N65&lt;&gt;"",$G65&lt;=($D$1*12)),$D$3-SUM(O$5:O65),
IF(AND($F$1=3,N65&lt;&gt;"",$G65&lt;=($E$1*12)),$E$3-SUM(O$5:O65),0))</f>
        <v>130987.50821882838</v>
      </c>
      <c r="S65" s="2">
        <v>61</v>
      </c>
      <c r="T65" s="8">
        <f t="shared" si="7"/>
        <v>0</v>
      </c>
      <c r="U65" s="8">
        <f t="shared" si="8"/>
        <v>0</v>
      </c>
      <c r="V65" s="3">
        <f t="shared" si="9"/>
        <v>0</v>
      </c>
      <c r="W65" s="4">
        <f>IF(AND($F$1=2,S65&lt;=$D$1*12),$D$4,IF(AND($F$1=3,S65&lt;=$E$1*12),$E$4,
IF(AND($F$1=2,T65&lt;&gt;"",S65&lt;=($D$7),S65&gt;($D$1*12)),$D$4-SUM(U$5:U65),
IF(AND($F$1=3,T65&lt;&gt;"",S65&lt;=($E$7),S65&gt;($E$1*12)),$E$4-SUM(U$5:U65),0))))</f>
        <v>60000</v>
      </c>
      <c r="Y65" s="2">
        <v>61</v>
      </c>
      <c r="Z65" s="8">
        <f t="shared" si="10"/>
        <v>2470.0048090454839</v>
      </c>
      <c r="AA65" s="8">
        <f t="shared" si="11"/>
        <v>1987.9687051958956</v>
      </c>
      <c r="AB65" s="3">
        <f t="shared" si="12"/>
        <v>482.03610384958819</v>
      </c>
      <c r="AC65" s="4">
        <f t="shared" si="13"/>
        <v>190987.50821882838</v>
      </c>
    </row>
    <row r="66" spans="3:29" ht="18" customHeight="1" thickBot="1" x14ac:dyDescent="0.3">
      <c r="C66" s="14"/>
      <c r="G66" s="2">
        <v>62</v>
      </c>
      <c r="H66" s="8">
        <f t="shared" si="1"/>
        <v>1503.4801341142643</v>
      </c>
      <c r="I66" s="8">
        <f t="shared" si="2"/>
        <v>748.06000633095027</v>
      </c>
      <c r="J66" s="3">
        <f t="shared" si="3"/>
        <v>755.420127783314</v>
      </c>
      <c r="K66" s="4">
        <f>IFERROR(IF(AND(H66&lt;&gt;"",$G66&lt;=$C$7),$C$8-SUM(I$5:I66),""),"")</f>
        <v>257515.23154351997</v>
      </c>
      <c r="M66" s="38">
        <v>62</v>
      </c>
      <c r="N66" s="41">
        <f t="shared" si="4"/>
        <v>2470.0048090454839</v>
      </c>
      <c r="O66" s="8">
        <f t="shared" si="5"/>
        <v>1995.1750917522309</v>
      </c>
      <c r="P66" s="3">
        <f t="shared" si="6"/>
        <v>474.82971729325311</v>
      </c>
      <c r="Q66" s="12">
        <f>IF(AND($F$1=2,N66&lt;&gt;"",$G66&lt;=($D$1*12)),$D$3-SUM(O$5:O66),
IF(AND($F$1=3,N66&lt;&gt;"",$G66&lt;=($E$1*12)),$E$3-SUM(O$5:O66),0))</f>
        <v>128992.33312707616</v>
      </c>
      <c r="S66" s="2">
        <v>62</v>
      </c>
      <c r="T66" s="8">
        <f t="shared" si="7"/>
        <v>0</v>
      </c>
      <c r="U66" s="8">
        <f t="shared" si="8"/>
        <v>0</v>
      </c>
      <c r="V66" s="3">
        <f t="shared" si="9"/>
        <v>0</v>
      </c>
      <c r="W66" s="4">
        <f>IF(AND($F$1=2,S66&lt;=$D$1*12),$D$4,IF(AND($F$1=3,S66&lt;=$E$1*12),$E$4,
IF(AND($F$1=2,T66&lt;&gt;"",S66&lt;=($D$7),S66&gt;($D$1*12)),$D$4-SUM(U$5:U66),
IF(AND($F$1=3,T66&lt;&gt;"",S66&lt;=($E$7),S66&gt;($E$1*12)),$E$4-SUM(U$5:U66),0))))</f>
        <v>60000</v>
      </c>
      <c r="Y66" s="2">
        <v>62</v>
      </c>
      <c r="Z66" s="8">
        <f t="shared" si="10"/>
        <v>2470.0048090454839</v>
      </c>
      <c r="AA66" s="8">
        <f t="shared" si="11"/>
        <v>1995.1750917522309</v>
      </c>
      <c r="AB66" s="3">
        <f t="shared" si="12"/>
        <v>474.82971729325311</v>
      </c>
      <c r="AC66" s="4">
        <f t="shared" si="13"/>
        <v>188992.33312707616</v>
      </c>
    </row>
    <row r="67" spans="3:29" ht="18" customHeight="1" thickBot="1" x14ac:dyDescent="0.3">
      <c r="C67" s="14"/>
      <c r="G67" s="2">
        <v>63</v>
      </c>
      <c r="H67" s="8">
        <f t="shared" si="1"/>
        <v>1503.4801341142643</v>
      </c>
      <c r="I67" s="8">
        <f t="shared" si="2"/>
        <v>750.24808184946824</v>
      </c>
      <c r="J67" s="3">
        <f t="shared" si="3"/>
        <v>753.23205226479604</v>
      </c>
      <c r="K67" s="4">
        <f>IFERROR(IF(AND(H67&lt;&gt;"",$G67&lt;=$C$7),$C$8-SUM(I$5:I67),""),"")</f>
        <v>256764.98346167052</v>
      </c>
      <c r="M67" s="38">
        <v>63</v>
      </c>
      <c r="N67" s="41">
        <f t="shared" si="4"/>
        <v>2470.0048090454839</v>
      </c>
      <c r="O67" s="8">
        <f t="shared" si="5"/>
        <v>2002.4076014598327</v>
      </c>
      <c r="P67" s="3">
        <f t="shared" si="6"/>
        <v>467.59720758565129</v>
      </c>
      <c r="Q67" s="12">
        <f>IF(AND($F$1=2,N67&lt;&gt;"",$G67&lt;=($D$1*12)),$D$3-SUM(O$5:O67),
IF(AND($F$1=3,N67&lt;&gt;"",$G67&lt;=($E$1*12)),$E$3-SUM(O$5:O67),0))</f>
        <v>126989.92552561632</v>
      </c>
      <c r="S67" s="2">
        <v>63</v>
      </c>
      <c r="T67" s="8">
        <f t="shared" si="7"/>
        <v>0</v>
      </c>
      <c r="U67" s="8">
        <f t="shared" si="8"/>
        <v>0</v>
      </c>
      <c r="V67" s="3">
        <f t="shared" si="9"/>
        <v>0</v>
      </c>
      <c r="W67" s="4">
        <f>IF(AND($F$1=2,S67&lt;=$D$1*12),$D$4,IF(AND($F$1=3,S67&lt;=$E$1*12),$E$4,
IF(AND($F$1=2,T67&lt;&gt;"",S67&lt;=($D$7),S67&gt;($D$1*12)),$D$4-SUM(U$5:U67),
IF(AND($F$1=3,T67&lt;&gt;"",S67&lt;=($E$7),S67&gt;($E$1*12)),$E$4-SUM(U$5:U67),0))))</f>
        <v>60000</v>
      </c>
      <c r="Y67" s="2">
        <v>63</v>
      </c>
      <c r="Z67" s="8">
        <f t="shared" si="10"/>
        <v>2470.0048090454839</v>
      </c>
      <c r="AA67" s="8">
        <f t="shared" si="11"/>
        <v>2002.4076014598327</v>
      </c>
      <c r="AB67" s="3">
        <f t="shared" si="12"/>
        <v>467.59720758565129</v>
      </c>
      <c r="AC67" s="4">
        <f t="shared" si="13"/>
        <v>186989.92552561633</v>
      </c>
    </row>
    <row r="68" spans="3:29" ht="18" customHeight="1" thickBot="1" x14ac:dyDescent="0.3">
      <c r="C68" s="14"/>
      <c r="G68" s="2">
        <v>64</v>
      </c>
      <c r="H68" s="8">
        <f t="shared" si="1"/>
        <v>1503.4801341142643</v>
      </c>
      <c r="I68" s="8">
        <f t="shared" si="2"/>
        <v>752.44255748887804</v>
      </c>
      <c r="J68" s="3">
        <f t="shared" si="3"/>
        <v>751.03757662538624</v>
      </c>
      <c r="K68" s="4">
        <f>IFERROR(IF(AND(H68&lt;&gt;"",$G68&lt;=$C$7),$C$8-SUM(I$5:I68),""),"")</f>
        <v>256012.54090418163</v>
      </c>
      <c r="M68" s="38">
        <v>64</v>
      </c>
      <c r="N68" s="41">
        <f t="shared" si="4"/>
        <v>2470.0048090454839</v>
      </c>
      <c r="O68" s="8">
        <f t="shared" si="5"/>
        <v>2009.6663290151246</v>
      </c>
      <c r="P68" s="3">
        <f t="shared" si="6"/>
        <v>460.33848003035939</v>
      </c>
      <c r="Q68" s="12">
        <f>IF(AND($F$1=2,N68&lt;&gt;"",$G68&lt;=($D$1*12)),$D$3-SUM(O$5:O68),
IF(AND($F$1=3,N68&lt;&gt;"",$G68&lt;=($E$1*12)),$E$3-SUM(O$5:O68),0))</f>
        <v>124980.2591966012</v>
      </c>
      <c r="S68" s="2">
        <v>64</v>
      </c>
      <c r="T68" s="8">
        <f t="shared" si="7"/>
        <v>0</v>
      </c>
      <c r="U68" s="8">
        <f t="shared" si="8"/>
        <v>0</v>
      </c>
      <c r="V68" s="3">
        <f t="shared" si="9"/>
        <v>0</v>
      </c>
      <c r="W68" s="4">
        <f>IF(AND($F$1=2,S68&lt;=$D$1*12),$D$4,IF(AND($F$1=3,S68&lt;=$E$1*12),$E$4,
IF(AND($F$1=2,T68&lt;&gt;"",S68&lt;=($D$7),S68&gt;($D$1*12)),$D$4-SUM(U$5:U68),
IF(AND($F$1=3,T68&lt;&gt;"",S68&lt;=($E$7),S68&gt;($E$1*12)),$E$4-SUM(U$5:U68),0))))</f>
        <v>60000</v>
      </c>
      <c r="Y68" s="2">
        <v>64</v>
      </c>
      <c r="Z68" s="8">
        <f t="shared" si="10"/>
        <v>2470.0048090454839</v>
      </c>
      <c r="AA68" s="8">
        <f t="shared" si="11"/>
        <v>2009.6663290151246</v>
      </c>
      <c r="AB68" s="3">
        <f t="shared" si="12"/>
        <v>460.33848003035939</v>
      </c>
      <c r="AC68" s="4">
        <f t="shared" si="13"/>
        <v>184980.2591966012</v>
      </c>
    </row>
    <row r="69" spans="3:29" ht="18" customHeight="1" thickBot="1" x14ac:dyDescent="0.3">
      <c r="C69" s="14"/>
      <c r="G69" s="2">
        <v>65</v>
      </c>
      <c r="H69" s="8">
        <f t="shared" si="1"/>
        <v>1503.4801341142643</v>
      </c>
      <c r="I69" s="8">
        <f t="shared" si="2"/>
        <v>754.64345196953309</v>
      </c>
      <c r="J69" s="3">
        <f t="shared" si="3"/>
        <v>748.83668214473118</v>
      </c>
      <c r="K69" s="4">
        <f>IFERROR(IF(AND(H69&lt;&gt;"",$G69&lt;=$C$7),$C$8-SUM(I$5:I69),""),"")</f>
        <v>255257.89745221208</v>
      </c>
      <c r="M69" s="38">
        <v>65</v>
      </c>
      <c r="N69" s="41">
        <f t="shared" si="4"/>
        <v>2470.0048090454839</v>
      </c>
      <c r="O69" s="8">
        <f t="shared" si="5"/>
        <v>2016.9513694578043</v>
      </c>
      <c r="P69" s="3">
        <f t="shared" si="6"/>
        <v>453.05343958767952</v>
      </c>
      <c r="Q69" s="12">
        <f>IF(AND($F$1=2,N69&lt;&gt;"",$G69&lt;=($D$1*12)),$D$3-SUM(O$5:O69),
IF(AND($F$1=3,N69&lt;&gt;"",$G69&lt;=($E$1*12)),$E$3-SUM(O$5:O69),0))</f>
        <v>122963.30782714339</v>
      </c>
      <c r="S69" s="2">
        <v>65</v>
      </c>
      <c r="T69" s="8">
        <f t="shared" si="7"/>
        <v>0</v>
      </c>
      <c r="U69" s="8">
        <f t="shared" si="8"/>
        <v>0</v>
      </c>
      <c r="V69" s="3">
        <f t="shared" si="9"/>
        <v>0</v>
      </c>
      <c r="W69" s="4">
        <f>IF(AND($F$1=2,S69&lt;=$D$1*12),$D$4,IF(AND($F$1=3,S69&lt;=$E$1*12),$E$4,
IF(AND($F$1=2,T69&lt;&gt;"",S69&lt;=($D$7),S69&gt;($D$1*12)),$D$4-SUM(U$5:U69),
IF(AND($F$1=3,T69&lt;&gt;"",S69&lt;=($E$7),S69&gt;($E$1*12)),$E$4-SUM(U$5:U69),0))))</f>
        <v>60000</v>
      </c>
      <c r="Y69" s="2">
        <v>65</v>
      </c>
      <c r="Z69" s="8">
        <f t="shared" si="10"/>
        <v>2470.0048090454839</v>
      </c>
      <c r="AA69" s="8">
        <f t="shared" ref="AA69:AA132" si="16">IFERROR(O69+U69,"")</f>
        <v>2016.9513694578043</v>
      </c>
      <c r="AB69" s="3">
        <f t="shared" ref="AB69:AB132" si="17">IFERROR(P69+V69,"")</f>
        <v>453.05343958767952</v>
      </c>
      <c r="AC69" s="4">
        <f t="shared" ref="AC69:AC132" si="18">IFERROR(Q69+W69,"")</f>
        <v>182963.30782714341</v>
      </c>
    </row>
    <row r="70" spans="3:29" ht="18" customHeight="1" thickBot="1" x14ac:dyDescent="0.3">
      <c r="C70" s="14"/>
      <c r="G70" s="2">
        <v>66</v>
      </c>
      <c r="H70" s="8">
        <f t="shared" ref="H70:H133" si="19">IF(G70&lt;=$C$7,$C$13,"")</f>
        <v>1503.4801341142643</v>
      </c>
      <c r="I70" s="8">
        <f t="shared" ref="I70:I133" si="20">IFERROR(H70-J70,"")</f>
        <v>756.85078406654372</v>
      </c>
      <c r="J70" s="3">
        <f t="shared" ref="J70:J133" si="21">IF(AND(H70&lt;&gt;"",G70&lt;=$C$7),-IPMT($C$12/12,G70,$C$7,$C$8,0,0))</f>
        <v>746.62935004772055</v>
      </c>
      <c r="K70" s="4">
        <f>IFERROR(IF(AND(H70&lt;&gt;"",$G70&lt;=$C$7),$C$8-SUM(I$5:I70),""),"")</f>
        <v>254501.04666814554</v>
      </c>
      <c r="M70" s="38">
        <v>66</v>
      </c>
      <c r="N70" s="41">
        <f t="shared" ref="N70:N133" si="22">IF(AND($F$1=2,M70&lt;=120),$D$13,
IF(AND($F$1=3,M70&lt;=180),$E$13,0))</f>
        <v>2470.0048090454839</v>
      </c>
      <c r="O70" s="8">
        <f t="shared" ref="O70:O133" si="23">IFERROR(N70-P70,0)</f>
        <v>2024.2628181720888</v>
      </c>
      <c r="P70" s="3">
        <f t="shared" ref="P70:P133" si="24">IF(AND($F$1=2,$M70&lt;=120),-IPMT(($C$9+$C$10)/12,M70,$D$1*12,$C$3,0,0),
IF(AND($F$1=3,$M70&lt;=180),-IPMT(($C$9+$C$10)/12,M70,$E$1*12,$C$3,0,0),0))</f>
        <v>445.74199087339508</v>
      </c>
      <c r="Q70" s="12">
        <f>IF(AND($F$1=2,N70&lt;&gt;"",$G70&lt;=($D$1*12)),$D$3-SUM(O$5:O70),
IF(AND($F$1=3,N70&lt;&gt;"",$G70&lt;=($E$1*12)),$E$3-SUM(O$5:O70),0))</f>
        <v>120939.0450089713</v>
      </c>
      <c r="S70" s="2">
        <v>66</v>
      </c>
      <c r="T70" s="8">
        <f t="shared" ref="T70:T133" si="25">IF(AND($F$1=2,S70&lt;=($D$7),S70&gt;($D$1*12)),$D$14,
IF(AND($F$1=3,S70&lt;=($E$7),S70&gt;($E$1*12)),$E$14,0))</f>
        <v>0</v>
      </c>
      <c r="U70" s="8">
        <f t="shared" ref="U70:U133" si="26">IFERROR(T70-V70,0)</f>
        <v>0</v>
      </c>
      <c r="V70" s="3">
        <f t="shared" ref="V70:V133" si="27">IF(AND($F$1=2,T70&lt;&gt;0),-IPMT($D$10/12,S70-($D$1*12),($D$6-$D$1)*12,$D$4,0,0),
IF(AND($F$1=3,T70&lt;&gt;0),-IPMT($E$10/12,S70-($E$1*12),($E$6-$E$1)*12,$E$4,0,0),0))</f>
        <v>0</v>
      </c>
      <c r="W70" s="4">
        <f>IF(AND($F$1=2,S70&lt;=$D$1*12),$D$4,IF(AND($F$1=3,S70&lt;=$E$1*12),$E$4,
IF(AND($F$1=2,T70&lt;&gt;"",S70&lt;=($D$7),S70&gt;($D$1*12)),$D$4-SUM(U$5:U70),
IF(AND($F$1=3,T70&lt;&gt;"",S70&lt;=($E$7),S70&gt;($E$1*12)),$E$4-SUM(U$5:U70),0))))</f>
        <v>60000</v>
      </c>
      <c r="Y70" s="2">
        <v>66</v>
      </c>
      <c r="Z70" s="8">
        <f t="shared" ref="Z70:Z133" si="28">IFERROR(N70+T70,"")</f>
        <v>2470.0048090454839</v>
      </c>
      <c r="AA70" s="8">
        <f t="shared" si="16"/>
        <v>2024.2628181720888</v>
      </c>
      <c r="AB70" s="3">
        <f t="shared" si="17"/>
        <v>445.74199087339508</v>
      </c>
      <c r="AC70" s="4">
        <f t="shared" si="18"/>
        <v>180939.0450089713</v>
      </c>
    </row>
    <row r="71" spans="3:29" ht="18" customHeight="1" thickBot="1" x14ac:dyDescent="0.3">
      <c r="C71" s="14"/>
      <c r="G71" s="2">
        <v>67</v>
      </c>
      <c r="H71" s="8">
        <f t="shared" si="19"/>
        <v>1503.4801341142643</v>
      </c>
      <c r="I71" s="8">
        <f t="shared" si="20"/>
        <v>759.06457260993841</v>
      </c>
      <c r="J71" s="3">
        <f t="shared" si="21"/>
        <v>744.41556150432586</v>
      </c>
      <c r="K71" s="4">
        <f>IFERROR(IF(AND(H71&lt;&gt;"",$G71&lt;=$C$7),$C$8-SUM(I$5:I71),""),"")</f>
        <v>253741.98209553561</v>
      </c>
      <c r="M71" s="38">
        <v>67</v>
      </c>
      <c r="N71" s="41">
        <f t="shared" si="22"/>
        <v>2470.0048090454839</v>
      </c>
      <c r="O71" s="8">
        <f t="shared" si="23"/>
        <v>2031.6007708879627</v>
      </c>
      <c r="P71" s="3">
        <f t="shared" si="24"/>
        <v>438.40403815752114</v>
      </c>
      <c r="Q71" s="12">
        <f>IF(AND($F$1=2,N71&lt;&gt;"",$G71&lt;=($D$1*12)),$D$3-SUM(O$5:O71),
IF(AND($F$1=3,N71&lt;&gt;"",$G71&lt;=($E$1*12)),$E$3-SUM(O$5:O71),0))</f>
        <v>118907.44423808334</v>
      </c>
      <c r="S71" s="2">
        <v>67</v>
      </c>
      <c r="T71" s="8">
        <f t="shared" si="25"/>
        <v>0</v>
      </c>
      <c r="U71" s="8">
        <f t="shared" si="26"/>
        <v>0</v>
      </c>
      <c r="V71" s="3">
        <f t="shared" si="27"/>
        <v>0</v>
      </c>
      <c r="W71" s="4">
        <f>IF(AND($F$1=2,S71&lt;=$D$1*12),$D$4,IF(AND($F$1=3,S71&lt;=$E$1*12),$E$4,
IF(AND($F$1=2,T71&lt;&gt;"",S71&lt;=($D$7),S71&gt;($D$1*12)),$D$4-SUM(U$5:U71),
IF(AND($F$1=3,T71&lt;&gt;"",S71&lt;=($E$7),S71&gt;($E$1*12)),$E$4-SUM(U$5:U71),0))))</f>
        <v>60000</v>
      </c>
      <c r="Y71" s="2">
        <v>67</v>
      </c>
      <c r="Z71" s="8">
        <f t="shared" si="28"/>
        <v>2470.0048090454839</v>
      </c>
      <c r="AA71" s="8">
        <f t="shared" si="16"/>
        <v>2031.6007708879627</v>
      </c>
      <c r="AB71" s="3">
        <f t="shared" si="17"/>
        <v>438.40403815752114</v>
      </c>
      <c r="AC71" s="4">
        <f t="shared" si="18"/>
        <v>178907.44423808332</v>
      </c>
    </row>
    <row r="72" spans="3:29" ht="18" customHeight="1" thickBot="1" x14ac:dyDescent="0.3">
      <c r="C72" s="14"/>
      <c r="G72" s="2">
        <v>68</v>
      </c>
      <c r="H72" s="8">
        <f t="shared" si="19"/>
        <v>1503.4801341142643</v>
      </c>
      <c r="I72" s="8">
        <f t="shared" si="20"/>
        <v>761.28483648482268</v>
      </c>
      <c r="J72" s="3">
        <f t="shared" si="21"/>
        <v>742.1952976294416</v>
      </c>
      <c r="K72" s="4">
        <f>IFERROR(IF(AND(H72&lt;&gt;"",$G72&lt;=$C$7),$C$8-SUM(I$5:I72),""),"")</f>
        <v>252980.69725905079</v>
      </c>
      <c r="M72" s="38">
        <v>68</v>
      </c>
      <c r="N72" s="41">
        <f t="shared" si="22"/>
        <v>2470.0048090454839</v>
      </c>
      <c r="O72" s="8">
        <f t="shared" si="23"/>
        <v>2038.9653236824315</v>
      </c>
      <c r="P72" s="3">
        <f t="shared" si="24"/>
        <v>431.03948536305222</v>
      </c>
      <c r="Q72" s="12">
        <f>IF(AND($F$1=2,N72&lt;&gt;"",$G72&lt;=($D$1*12)),$D$3-SUM(O$5:O72),
IF(AND($F$1=3,N72&lt;&gt;"",$G72&lt;=($E$1*12)),$E$3-SUM(O$5:O72),0))</f>
        <v>116868.4789144009</v>
      </c>
      <c r="S72" s="2">
        <v>68</v>
      </c>
      <c r="T72" s="8">
        <f t="shared" si="25"/>
        <v>0</v>
      </c>
      <c r="U72" s="8">
        <f t="shared" si="26"/>
        <v>0</v>
      </c>
      <c r="V72" s="3">
        <f t="shared" si="27"/>
        <v>0</v>
      </c>
      <c r="W72" s="4">
        <f>IF(AND($F$1=2,S72&lt;=$D$1*12),$D$4,IF(AND($F$1=3,S72&lt;=$E$1*12),$E$4,
IF(AND($F$1=2,T72&lt;&gt;"",S72&lt;=($D$7),S72&gt;($D$1*12)),$D$4-SUM(U$5:U72),
IF(AND($F$1=3,T72&lt;&gt;"",S72&lt;=($E$7),S72&gt;($E$1*12)),$E$4-SUM(U$5:U72),0))))</f>
        <v>60000</v>
      </c>
      <c r="Y72" s="2">
        <v>68</v>
      </c>
      <c r="Z72" s="8">
        <f t="shared" si="28"/>
        <v>2470.0048090454839</v>
      </c>
      <c r="AA72" s="8">
        <f t="shared" si="16"/>
        <v>2038.9653236824315</v>
      </c>
      <c r="AB72" s="3">
        <f t="shared" si="17"/>
        <v>431.03948536305222</v>
      </c>
      <c r="AC72" s="4">
        <f t="shared" si="18"/>
        <v>176868.47891440091</v>
      </c>
    </row>
    <row r="73" spans="3:29" ht="18" customHeight="1" thickBot="1" x14ac:dyDescent="0.3">
      <c r="C73" s="14"/>
      <c r="G73" s="2">
        <v>69</v>
      </c>
      <c r="H73" s="8">
        <f t="shared" si="19"/>
        <v>1503.4801341142643</v>
      </c>
      <c r="I73" s="8">
        <f t="shared" si="20"/>
        <v>763.51159463154056</v>
      </c>
      <c r="J73" s="3">
        <f t="shared" si="21"/>
        <v>739.96853948272371</v>
      </c>
      <c r="K73" s="4">
        <f>IFERROR(IF(AND(H73&lt;&gt;"",$G73&lt;=$C$7),$C$8-SUM(I$5:I73),""),"")</f>
        <v>252217.18566441926</v>
      </c>
      <c r="M73" s="38">
        <v>69</v>
      </c>
      <c r="N73" s="41">
        <f t="shared" si="22"/>
        <v>2470.0048090454839</v>
      </c>
      <c r="O73" s="8">
        <f t="shared" si="23"/>
        <v>2046.3565729807804</v>
      </c>
      <c r="P73" s="3">
        <f t="shared" si="24"/>
        <v>423.6482360647035</v>
      </c>
      <c r="Q73" s="12">
        <f>IF(AND($F$1=2,N73&lt;&gt;"",$G73&lt;=($D$1*12)),$D$3-SUM(O$5:O73),
IF(AND($F$1=3,N73&lt;&gt;"",$G73&lt;=($E$1*12)),$E$3-SUM(O$5:O73),0))</f>
        <v>114822.12234142012</v>
      </c>
      <c r="S73" s="2">
        <v>69</v>
      </c>
      <c r="T73" s="8">
        <f t="shared" si="25"/>
        <v>0</v>
      </c>
      <c r="U73" s="8">
        <f t="shared" si="26"/>
        <v>0</v>
      </c>
      <c r="V73" s="3">
        <f t="shared" si="27"/>
        <v>0</v>
      </c>
      <c r="W73" s="4">
        <f>IF(AND($F$1=2,S73&lt;=$D$1*12),$D$4,IF(AND($F$1=3,S73&lt;=$E$1*12),$E$4,
IF(AND($F$1=2,T73&lt;&gt;"",S73&lt;=($D$7),S73&gt;($D$1*12)),$D$4-SUM(U$5:U73),
IF(AND($F$1=3,T73&lt;&gt;"",S73&lt;=($E$7),S73&gt;($E$1*12)),$E$4-SUM(U$5:U73),0))))</f>
        <v>60000</v>
      </c>
      <c r="Y73" s="2">
        <v>69</v>
      </c>
      <c r="Z73" s="8">
        <f t="shared" si="28"/>
        <v>2470.0048090454839</v>
      </c>
      <c r="AA73" s="8">
        <f t="shared" si="16"/>
        <v>2046.3565729807804</v>
      </c>
      <c r="AB73" s="3">
        <f t="shared" si="17"/>
        <v>423.6482360647035</v>
      </c>
      <c r="AC73" s="4">
        <f t="shared" si="18"/>
        <v>174822.12234142012</v>
      </c>
    </row>
    <row r="74" spans="3:29" ht="18" customHeight="1" thickBot="1" x14ac:dyDescent="0.3">
      <c r="C74" s="14"/>
      <c r="G74" s="2">
        <v>70</v>
      </c>
      <c r="H74" s="8">
        <f t="shared" si="19"/>
        <v>1503.4801341142643</v>
      </c>
      <c r="I74" s="8">
        <f t="shared" si="20"/>
        <v>765.74486604583785</v>
      </c>
      <c r="J74" s="3">
        <f t="shared" si="21"/>
        <v>737.73526806842642</v>
      </c>
      <c r="K74" s="4">
        <f>IFERROR(IF(AND(H74&lt;&gt;"",$G74&lt;=$C$7),$C$8-SUM(I$5:I74),""),"")</f>
        <v>251451.4407983734</v>
      </c>
      <c r="M74" s="38">
        <v>70</v>
      </c>
      <c r="N74" s="41">
        <f t="shared" si="22"/>
        <v>2470.0048090454839</v>
      </c>
      <c r="O74" s="8">
        <f t="shared" si="23"/>
        <v>2053.7746155578357</v>
      </c>
      <c r="P74" s="3">
        <f t="shared" si="24"/>
        <v>416.23019348764814</v>
      </c>
      <c r="Q74" s="12">
        <f>IF(AND($F$1=2,N74&lt;&gt;"",$G74&lt;=($D$1*12)),$D$3-SUM(O$5:O74),
IF(AND($F$1=3,N74&lt;&gt;"",$G74&lt;=($E$1*12)),$E$3-SUM(O$5:O74),0))</f>
        <v>112768.34772586229</v>
      </c>
      <c r="S74" s="2">
        <v>70</v>
      </c>
      <c r="T74" s="8">
        <f t="shared" si="25"/>
        <v>0</v>
      </c>
      <c r="U74" s="8">
        <f t="shared" si="26"/>
        <v>0</v>
      </c>
      <c r="V74" s="3">
        <f t="shared" si="27"/>
        <v>0</v>
      </c>
      <c r="W74" s="4">
        <f>IF(AND($F$1=2,S74&lt;=$D$1*12),$D$4,IF(AND($F$1=3,S74&lt;=$E$1*12),$E$4,
IF(AND($F$1=2,T74&lt;&gt;"",S74&lt;=($D$7),S74&gt;($D$1*12)),$D$4-SUM(U$5:U74),
IF(AND($F$1=3,T74&lt;&gt;"",S74&lt;=($E$7),S74&gt;($E$1*12)),$E$4-SUM(U$5:U74),0))))</f>
        <v>60000</v>
      </c>
      <c r="Y74" s="2">
        <v>70</v>
      </c>
      <c r="Z74" s="8">
        <f t="shared" si="28"/>
        <v>2470.0048090454839</v>
      </c>
      <c r="AA74" s="8">
        <f t="shared" si="16"/>
        <v>2053.7746155578357</v>
      </c>
      <c r="AB74" s="3">
        <f t="shared" si="17"/>
        <v>416.23019348764814</v>
      </c>
      <c r="AC74" s="4">
        <f t="shared" si="18"/>
        <v>172768.34772586229</v>
      </c>
    </row>
    <row r="75" spans="3:29" ht="18" customHeight="1" thickBot="1" x14ac:dyDescent="0.3">
      <c r="C75" s="14"/>
      <c r="G75" s="2">
        <v>71</v>
      </c>
      <c r="H75" s="8">
        <f t="shared" si="19"/>
        <v>1503.4801341142643</v>
      </c>
      <c r="I75" s="8">
        <f t="shared" si="20"/>
        <v>767.98466977902183</v>
      </c>
      <c r="J75" s="3">
        <f t="shared" si="21"/>
        <v>735.49546433524245</v>
      </c>
      <c r="K75" s="4">
        <f>IFERROR(IF(AND(H75&lt;&gt;"",$G75&lt;=$C$7),$C$8-SUM(I$5:I75),""),"")</f>
        <v>250683.45612859438</v>
      </c>
      <c r="M75" s="38">
        <v>71</v>
      </c>
      <c r="N75" s="41">
        <f t="shared" si="22"/>
        <v>2470.0048090454839</v>
      </c>
      <c r="O75" s="8">
        <f t="shared" si="23"/>
        <v>2061.2195485392331</v>
      </c>
      <c r="P75" s="3">
        <f t="shared" si="24"/>
        <v>408.78526050625101</v>
      </c>
      <c r="Q75" s="12">
        <f>IF(AND($F$1=2,N75&lt;&gt;"",$G75&lt;=($D$1*12)),$D$3-SUM(O$5:O75),
IF(AND($F$1=3,N75&lt;&gt;"",$G75&lt;=($E$1*12)),$E$3-SUM(O$5:O75),0))</f>
        <v>110707.12817732306</v>
      </c>
      <c r="S75" s="2">
        <v>71</v>
      </c>
      <c r="T75" s="8">
        <f t="shared" si="25"/>
        <v>0</v>
      </c>
      <c r="U75" s="8">
        <f t="shared" si="26"/>
        <v>0</v>
      </c>
      <c r="V75" s="3">
        <f t="shared" si="27"/>
        <v>0</v>
      </c>
      <c r="W75" s="4">
        <f>IF(AND($F$1=2,S75&lt;=$D$1*12),$D$4,IF(AND($F$1=3,S75&lt;=$E$1*12),$E$4,
IF(AND($F$1=2,T75&lt;&gt;"",S75&lt;=($D$7),S75&gt;($D$1*12)),$D$4-SUM(U$5:U75),
IF(AND($F$1=3,T75&lt;&gt;"",S75&lt;=($E$7),S75&gt;($E$1*12)),$E$4-SUM(U$5:U75),0))))</f>
        <v>60000</v>
      </c>
      <c r="Y75" s="2">
        <v>71</v>
      </c>
      <c r="Z75" s="8">
        <f t="shared" si="28"/>
        <v>2470.0048090454839</v>
      </c>
      <c r="AA75" s="8">
        <f t="shared" si="16"/>
        <v>2061.2195485392331</v>
      </c>
      <c r="AB75" s="3">
        <f t="shared" si="17"/>
        <v>408.78526050625101</v>
      </c>
      <c r="AC75" s="4">
        <f t="shared" si="18"/>
        <v>170707.12817732306</v>
      </c>
    </row>
    <row r="76" spans="3:29" ht="18" customHeight="1" thickBot="1" x14ac:dyDescent="0.3">
      <c r="C76" s="14"/>
      <c r="G76" s="2">
        <v>72</v>
      </c>
      <c r="H76" s="8">
        <f t="shared" si="19"/>
        <v>1503.4801341142643</v>
      </c>
      <c r="I76" s="8">
        <f t="shared" si="20"/>
        <v>770.23102493812553</v>
      </c>
      <c r="J76" s="3">
        <f t="shared" si="21"/>
        <v>733.24910917613875</v>
      </c>
      <c r="K76" s="4">
        <f>IFERROR(IF(AND(H76&lt;&gt;"",$G76&lt;=$C$7),$C$8-SUM(I$5:I76),""),"")</f>
        <v>249913.22510365627</v>
      </c>
      <c r="M76" s="38">
        <v>72</v>
      </c>
      <c r="N76" s="41">
        <f t="shared" si="22"/>
        <v>2470.0048090454839</v>
      </c>
      <c r="O76" s="8">
        <f t="shared" si="23"/>
        <v>2068.6914694026873</v>
      </c>
      <c r="P76" s="3">
        <f t="shared" si="24"/>
        <v>401.31333964279634</v>
      </c>
      <c r="Q76" s="12">
        <f>IF(AND($F$1=2,N76&lt;&gt;"",$G76&lt;=($D$1*12)),$D$3-SUM(O$5:O76),
IF(AND($F$1=3,N76&lt;&gt;"",$G76&lt;=($E$1*12)),$E$3-SUM(O$5:O76),0))</f>
        <v>108638.43670792037</v>
      </c>
      <c r="S76" s="2">
        <v>72</v>
      </c>
      <c r="T76" s="8">
        <f t="shared" si="25"/>
        <v>0</v>
      </c>
      <c r="U76" s="8">
        <f t="shared" si="26"/>
        <v>0</v>
      </c>
      <c r="V76" s="3">
        <f t="shared" si="27"/>
        <v>0</v>
      </c>
      <c r="W76" s="4">
        <f>IF(AND($F$1=2,S76&lt;=$D$1*12),$D$4,IF(AND($F$1=3,S76&lt;=$E$1*12),$E$4,
IF(AND($F$1=2,T76&lt;&gt;"",S76&lt;=($D$7),S76&gt;($D$1*12)),$D$4-SUM(U$5:U76),
IF(AND($F$1=3,T76&lt;&gt;"",S76&lt;=($E$7),S76&gt;($E$1*12)),$E$4-SUM(U$5:U76),0))))</f>
        <v>60000</v>
      </c>
      <c r="Y76" s="2">
        <v>72</v>
      </c>
      <c r="Z76" s="8">
        <f t="shared" si="28"/>
        <v>2470.0048090454839</v>
      </c>
      <c r="AA76" s="8">
        <f t="shared" si="16"/>
        <v>2068.6914694026873</v>
      </c>
      <c r="AB76" s="3">
        <f t="shared" si="17"/>
        <v>401.31333964279634</v>
      </c>
      <c r="AC76" s="4">
        <f t="shared" si="18"/>
        <v>168638.43670792037</v>
      </c>
    </row>
    <row r="77" spans="3:29" ht="18" customHeight="1" thickBot="1" x14ac:dyDescent="0.3">
      <c r="C77" s="14"/>
      <c r="G77" s="2">
        <v>73</v>
      </c>
      <c r="H77" s="8">
        <f t="shared" si="19"/>
        <v>1503.4801341142643</v>
      </c>
      <c r="I77" s="8">
        <f t="shared" si="20"/>
        <v>772.48395068606953</v>
      </c>
      <c r="J77" s="3">
        <f t="shared" si="21"/>
        <v>730.99618342819474</v>
      </c>
      <c r="K77" s="4">
        <f>IFERROR(IF(AND(H77&lt;&gt;"",$G77&lt;=$C$7),$C$8-SUM(I$5:I77),""),"")</f>
        <v>249140.74115297018</v>
      </c>
      <c r="M77" s="38">
        <v>73</v>
      </c>
      <c r="N77" s="41">
        <f t="shared" si="22"/>
        <v>2470.0048090454839</v>
      </c>
      <c r="O77" s="8">
        <f t="shared" si="23"/>
        <v>2076.1904759792724</v>
      </c>
      <c r="P77" s="3">
        <f t="shared" si="24"/>
        <v>393.81433306621159</v>
      </c>
      <c r="Q77" s="12">
        <f>IF(AND($F$1=2,N77&lt;&gt;"",$G77&lt;=($D$1*12)),$D$3-SUM(O$5:O77),
IF(AND($F$1=3,N77&lt;&gt;"",$G77&lt;=($E$1*12)),$E$3-SUM(O$5:O77),0))</f>
        <v>106562.2462319411</v>
      </c>
      <c r="S77" s="2">
        <v>73</v>
      </c>
      <c r="T77" s="8">
        <f t="shared" si="25"/>
        <v>0</v>
      </c>
      <c r="U77" s="8">
        <f t="shared" si="26"/>
        <v>0</v>
      </c>
      <c r="V77" s="3">
        <f t="shared" si="27"/>
        <v>0</v>
      </c>
      <c r="W77" s="4">
        <f>IF(AND($F$1=2,S77&lt;=$D$1*12),$D$4,IF(AND($F$1=3,S77&lt;=$E$1*12),$E$4,
IF(AND($F$1=2,T77&lt;&gt;"",S77&lt;=($D$7),S77&gt;($D$1*12)),$D$4-SUM(U$5:U77),
IF(AND($F$1=3,T77&lt;&gt;"",S77&lt;=($E$7),S77&gt;($E$1*12)),$E$4-SUM(U$5:U77),0))))</f>
        <v>60000</v>
      </c>
      <c r="Y77" s="2">
        <v>73</v>
      </c>
      <c r="Z77" s="8">
        <f t="shared" si="28"/>
        <v>2470.0048090454839</v>
      </c>
      <c r="AA77" s="8">
        <f t="shared" si="16"/>
        <v>2076.1904759792724</v>
      </c>
      <c r="AB77" s="3">
        <f t="shared" si="17"/>
        <v>393.81433306621159</v>
      </c>
      <c r="AC77" s="4">
        <f t="shared" si="18"/>
        <v>166562.2462319411</v>
      </c>
    </row>
    <row r="78" spans="3:29" ht="18" customHeight="1" thickBot="1" x14ac:dyDescent="0.3">
      <c r="C78" s="14"/>
      <c r="G78" s="2">
        <v>74</v>
      </c>
      <c r="H78" s="8">
        <f t="shared" si="19"/>
        <v>1503.4801341142643</v>
      </c>
      <c r="I78" s="8">
        <f t="shared" si="20"/>
        <v>774.74346624182635</v>
      </c>
      <c r="J78" s="3">
        <f t="shared" si="21"/>
        <v>728.73666787243792</v>
      </c>
      <c r="K78" s="4">
        <f>IFERROR(IF(AND(H78&lt;&gt;"",$G78&lt;=$C$7),$C$8-SUM(I$5:I78),""),"")</f>
        <v>248365.99768672837</v>
      </c>
      <c r="M78" s="38">
        <v>74</v>
      </c>
      <c r="N78" s="41">
        <f t="shared" si="22"/>
        <v>2470.0048090454839</v>
      </c>
      <c r="O78" s="8">
        <f t="shared" si="23"/>
        <v>2083.7166664546971</v>
      </c>
      <c r="P78" s="3">
        <f t="shared" si="24"/>
        <v>386.28814259078666</v>
      </c>
      <c r="Q78" s="12">
        <f>IF(AND($F$1=2,N78&lt;&gt;"",$G78&lt;=($D$1*12)),$D$3-SUM(O$5:O78),
IF(AND($F$1=3,N78&lt;&gt;"",$G78&lt;=($E$1*12)),$E$3-SUM(O$5:O78),0))</f>
        <v>104478.52956548639</v>
      </c>
      <c r="S78" s="2">
        <v>74</v>
      </c>
      <c r="T78" s="8">
        <f t="shared" si="25"/>
        <v>0</v>
      </c>
      <c r="U78" s="8">
        <f t="shared" si="26"/>
        <v>0</v>
      </c>
      <c r="V78" s="3">
        <f t="shared" si="27"/>
        <v>0</v>
      </c>
      <c r="W78" s="4">
        <f>IF(AND($F$1=2,S78&lt;=$D$1*12),$D$4,IF(AND($F$1=3,S78&lt;=$E$1*12),$E$4,
IF(AND($F$1=2,T78&lt;&gt;"",S78&lt;=($D$7),S78&gt;($D$1*12)),$D$4-SUM(U$5:U78),
IF(AND($F$1=3,T78&lt;&gt;"",S78&lt;=($E$7),S78&gt;($E$1*12)),$E$4-SUM(U$5:U78),0))))</f>
        <v>60000</v>
      </c>
      <c r="Y78" s="2">
        <v>74</v>
      </c>
      <c r="Z78" s="8">
        <f t="shared" si="28"/>
        <v>2470.0048090454839</v>
      </c>
      <c r="AA78" s="8">
        <f t="shared" si="16"/>
        <v>2083.7166664546971</v>
      </c>
      <c r="AB78" s="3">
        <f t="shared" si="17"/>
        <v>386.28814259078666</v>
      </c>
      <c r="AC78" s="4">
        <f t="shared" si="18"/>
        <v>164478.52956548639</v>
      </c>
    </row>
    <row r="79" spans="3:29" ht="18" customHeight="1" thickBot="1" x14ac:dyDescent="0.3">
      <c r="C79" s="14"/>
      <c r="G79" s="2">
        <v>75</v>
      </c>
      <c r="H79" s="8">
        <f t="shared" si="19"/>
        <v>1503.4801341142643</v>
      </c>
      <c r="I79" s="8">
        <f t="shared" si="20"/>
        <v>777.00959088058369</v>
      </c>
      <c r="J79" s="3">
        <f t="shared" si="21"/>
        <v>726.47054323368059</v>
      </c>
      <c r="K79" s="4">
        <f>IFERROR(IF(AND(H79&lt;&gt;"",$G79&lt;=$C$7),$C$8-SUM(I$5:I79),""),"")</f>
        <v>247588.98809584777</v>
      </c>
      <c r="M79" s="38">
        <v>75</v>
      </c>
      <c r="N79" s="41">
        <f t="shared" si="22"/>
        <v>2470.0048090454839</v>
      </c>
      <c r="O79" s="8">
        <f t="shared" si="23"/>
        <v>2091.2701393705956</v>
      </c>
      <c r="P79" s="3">
        <f t="shared" si="24"/>
        <v>378.73466967488838</v>
      </c>
      <c r="Q79" s="12">
        <f>IF(AND($F$1=2,N79&lt;&gt;"",$G79&lt;=($D$1*12)),$D$3-SUM(O$5:O79),
IF(AND($F$1=3,N79&lt;&gt;"",$G79&lt;=($E$1*12)),$E$3-SUM(O$5:O79),0))</f>
        <v>102387.25942611578</v>
      </c>
      <c r="S79" s="2">
        <v>75</v>
      </c>
      <c r="T79" s="8">
        <f t="shared" si="25"/>
        <v>0</v>
      </c>
      <c r="U79" s="8">
        <f t="shared" si="26"/>
        <v>0</v>
      </c>
      <c r="V79" s="3">
        <f t="shared" si="27"/>
        <v>0</v>
      </c>
      <c r="W79" s="4">
        <f>IF(AND($F$1=2,S79&lt;=$D$1*12),$D$4,IF(AND($F$1=3,S79&lt;=$E$1*12),$E$4,
IF(AND($F$1=2,T79&lt;&gt;"",S79&lt;=($D$7),S79&gt;($D$1*12)),$D$4-SUM(U$5:U79),
IF(AND($F$1=3,T79&lt;&gt;"",S79&lt;=($E$7),S79&gt;($E$1*12)),$E$4-SUM(U$5:U79),0))))</f>
        <v>60000</v>
      </c>
      <c r="Y79" s="2">
        <v>75</v>
      </c>
      <c r="Z79" s="8">
        <f t="shared" si="28"/>
        <v>2470.0048090454839</v>
      </c>
      <c r="AA79" s="8">
        <f t="shared" si="16"/>
        <v>2091.2701393705956</v>
      </c>
      <c r="AB79" s="3">
        <f t="shared" si="17"/>
        <v>378.73466967488838</v>
      </c>
      <c r="AC79" s="4">
        <f t="shared" si="18"/>
        <v>162387.25942611578</v>
      </c>
    </row>
    <row r="80" spans="3:29" ht="18" customHeight="1" thickBot="1" x14ac:dyDescent="0.3">
      <c r="C80" s="14"/>
      <c r="G80" s="2">
        <v>76</v>
      </c>
      <c r="H80" s="8">
        <f t="shared" si="19"/>
        <v>1503.4801341142643</v>
      </c>
      <c r="I80" s="8">
        <f t="shared" si="20"/>
        <v>779.28234393390949</v>
      </c>
      <c r="J80" s="3">
        <f t="shared" si="21"/>
        <v>724.19779018035479</v>
      </c>
      <c r="K80" s="4">
        <f>IFERROR(IF(AND(H80&lt;&gt;"",$G80&lt;=$C$7),$C$8-SUM(I$5:I80),""),"")</f>
        <v>246809.70575191389</v>
      </c>
      <c r="M80" s="38">
        <v>76</v>
      </c>
      <c r="N80" s="41">
        <f t="shared" si="22"/>
        <v>2470.0048090454839</v>
      </c>
      <c r="O80" s="8">
        <f t="shared" si="23"/>
        <v>2098.8509936258138</v>
      </c>
      <c r="P80" s="3">
        <f t="shared" si="24"/>
        <v>371.15381541966997</v>
      </c>
      <c r="Q80" s="12">
        <f>IF(AND($F$1=2,N80&lt;&gt;"",$G80&lt;=($D$1*12)),$D$3-SUM(O$5:O80),
IF(AND($F$1=3,N80&lt;&gt;"",$G80&lt;=($E$1*12)),$E$3-SUM(O$5:O80),0))</f>
        <v>100288.40843248996</v>
      </c>
      <c r="S80" s="2">
        <v>76</v>
      </c>
      <c r="T80" s="8">
        <f t="shared" si="25"/>
        <v>0</v>
      </c>
      <c r="U80" s="8">
        <f t="shared" si="26"/>
        <v>0</v>
      </c>
      <c r="V80" s="3">
        <f t="shared" si="27"/>
        <v>0</v>
      </c>
      <c r="W80" s="4">
        <f>IF(AND($F$1=2,S80&lt;=$D$1*12),$D$4,IF(AND($F$1=3,S80&lt;=$E$1*12),$E$4,
IF(AND($F$1=2,T80&lt;&gt;"",S80&lt;=($D$7),S80&gt;($D$1*12)),$D$4-SUM(U$5:U80),
IF(AND($F$1=3,T80&lt;&gt;"",S80&lt;=($E$7),S80&gt;($E$1*12)),$E$4-SUM(U$5:U80),0))))</f>
        <v>60000</v>
      </c>
      <c r="Y80" s="2">
        <v>76</v>
      </c>
      <c r="Z80" s="8">
        <f t="shared" si="28"/>
        <v>2470.0048090454839</v>
      </c>
      <c r="AA80" s="8">
        <f t="shared" si="16"/>
        <v>2098.8509936258138</v>
      </c>
      <c r="AB80" s="3">
        <f t="shared" si="17"/>
        <v>371.15381541966997</v>
      </c>
      <c r="AC80" s="4">
        <f t="shared" si="18"/>
        <v>160288.40843248996</v>
      </c>
    </row>
    <row r="81" spans="3:29" ht="18" customHeight="1" thickBot="1" x14ac:dyDescent="0.3">
      <c r="C81" s="14"/>
      <c r="G81" s="2">
        <v>77</v>
      </c>
      <c r="H81" s="8">
        <f t="shared" si="19"/>
        <v>1503.4801341142643</v>
      </c>
      <c r="I81" s="8">
        <f t="shared" si="20"/>
        <v>781.56174478991613</v>
      </c>
      <c r="J81" s="3">
        <f t="shared" si="21"/>
        <v>721.91838932434814</v>
      </c>
      <c r="K81" s="4">
        <f>IFERROR(IF(AND(H81&lt;&gt;"",$G81&lt;=$C$7),$C$8-SUM(I$5:I81),""),"")</f>
        <v>246028.14400712395</v>
      </c>
      <c r="M81" s="38">
        <v>77</v>
      </c>
      <c r="N81" s="41">
        <f t="shared" si="22"/>
        <v>2470.0048090454839</v>
      </c>
      <c r="O81" s="8">
        <f t="shared" si="23"/>
        <v>2106.4593284777075</v>
      </c>
      <c r="P81" s="3">
        <f t="shared" si="24"/>
        <v>363.54548056777645</v>
      </c>
      <c r="Q81" s="12">
        <f>IF(AND($F$1=2,N81&lt;&gt;"",$G81&lt;=($D$1*12)),$D$3-SUM(O$5:O81),
IF(AND($F$1=3,N81&lt;&gt;"",$G81&lt;=($E$1*12)),$E$3-SUM(O$5:O81),0))</f>
        <v>98181.949104012252</v>
      </c>
      <c r="S81" s="2">
        <v>77</v>
      </c>
      <c r="T81" s="8">
        <f t="shared" si="25"/>
        <v>0</v>
      </c>
      <c r="U81" s="8">
        <f t="shared" si="26"/>
        <v>0</v>
      </c>
      <c r="V81" s="3">
        <f t="shared" si="27"/>
        <v>0</v>
      </c>
      <c r="W81" s="4">
        <f>IF(AND($F$1=2,S81&lt;=$D$1*12),$D$4,IF(AND($F$1=3,S81&lt;=$E$1*12),$E$4,
IF(AND($F$1=2,T81&lt;&gt;"",S81&lt;=($D$7),S81&gt;($D$1*12)),$D$4-SUM(U$5:U81),
IF(AND($F$1=3,T81&lt;&gt;"",S81&lt;=($E$7),S81&gt;($E$1*12)),$E$4-SUM(U$5:U81),0))))</f>
        <v>60000</v>
      </c>
      <c r="Y81" s="2">
        <v>77</v>
      </c>
      <c r="Z81" s="8">
        <f t="shared" si="28"/>
        <v>2470.0048090454839</v>
      </c>
      <c r="AA81" s="8">
        <f t="shared" si="16"/>
        <v>2106.4593284777075</v>
      </c>
      <c r="AB81" s="3">
        <f t="shared" si="17"/>
        <v>363.54548056777645</v>
      </c>
      <c r="AC81" s="4">
        <f t="shared" si="18"/>
        <v>158181.94910401225</v>
      </c>
    </row>
    <row r="82" spans="3:29" ht="18" customHeight="1" thickBot="1" x14ac:dyDescent="0.3">
      <c r="C82" s="14"/>
      <c r="G82" s="2">
        <v>78</v>
      </c>
      <c r="H82" s="8">
        <f t="shared" si="19"/>
        <v>1503.4801341142643</v>
      </c>
      <c r="I82" s="8">
        <f t="shared" si="20"/>
        <v>783.84781289342664</v>
      </c>
      <c r="J82" s="3">
        <f t="shared" si="21"/>
        <v>719.63232122083764</v>
      </c>
      <c r="K82" s="4">
        <f>IFERROR(IF(AND(H82&lt;&gt;"",$G82&lt;=$C$7),$C$8-SUM(I$5:I82),""),"")</f>
        <v>245244.29619423053</v>
      </c>
      <c r="M82" s="38">
        <v>78</v>
      </c>
      <c r="N82" s="41">
        <f t="shared" si="22"/>
        <v>2470.0048090454839</v>
      </c>
      <c r="O82" s="8">
        <f t="shared" si="23"/>
        <v>2114.0952435434392</v>
      </c>
      <c r="P82" s="3">
        <f t="shared" si="24"/>
        <v>355.90956550204476</v>
      </c>
      <c r="Q82" s="12">
        <f>IF(AND($F$1=2,N82&lt;&gt;"",$G82&lt;=($D$1*12)),$D$3-SUM(O$5:O82),
IF(AND($F$1=3,N82&lt;&gt;"",$G82&lt;=($E$1*12)),$E$3-SUM(O$5:O82),0))</f>
        <v>96067.853860468807</v>
      </c>
      <c r="S82" s="2">
        <v>78</v>
      </c>
      <c r="T82" s="8">
        <f t="shared" si="25"/>
        <v>0</v>
      </c>
      <c r="U82" s="8">
        <f t="shared" si="26"/>
        <v>0</v>
      </c>
      <c r="V82" s="3">
        <f t="shared" si="27"/>
        <v>0</v>
      </c>
      <c r="W82" s="4">
        <f>IF(AND($F$1=2,S82&lt;=$D$1*12),$D$4,IF(AND($F$1=3,S82&lt;=$E$1*12),$E$4,
IF(AND($F$1=2,T82&lt;&gt;"",S82&lt;=($D$7),S82&gt;($D$1*12)),$D$4-SUM(U$5:U82),
IF(AND($F$1=3,T82&lt;&gt;"",S82&lt;=($E$7),S82&gt;($E$1*12)),$E$4-SUM(U$5:U82),0))))</f>
        <v>60000</v>
      </c>
      <c r="Y82" s="2">
        <v>78</v>
      </c>
      <c r="Z82" s="8">
        <f t="shared" si="28"/>
        <v>2470.0048090454839</v>
      </c>
      <c r="AA82" s="8">
        <f t="shared" si="16"/>
        <v>2114.0952435434392</v>
      </c>
      <c r="AB82" s="3">
        <f t="shared" si="17"/>
        <v>355.90956550204476</v>
      </c>
      <c r="AC82" s="4">
        <f t="shared" si="18"/>
        <v>156067.85386046881</v>
      </c>
    </row>
    <row r="83" spans="3:29" ht="18" customHeight="1" thickBot="1" x14ac:dyDescent="0.3">
      <c r="C83" s="14"/>
      <c r="G83" s="2">
        <v>79</v>
      </c>
      <c r="H83" s="8">
        <f t="shared" si="19"/>
        <v>1503.4801341142643</v>
      </c>
      <c r="I83" s="8">
        <f t="shared" si="20"/>
        <v>786.14056774613982</v>
      </c>
      <c r="J83" s="3">
        <f t="shared" si="21"/>
        <v>717.33956636812445</v>
      </c>
      <c r="K83" s="4">
        <f>IFERROR(IF(AND(H83&lt;&gt;"",$G83&lt;=$C$7),$C$8-SUM(I$5:I83),""),"")</f>
        <v>244458.1556264844</v>
      </c>
      <c r="M83" s="38">
        <v>79</v>
      </c>
      <c r="N83" s="41">
        <f t="shared" si="22"/>
        <v>2470.0048090454839</v>
      </c>
      <c r="O83" s="8">
        <f t="shared" si="23"/>
        <v>2121.7588388012841</v>
      </c>
      <c r="P83" s="3">
        <f t="shared" si="24"/>
        <v>348.24597024419984</v>
      </c>
      <c r="Q83" s="12">
        <f>IF(AND($F$1=2,N83&lt;&gt;"",$G83&lt;=($D$1*12)),$D$3-SUM(O$5:O83),
IF(AND($F$1=3,N83&lt;&gt;"",$G83&lt;=($E$1*12)),$E$3-SUM(O$5:O83),0))</f>
        <v>93946.095021667512</v>
      </c>
      <c r="S83" s="2">
        <v>79</v>
      </c>
      <c r="T83" s="8">
        <f t="shared" si="25"/>
        <v>0</v>
      </c>
      <c r="U83" s="8">
        <f t="shared" si="26"/>
        <v>0</v>
      </c>
      <c r="V83" s="3">
        <f t="shared" si="27"/>
        <v>0</v>
      </c>
      <c r="W83" s="4">
        <f>IF(AND($F$1=2,S83&lt;=$D$1*12),$D$4,IF(AND($F$1=3,S83&lt;=$E$1*12),$E$4,
IF(AND($F$1=2,T83&lt;&gt;"",S83&lt;=($D$7),S83&gt;($D$1*12)),$D$4-SUM(U$5:U83),
IF(AND($F$1=3,T83&lt;&gt;"",S83&lt;=($E$7),S83&gt;($E$1*12)),$E$4-SUM(U$5:U83),0))))</f>
        <v>60000</v>
      </c>
      <c r="Y83" s="2">
        <v>79</v>
      </c>
      <c r="Z83" s="8">
        <f t="shared" si="28"/>
        <v>2470.0048090454839</v>
      </c>
      <c r="AA83" s="8">
        <f t="shared" si="16"/>
        <v>2121.7588388012841</v>
      </c>
      <c r="AB83" s="3">
        <f t="shared" si="17"/>
        <v>348.24597024419984</v>
      </c>
      <c r="AC83" s="4">
        <f t="shared" si="18"/>
        <v>153946.09502166751</v>
      </c>
    </row>
    <row r="84" spans="3:29" ht="18" customHeight="1" thickBot="1" x14ac:dyDescent="0.3">
      <c r="C84" s="14"/>
      <c r="G84" s="2">
        <v>80</v>
      </c>
      <c r="H84" s="8">
        <f t="shared" si="19"/>
        <v>1503.4801341142643</v>
      </c>
      <c r="I84" s="8">
        <f t="shared" si="20"/>
        <v>788.44002890679735</v>
      </c>
      <c r="J84" s="3">
        <f t="shared" si="21"/>
        <v>715.04010520746692</v>
      </c>
      <c r="K84" s="4">
        <f>IFERROR(IF(AND(H84&lt;&gt;"",$G84&lt;=$C$7),$C$8-SUM(I$5:I84),""),"")</f>
        <v>243669.7155975776</v>
      </c>
      <c r="M84" s="38">
        <v>80</v>
      </c>
      <c r="N84" s="41">
        <f t="shared" si="22"/>
        <v>2470.0048090454839</v>
      </c>
      <c r="O84" s="8">
        <f t="shared" si="23"/>
        <v>2129.4502145919387</v>
      </c>
      <c r="P84" s="3">
        <f t="shared" si="24"/>
        <v>340.55459445354512</v>
      </c>
      <c r="Q84" s="12">
        <f>IF(AND($F$1=2,N84&lt;&gt;"",$G84&lt;=($D$1*12)),$D$3-SUM(O$5:O84),
IF(AND($F$1=3,N84&lt;&gt;"",$G84&lt;=($E$1*12)),$E$3-SUM(O$5:O84),0))</f>
        <v>91816.644807075587</v>
      </c>
      <c r="S84" s="2">
        <v>80</v>
      </c>
      <c r="T84" s="8">
        <f t="shared" si="25"/>
        <v>0</v>
      </c>
      <c r="U84" s="8">
        <f t="shared" si="26"/>
        <v>0</v>
      </c>
      <c r="V84" s="3">
        <f t="shared" si="27"/>
        <v>0</v>
      </c>
      <c r="W84" s="4">
        <f>IF(AND($F$1=2,S84&lt;=$D$1*12),$D$4,IF(AND($F$1=3,S84&lt;=$E$1*12),$E$4,
IF(AND($F$1=2,T84&lt;&gt;"",S84&lt;=($D$7),S84&gt;($D$1*12)),$D$4-SUM(U$5:U84),
IF(AND($F$1=3,T84&lt;&gt;"",S84&lt;=($E$7),S84&gt;($E$1*12)),$E$4-SUM(U$5:U84),0))))</f>
        <v>60000</v>
      </c>
      <c r="Y84" s="2">
        <v>80</v>
      </c>
      <c r="Z84" s="8">
        <f t="shared" si="28"/>
        <v>2470.0048090454839</v>
      </c>
      <c r="AA84" s="8">
        <f t="shared" si="16"/>
        <v>2129.4502145919387</v>
      </c>
      <c r="AB84" s="3">
        <f t="shared" si="17"/>
        <v>340.55459445354512</v>
      </c>
      <c r="AC84" s="4">
        <f t="shared" si="18"/>
        <v>151816.64480707559</v>
      </c>
    </row>
    <row r="85" spans="3:29" ht="18" customHeight="1" thickBot="1" x14ac:dyDescent="0.3">
      <c r="C85" s="14"/>
      <c r="G85" s="2">
        <v>81</v>
      </c>
      <c r="H85" s="8">
        <f t="shared" si="19"/>
        <v>1503.4801341142643</v>
      </c>
      <c r="I85" s="8">
        <f t="shared" si="20"/>
        <v>790.7462159913498</v>
      </c>
      <c r="J85" s="3">
        <f t="shared" si="21"/>
        <v>712.73391812291447</v>
      </c>
      <c r="K85" s="4">
        <f>IFERROR(IF(AND(H85&lt;&gt;"",$G85&lt;=$C$7),$C$8-SUM(I$5:I85),""),"")</f>
        <v>242878.96938158624</v>
      </c>
      <c r="M85" s="38">
        <v>81</v>
      </c>
      <c r="N85" s="41">
        <f t="shared" si="22"/>
        <v>2470.0048090454839</v>
      </c>
      <c r="O85" s="8">
        <f t="shared" si="23"/>
        <v>2137.1694716198344</v>
      </c>
      <c r="P85" s="3">
        <f t="shared" si="24"/>
        <v>332.83533742564936</v>
      </c>
      <c r="Q85" s="12">
        <f>IF(AND($F$1=2,N85&lt;&gt;"",$G85&lt;=($D$1*12)),$D$3-SUM(O$5:O85),
IF(AND($F$1=3,N85&lt;&gt;"",$G85&lt;=($E$1*12)),$E$3-SUM(O$5:O85),0))</f>
        <v>89679.475335455762</v>
      </c>
      <c r="S85" s="2">
        <v>81</v>
      </c>
      <c r="T85" s="8">
        <f t="shared" si="25"/>
        <v>0</v>
      </c>
      <c r="U85" s="8">
        <f t="shared" si="26"/>
        <v>0</v>
      </c>
      <c r="V85" s="3">
        <f t="shared" si="27"/>
        <v>0</v>
      </c>
      <c r="W85" s="4">
        <f>IF(AND($F$1=2,S85&lt;=$D$1*12),$D$4,IF(AND($F$1=3,S85&lt;=$E$1*12),$E$4,
IF(AND($F$1=2,T85&lt;&gt;"",S85&lt;=($D$7),S85&gt;($D$1*12)),$D$4-SUM(U$5:U85),
IF(AND($F$1=3,T85&lt;&gt;"",S85&lt;=($E$7),S85&gt;($E$1*12)),$E$4-SUM(U$5:U85),0))))</f>
        <v>60000</v>
      </c>
      <c r="Y85" s="2">
        <v>81</v>
      </c>
      <c r="Z85" s="8">
        <f t="shared" si="28"/>
        <v>2470.0048090454839</v>
      </c>
      <c r="AA85" s="8">
        <f t="shared" si="16"/>
        <v>2137.1694716198344</v>
      </c>
      <c r="AB85" s="3">
        <f t="shared" si="17"/>
        <v>332.83533742564936</v>
      </c>
      <c r="AC85" s="4">
        <f t="shared" si="18"/>
        <v>149679.47533545576</v>
      </c>
    </row>
    <row r="86" spans="3:29" ht="18" customHeight="1" thickBot="1" x14ac:dyDescent="0.3">
      <c r="C86" s="14"/>
      <c r="G86" s="2">
        <v>82</v>
      </c>
      <c r="H86" s="8">
        <f t="shared" si="19"/>
        <v>1503.4801341142643</v>
      </c>
      <c r="I86" s="8">
        <f t="shared" si="20"/>
        <v>793.05914867312447</v>
      </c>
      <c r="J86" s="3">
        <f t="shared" si="21"/>
        <v>710.42098544113981</v>
      </c>
      <c r="K86" s="4">
        <f>IFERROR(IF(AND(H86&lt;&gt;"",$G86&lt;=$C$7),$C$8-SUM(I$5:I86),""),"")</f>
        <v>242085.91023291313</v>
      </c>
      <c r="M86" s="38">
        <v>82</v>
      </c>
      <c r="N86" s="41">
        <f t="shared" si="22"/>
        <v>2470.0048090454839</v>
      </c>
      <c r="O86" s="8">
        <f t="shared" si="23"/>
        <v>2144.9167109544564</v>
      </c>
      <c r="P86" s="3">
        <f t="shared" si="24"/>
        <v>325.0880980910274</v>
      </c>
      <c r="Q86" s="12">
        <f>IF(AND($F$1=2,N86&lt;&gt;"",$G86&lt;=($D$1*12)),$D$3-SUM(O$5:O86),
IF(AND($F$1=3,N86&lt;&gt;"",$G86&lt;=($E$1*12)),$E$3-SUM(O$5:O86),0))</f>
        <v>87534.558624501311</v>
      </c>
      <c r="S86" s="2">
        <v>82</v>
      </c>
      <c r="T86" s="8">
        <f t="shared" si="25"/>
        <v>0</v>
      </c>
      <c r="U86" s="8">
        <f t="shared" si="26"/>
        <v>0</v>
      </c>
      <c r="V86" s="3">
        <f t="shared" si="27"/>
        <v>0</v>
      </c>
      <c r="W86" s="4">
        <f>IF(AND($F$1=2,S86&lt;=$D$1*12),$D$4,IF(AND($F$1=3,S86&lt;=$E$1*12),$E$4,
IF(AND($F$1=2,T86&lt;&gt;"",S86&lt;=($D$7),S86&gt;($D$1*12)),$D$4-SUM(U$5:U86),
IF(AND($F$1=3,T86&lt;&gt;"",S86&lt;=($E$7),S86&gt;($E$1*12)),$E$4-SUM(U$5:U86),0))))</f>
        <v>60000</v>
      </c>
      <c r="Y86" s="2">
        <v>82</v>
      </c>
      <c r="Z86" s="8">
        <f t="shared" si="28"/>
        <v>2470.0048090454839</v>
      </c>
      <c r="AA86" s="8">
        <f t="shared" si="16"/>
        <v>2144.9167109544564</v>
      </c>
      <c r="AB86" s="3">
        <f t="shared" si="17"/>
        <v>325.0880980910274</v>
      </c>
      <c r="AC86" s="4">
        <f t="shared" si="18"/>
        <v>147534.55862450131</v>
      </c>
    </row>
    <row r="87" spans="3:29" ht="18" customHeight="1" thickBot="1" x14ac:dyDescent="0.3">
      <c r="C87" s="14"/>
      <c r="G87" s="2">
        <v>83</v>
      </c>
      <c r="H87" s="8">
        <f t="shared" si="19"/>
        <v>1503.4801341142643</v>
      </c>
      <c r="I87" s="8">
        <f t="shared" si="20"/>
        <v>795.37884668299318</v>
      </c>
      <c r="J87" s="3">
        <f t="shared" si="21"/>
        <v>708.10128743127109</v>
      </c>
      <c r="K87" s="4">
        <f>IFERROR(IF(AND(H87&lt;&gt;"",$G87&lt;=$C$7),$C$8-SUM(I$5:I87),""),"")</f>
        <v>241290.53138623014</v>
      </c>
      <c r="M87" s="38">
        <v>83</v>
      </c>
      <c r="N87" s="41">
        <f t="shared" si="22"/>
        <v>2470.0048090454839</v>
      </c>
      <c r="O87" s="8">
        <f t="shared" si="23"/>
        <v>2152.6920340316665</v>
      </c>
      <c r="P87" s="3">
        <f t="shared" si="24"/>
        <v>317.3127750138176</v>
      </c>
      <c r="Q87" s="12">
        <f>IF(AND($F$1=2,N87&lt;&gt;"",$G87&lt;=($D$1*12)),$D$3-SUM(O$5:O87),
IF(AND($F$1=3,N87&lt;&gt;"",$G87&lt;=($E$1*12)),$E$3-SUM(O$5:O87),0))</f>
        <v>85381.866590469639</v>
      </c>
      <c r="S87" s="2">
        <v>83</v>
      </c>
      <c r="T87" s="8">
        <f t="shared" si="25"/>
        <v>0</v>
      </c>
      <c r="U87" s="8">
        <f t="shared" si="26"/>
        <v>0</v>
      </c>
      <c r="V87" s="3">
        <f t="shared" si="27"/>
        <v>0</v>
      </c>
      <c r="W87" s="4">
        <f>IF(AND($F$1=2,S87&lt;=$D$1*12),$D$4,IF(AND($F$1=3,S87&lt;=$E$1*12),$E$4,
IF(AND($F$1=2,T87&lt;&gt;"",S87&lt;=($D$7),S87&gt;($D$1*12)),$D$4-SUM(U$5:U87),
IF(AND($F$1=3,T87&lt;&gt;"",S87&lt;=($E$7),S87&gt;($E$1*12)),$E$4-SUM(U$5:U87),0))))</f>
        <v>60000</v>
      </c>
      <c r="Y87" s="2">
        <v>83</v>
      </c>
      <c r="Z87" s="8">
        <f t="shared" si="28"/>
        <v>2470.0048090454839</v>
      </c>
      <c r="AA87" s="8">
        <f t="shared" si="16"/>
        <v>2152.6920340316665</v>
      </c>
      <c r="AB87" s="3">
        <f t="shared" si="17"/>
        <v>317.3127750138176</v>
      </c>
      <c r="AC87" s="4">
        <f t="shared" si="18"/>
        <v>145381.86659046964</v>
      </c>
    </row>
    <row r="88" spans="3:29" ht="18" customHeight="1" thickBot="1" x14ac:dyDescent="0.3">
      <c r="C88" s="14"/>
      <c r="G88" s="2">
        <v>84</v>
      </c>
      <c r="H88" s="8">
        <f t="shared" si="19"/>
        <v>1503.4801341142643</v>
      </c>
      <c r="I88" s="8">
        <f t="shared" si="20"/>
        <v>797.7053298095409</v>
      </c>
      <c r="J88" s="3">
        <f t="shared" si="21"/>
        <v>705.77480430472338</v>
      </c>
      <c r="K88" s="4">
        <f>IFERROR(IF(AND(H88&lt;&gt;"",$G88&lt;=$C$7),$C$8-SUM(I$5:I88),""),"")</f>
        <v>240492.8260564206</v>
      </c>
      <c r="M88" s="38">
        <v>84</v>
      </c>
      <c r="N88" s="41">
        <f t="shared" si="22"/>
        <v>2470.0048090454839</v>
      </c>
      <c r="O88" s="8">
        <f t="shared" si="23"/>
        <v>2160.4955426550314</v>
      </c>
      <c r="P88" s="3">
        <f t="shared" si="24"/>
        <v>309.50926639045269</v>
      </c>
      <c r="Q88" s="12">
        <f>IF(AND($F$1=2,N88&lt;&gt;"",$G88&lt;=($D$1*12)),$D$3-SUM(O$5:O88),
IF(AND($F$1=3,N88&lt;&gt;"",$G88&lt;=($E$1*12)),$E$3-SUM(O$5:O88),0))</f>
        <v>83221.371047814609</v>
      </c>
      <c r="S88" s="2">
        <v>84</v>
      </c>
      <c r="T88" s="8">
        <f t="shared" si="25"/>
        <v>0</v>
      </c>
      <c r="U88" s="8">
        <f t="shared" si="26"/>
        <v>0</v>
      </c>
      <c r="V88" s="3">
        <f t="shared" si="27"/>
        <v>0</v>
      </c>
      <c r="W88" s="4">
        <f>IF(AND($F$1=2,S88&lt;=$D$1*12),$D$4,IF(AND($F$1=3,S88&lt;=$E$1*12),$E$4,
IF(AND($F$1=2,T88&lt;&gt;"",S88&lt;=($D$7),S88&gt;($D$1*12)),$D$4-SUM(U$5:U88),
IF(AND($F$1=3,T88&lt;&gt;"",S88&lt;=($E$7),S88&gt;($E$1*12)),$E$4-SUM(U$5:U88),0))))</f>
        <v>60000</v>
      </c>
      <c r="Y88" s="2">
        <v>84</v>
      </c>
      <c r="Z88" s="8">
        <f t="shared" si="28"/>
        <v>2470.0048090454839</v>
      </c>
      <c r="AA88" s="8">
        <f t="shared" si="16"/>
        <v>2160.4955426550314</v>
      </c>
      <c r="AB88" s="3">
        <f t="shared" si="17"/>
        <v>309.50926639045269</v>
      </c>
      <c r="AC88" s="4">
        <f t="shared" si="18"/>
        <v>143221.37104781461</v>
      </c>
    </row>
    <row r="89" spans="3:29" ht="18" customHeight="1" thickBot="1" x14ac:dyDescent="0.3">
      <c r="C89" s="14"/>
      <c r="G89" s="2">
        <v>85</v>
      </c>
      <c r="H89" s="8">
        <f t="shared" si="19"/>
        <v>1503.4801341142643</v>
      </c>
      <c r="I89" s="8">
        <f t="shared" si="20"/>
        <v>800.03861789923394</v>
      </c>
      <c r="J89" s="3">
        <f t="shared" si="21"/>
        <v>703.44151621503033</v>
      </c>
      <c r="K89" s="4">
        <f>IFERROR(IF(AND(H89&lt;&gt;"",$G89&lt;=$C$7),$C$8-SUM(I$5:I89),""),"")</f>
        <v>239692.78743852137</v>
      </c>
      <c r="M89" s="38">
        <v>85</v>
      </c>
      <c r="N89" s="41">
        <f t="shared" si="22"/>
        <v>2470.0048090454839</v>
      </c>
      <c r="O89" s="8">
        <f t="shared" si="23"/>
        <v>2168.3273389971555</v>
      </c>
      <c r="P89" s="3">
        <f t="shared" si="24"/>
        <v>301.67747004832836</v>
      </c>
      <c r="Q89" s="12">
        <f>IF(AND($F$1=2,N89&lt;&gt;"",$G89&lt;=($D$1*12)),$D$3-SUM(O$5:O89),
IF(AND($F$1=3,N89&lt;&gt;"",$G89&lt;=($E$1*12)),$E$3-SUM(O$5:O89),0))</f>
        <v>81053.043708817451</v>
      </c>
      <c r="S89" s="2">
        <v>85</v>
      </c>
      <c r="T89" s="8">
        <f t="shared" si="25"/>
        <v>0</v>
      </c>
      <c r="U89" s="8">
        <f t="shared" si="26"/>
        <v>0</v>
      </c>
      <c r="V89" s="3">
        <f t="shared" si="27"/>
        <v>0</v>
      </c>
      <c r="W89" s="4">
        <f>IF(AND($F$1=2,S89&lt;=$D$1*12),$D$4,IF(AND($F$1=3,S89&lt;=$E$1*12),$E$4,
IF(AND($F$1=2,T89&lt;&gt;"",S89&lt;=($D$7),S89&gt;($D$1*12)),$D$4-SUM(U$5:U89),
IF(AND($F$1=3,T89&lt;&gt;"",S89&lt;=($E$7),S89&gt;($E$1*12)),$E$4-SUM(U$5:U89),0))))</f>
        <v>60000</v>
      </c>
      <c r="Y89" s="2">
        <v>85</v>
      </c>
      <c r="Z89" s="8">
        <f t="shared" si="28"/>
        <v>2470.0048090454839</v>
      </c>
      <c r="AA89" s="8">
        <f t="shared" si="16"/>
        <v>2168.3273389971555</v>
      </c>
      <c r="AB89" s="3">
        <f t="shared" si="17"/>
        <v>301.67747004832836</v>
      </c>
      <c r="AC89" s="4">
        <f t="shared" si="18"/>
        <v>141053.04370881745</v>
      </c>
    </row>
    <row r="90" spans="3:29" ht="18" customHeight="1" thickBot="1" x14ac:dyDescent="0.3">
      <c r="C90" s="14"/>
      <c r="G90" s="2">
        <v>86</v>
      </c>
      <c r="H90" s="8">
        <f t="shared" si="19"/>
        <v>1503.4801341142643</v>
      </c>
      <c r="I90" s="8">
        <f t="shared" si="20"/>
        <v>802.37873085658919</v>
      </c>
      <c r="J90" s="3">
        <f t="shared" si="21"/>
        <v>701.10140325767509</v>
      </c>
      <c r="K90" s="4">
        <f>IFERROR(IF(AND(H90&lt;&gt;"",$G90&lt;=$C$7),$C$8-SUM(I$5:I90),""),"")</f>
        <v>238890.40870766476</v>
      </c>
      <c r="M90" s="38">
        <v>86</v>
      </c>
      <c r="N90" s="41">
        <f t="shared" si="22"/>
        <v>2470.0048090454839</v>
      </c>
      <c r="O90" s="8">
        <f t="shared" si="23"/>
        <v>2176.1875256010203</v>
      </c>
      <c r="P90" s="3">
        <f t="shared" si="24"/>
        <v>293.81728344446356</v>
      </c>
      <c r="Q90" s="12">
        <f>IF(AND($F$1=2,N90&lt;&gt;"",$G90&lt;=($D$1*12)),$D$3-SUM(O$5:O90),
IF(AND($F$1=3,N90&lt;&gt;"",$G90&lt;=($E$1*12)),$E$3-SUM(O$5:O90),0))</f>
        <v>78876.856183216441</v>
      </c>
      <c r="S90" s="2">
        <v>86</v>
      </c>
      <c r="T90" s="8">
        <f t="shared" si="25"/>
        <v>0</v>
      </c>
      <c r="U90" s="8">
        <f t="shared" si="26"/>
        <v>0</v>
      </c>
      <c r="V90" s="3">
        <f t="shared" si="27"/>
        <v>0</v>
      </c>
      <c r="W90" s="4">
        <f>IF(AND($F$1=2,S90&lt;=$D$1*12),$D$4,IF(AND($F$1=3,S90&lt;=$E$1*12),$E$4,
IF(AND($F$1=2,T90&lt;&gt;"",S90&lt;=($D$7),S90&gt;($D$1*12)),$D$4-SUM(U$5:U90),
IF(AND($F$1=3,T90&lt;&gt;"",S90&lt;=($E$7),S90&gt;($E$1*12)),$E$4-SUM(U$5:U90),0))))</f>
        <v>60000</v>
      </c>
      <c r="Y90" s="2">
        <v>86</v>
      </c>
      <c r="Z90" s="8">
        <f t="shared" si="28"/>
        <v>2470.0048090454839</v>
      </c>
      <c r="AA90" s="8">
        <f t="shared" si="16"/>
        <v>2176.1875256010203</v>
      </c>
      <c r="AB90" s="3">
        <f t="shared" si="17"/>
        <v>293.81728344446356</v>
      </c>
      <c r="AC90" s="4">
        <f t="shared" si="18"/>
        <v>138876.85618321644</v>
      </c>
    </row>
    <row r="91" spans="3:29" ht="18" customHeight="1" thickBot="1" x14ac:dyDescent="0.3">
      <c r="C91" s="14"/>
      <c r="G91" s="2">
        <v>87</v>
      </c>
      <c r="H91" s="8">
        <f t="shared" si="19"/>
        <v>1503.4801341142643</v>
      </c>
      <c r="I91" s="8">
        <f t="shared" si="20"/>
        <v>804.72568864434481</v>
      </c>
      <c r="J91" s="3">
        <f t="shared" si="21"/>
        <v>698.75444546991946</v>
      </c>
      <c r="K91" s="4">
        <f>IFERROR(IF(AND(H91&lt;&gt;"",$G91&lt;=$C$7),$C$8-SUM(I$5:I91),""),"")</f>
        <v>238085.68301902042</v>
      </c>
      <c r="M91" s="38">
        <v>87</v>
      </c>
      <c r="N91" s="41">
        <f t="shared" si="22"/>
        <v>2470.0048090454839</v>
      </c>
      <c r="O91" s="8">
        <f t="shared" si="23"/>
        <v>2184.0762053813241</v>
      </c>
      <c r="P91" s="3">
        <f t="shared" si="24"/>
        <v>285.92860366415988</v>
      </c>
      <c r="Q91" s="12">
        <f>IF(AND($F$1=2,N91&lt;&gt;"",$G91&lt;=($D$1*12)),$D$3-SUM(O$5:O91),
IF(AND($F$1=3,N91&lt;&gt;"",$G91&lt;=($E$1*12)),$E$3-SUM(O$5:O91),0))</f>
        <v>76692.779977835104</v>
      </c>
      <c r="S91" s="2">
        <v>87</v>
      </c>
      <c r="T91" s="8">
        <f t="shared" si="25"/>
        <v>0</v>
      </c>
      <c r="U91" s="8">
        <f t="shared" si="26"/>
        <v>0</v>
      </c>
      <c r="V91" s="3">
        <f t="shared" si="27"/>
        <v>0</v>
      </c>
      <c r="W91" s="4">
        <f>IF(AND($F$1=2,S91&lt;=$D$1*12),$D$4,IF(AND($F$1=3,S91&lt;=$E$1*12),$E$4,
IF(AND($F$1=2,T91&lt;&gt;"",S91&lt;=($D$7),S91&gt;($D$1*12)),$D$4-SUM(U$5:U91),
IF(AND($F$1=3,T91&lt;&gt;"",S91&lt;=($E$7),S91&gt;($E$1*12)),$E$4-SUM(U$5:U91),0))))</f>
        <v>60000</v>
      </c>
      <c r="Y91" s="2">
        <v>87</v>
      </c>
      <c r="Z91" s="8">
        <f t="shared" si="28"/>
        <v>2470.0048090454839</v>
      </c>
      <c r="AA91" s="8">
        <f t="shared" si="16"/>
        <v>2184.0762053813241</v>
      </c>
      <c r="AB91" s="3">
        <f t="shared" si="17"/>
        <v>285.92860366415988</v>
      </c>
      <c r="AC91" s="4">
        <f t="shared" si="18"/>
        <v>136692.7799778351</v>
      </c>
    </row>
    <row r="92" spans="3:29" ht="18" customHeight="1" thickBot="1" x14ac:dyDescent="0.3">
      <c r="C92" s="14"/>
      <c r="G92" s="2">
        <v>88</v>
      </c>
      <c r="H92" s="8">
        <f t="shared" si="19"/>
        <v>1503.4801341142643</v>
      </c>
      <c r="I92" s="8">
        <f t="shared" si="20"/>
        <v>807.07951128362947</v>
      </c>
      <c r="J92" s="3">
        <f t="shared" si="21"/>
        <v>696.4006228306348</v>
      </c>
      <c r="K92" s="4">
        <f>IFERROR(IF(AND(H92&lt;&gt;"",$G92&lt;=$C$7),$C$8-SUM(I$5:I92),""),"")</f>
        <v>237278.60350773681</v>
      </c>
      <c r="M92" s="38">
        <v>88</v>
      </c>
      <c r="N92" s="41">
        <f t="shared" si="22"/>
        <v>2470.0048090454839</v>
      </c>
      <c r="O92" s="8">
        <f t="shared" si="23"/>
        <v>2191.9934816258315</v>
      </c>
      <c r="P92" s="3">
        <f t="shared" si="24"/>
        <v>278.0113274196525</v>
      </c>
      <c r="Q92" s="12">
        <f>IF(AND($F$1=2,N92&lt;&gt;"",$G92&lt;=($D$1*12)),$D$3-SUM(O$5:O92),
IF(AND($F$1=3,N92&lt;&gt;"",$G92&lt;=($E$1*12)),$E$3-SUM(O$5:O92),0))</f>
        <v>74500.786496209272</v>
      </c>
      <c r="S92" s="2">
        <v>88</v>
      </c>
      <c r="T92" s="8">
        <f t="shared" si="25"/>
        <v>0</v>
      </c>
      <c r="U92" s="8">
        <f t="shared" si="26"/>
        <v>0</v>
      </c>
      <c r="V92" s="3">
        <f t="shared" si="27"/>
        <v>0</v>
      </c>
      <c r="W92" s="4">
        <f>IF(AND($F$1=2,S92&lt;=$D$1*12),$D$4,IF(AND($F$1=3,S92&lt;=$E$1*12),$E$4,
IF(AND($F$1=2,T92&lt;&gt;"",S92&lt;=($D$7),S92&gt;($D$1*12)),$D$4-SUM(U$5:U92),
IF(AND($F$1=3,T92&lt;&gt;"",S92&lt;=($E$7),S92&gt;($E$1*12)),$E$4-SUM(U$5:U92),0))))</f>
        <v>60000</v>
      </c>
      <c r="Y92" s="2">
        <v>88</v>
      </c>
      <c r="Z92" s="8">
        <f t="shared" si="28"/>
        <v>2470.0048090454839</v>
      </c>
      <c r="AA92" s="8">
        <f t="shared" si="16"/>
        <v>2191.9934816258315</v>
      </c>
      <c r="AB92" s="3">
        <f t="shared" si="17"/>
        <v>278.0113274196525</v>
      </c>
      <c r="AC92" s="4">
        <f t="shared" si="18"/>
        <v>134500.78649620927</v>
      </c>
    </row>
    <row r="93" spans="3:29" ht="18" customHeight="1" thickBot="1" x14ac:dyDescent="0.3">
      <c r="C93" s="14"/>
      <c r="G93" s="2">
        <v>89</v>
      </c>
      <c r="H93" s="8">
        <f t="shared" si="19"/>
        <v>1503.4801341142643</v>
      </c>
      <c r="I93" s="8">
        <f t="shared" si="20"/>
        <v>809.44021885413406</v>
      </c>
      <c r="J93" s="3">
        <f t="shared" si="21"/>
        <v>694.03991526013021</v>
      </c>
      <c r="K93" s="4">
        <f>IFERROR(IF(AND(H93&lt;&gt;"",$G93&lt;=$C$7),$C$8-SUM(I$5:I93),""),"")</f>
        <v>236469.16328888267</v>
      </c>
      <c r="M93" s="38">
        <v>89</v>
      </c>
      <c r="N93" s="41">
        <f t="shared" si="22"/>
        <v>2470.0048090454839</v>
      </c>
      <c r="O93" s="8">
        <f t="shared" si="23"/>
        <v>2199.9394579967247</v>
      </c>
      <c r="P93" s="3">
        <f t="shared" si="24"/>
        <v>270.06535104875894</v>
      </c>
      <c r="Q93" s="12">
        <f>IF(AND($F$1=2,N93&lt;&gt;"",$G93&lt;=($D$1*12)),$D$3-SUM(O$5:O93),
IF(AND($F$1=3,N93&lt;&gt;"",$G93&lt;=($E$1*12)),$E$3-SUM(O$5:O93),0))</f>
        <v>72300.847038212552</v>
      </c>
      <c r="S93" s="2">
        <v>89</v>
      </c>
      <c r="T93" s="8">
        <f t="shared" si="25"/>
        <v>0</v>
      </c>
      <c r="U93" s="8">
        <f t="shared" si="26"/>
        <v>0</v>
      </c>
      <c r="V93" s="3">
        <f t="shared" si="27"/>
        <v>0</v>
      </c>
      <c r="W93" s="4">
        <f>IF(AND($F$1=2,S93&lt;=$D$1*12),$D$4,IF(AND($F$1=3,S93&lt;=$E$1*12),$E$4,
IF(AND($F$1=2,T93&lt;&gt;"",S93&lt;=($D$7),S93&gt;($D$1*12)),$D$4-SUM(U$5:U93),
IF(AND($F$1=3,T93&lt;&gt;"",S93&lt;=($E$7),S93&gt;($E$1*12)),$E$4-SUM(U$5:U93),0))))</f>
        <v>60000</v>
      </c>
      <c r="Y93" s="2">
        <v>89</v>
      </c>
      <c r="Z93" s="8">
        <f t="shared" si="28"/>
        <v>2470.0048090454839</v>
      </c>
      <c r="AA93" s="8">
        <f t="shared" si="16"/>
        <v>2199.9394579967247</v>
      </c>
      <c r="AB93" s="3">
        <f t="shared" si="17"/>
        <v>270.06535104875894</v>
      </c>
      <c r="AC93" s="4">
        <f t="shared" si="18"/>
        <v>132300.84703821255</v>
      </c>
    </row>
    <row r="94" spans="3:29" ht="18" customHeight="1" thickBot="1" x14ac:dyDescent="0.3">
      <c r="C94" s="14"/>
      <c r="G94" s="2">
        <v>90</v>
      </c>
      <c r="H94" s="8">
        <f t="shared" si="19"/>
        <v>1503.4801341142643</v>
      </c>
      <c r="I94" s="8">
        <f t="shared" si="20"/>
        <v>811.80783149428225</v>
      </c>
      <c r="J94" s="3">
        <f t="shared" si="21"/>
        <v>691.67230261998202</v>
      </c>
      <c r="K94" s="4">
        <f>IFERROR(IF(AND(H94&lt;&gt;"",$G94&lt;=$C$7),$C$8-SUM(I$5:I94),""),"")</f>
        <v>235657.35545738839</v>
      </c>
      <c r="M94" s="38">
        <v>90</v>
      </c>
      <c r="N94" s="41">
        <f t="shared" si="22"/>
        <v>2470.0048090454839</v>
      </c>
      <c r="O94" s="8">
        <f t="shared" si="23"/>
        <v>2207.9142385319628</v>
      </c>
      <c r="P94" s="3">
        <f t="shared" si="24"/>
        <v>262.09057051352084</v>
      </c>
      <c r="Q94" s="12">
        <f>IF(AND($F$1=2,N94&lt;&gt;"",$G94&lt;=($D$1*12)),$D$3-SUM(O$5:O94),
IF(AND($F$1=3,N94&lt;&gt;"",$G94&lt;=($E$1*12)),$E$3-SUM(O$5:O94),0))</f>
        <v>70092.932799680595</v>
      </c>
      <c r="S94" s="2">
        <v>90</v>
      </c>
      <c r="T94" s="8">
        <f t="shared" si="25"/>
        <v>0</v>
      </c>
      <c r="U94" s="8">
        <f t="shared" si="26"/>
        <v>0</v>
      </c>
      <c r="V94" s="3">
        <f t="shared" si="27"/>
        <v>0</v>
      </c>
      <c r="W94" s="4">
        <f>IF(AND($F$1=2,S94&lt;=$D$1*12),$D$4,IF(AND($F$1=3,S94&lt;=$E$1*12),$E$4,
IF(AND($F$1=2,T94&lt;&gt;"",S94&lt;=($D$7),S94&gt;($D$1*12)),$D$4-SUM(U$5:U94),
IF(AND($F$1=3,T94&lt;&gt;"",S94&lt;=($E$7),S94&gt;($E$1*12)),$E$4-SUM(U$5:U94),0))))</f>
        <v>60000</v>
      </c>
      <c r="Y94" s="2">
        <v>90</v>
      </c>
      <c r="Z94" s="8">
        <f t="shared" si="28"/>
        <v>2470.0048090454839</v>
      </c>
      <c r="AA94" s="8">
        <f t="shared" si="16"/>
        <v>2207.9142385319628</v>
      </c>
      <c r="AB94" s="3">
        <f t="shared" si="17"/>
        <v>262.09057051352084</v>
      </c>
      <c r="AC94" s="4">
        <f t="shared" si="18"/>
        <v>130092.9327996806</v>
      </c>
    </row>
    <row r="95" spans="3:29" ht="18" customHeight="1" thickBot="1" x14ac:dyDescent="0.3">
      <c r="C95" s="14"/>
      <c r="G95" s="2">
        <v>91</v>
      </c>
      <c r="H95" s="8">
        <f t="shared" si="19"/>
        <v>1503.4801341142643</v>
      </c>
      <c r="I95" s="8">
        <f t="shared" si="20"/>
        <v>814.18236940140309</v>
      </c>
      <c r="J95" s="3">
        <f t="shared" si="21"/>
        <v>689.29776471286118</v>
      </c>
      <c r="K95" s="4">
        <f>IFERROR(IF(AND(H95&lt;&gt;"",$G95&lt;=$C$7),$C$8-SUM(I$5:I95),""),"")</f>
        <v>234843.17308798697</v>
      </c>
      <c r="M95" s="38">
        <v>91</v>
      </c>
      <c r="N95" s="41">
        <f t="shared" si="22"/>
        <v>2470.0048090454839</v>
      </c>
      <c r="O95" s="8">
        <f t="shared" si="23"/>
        <v>2215.9179276466416</v>
      </c>
      <c r="P95" s="3">
        <f t="shared" si="24"/>
        <v>254.08688139884242</v>
      </c>
      <c r="Q95" s="12">
        <f>IF(AND($F$1=2,N95&lt;&gt;"",$G95&lt;=($D$1*12)),$D$3-SUM(O$5:O95),
IF(AND($F$1=3,N95&lt;&gt;"",$G95&lt;=($E$1*12)),$E$3-SUM(O$5:O95),0))</f>
        <v>67877.014872033964</v>
      </c>
      <c r="S95" s="2">
        <v>91</v>
      </c>
      <c r="T95" s="8">
        <f t="shared" si="25"/>
        <v>0</v>
      </c>
      <c r="U95" s="8">
        <f t="shared" si="26"/>
        <v>0</v>
      </c>
      <c r="V95" s="3">
        <f t="shared" si="27"/>
        <v>0</v>
      </c>
      <c r="W95" s="4">
        <f>IF(AND($F$1=2,S95&lt;=$D$1*12),$D$4,IF(AND($F$1=3,S95&lt;=$E$1*12),$E$4,
IF(AND($F$1=2,T95&lt;&gt;"",S95&lt;=($D$7),S95&gt;($D$1*12)),$D$4-SUM(U$5:U95),
IF(AND($F$1=3,T95&lt;&gt;"",S95&lt;=($E$7),S95&gt;($E$1*12)),$E$4-SUM(U$5:U95),0))))</f>
        <v>60000</v>
      </c>
      <c r="Y95" s="2">
        <v>91</v>
      </c>
      <c r="Z95" s="8">
        <f t="shared" si="28"/>
        <v>2470.0048090454839</v>
      </c>
      <c r="AA95" s="8">
        <f t="shared" si="16"/>
        <v>2215.9179276466416</v>
      </c>
      <c r="AB95" s="3">
        <f t="shared" si="17"/>
        <v>254.08688139884242</v>
      </c>
      <c r="AC95" s="4">
        <f t="shared" si="18"/>
        <v>127877.01487203396</v>
      </c>
    </row>
    <row r="96" spans="3:29" ht="18" customHeight="1" thickBot="1" x14ac:dyDescent="0.3">
      <c r="C96" s="14"/>
      <c r="G96" s="2">
        <v>92</v>
      </c>
      <c r="H96" s="8">
        <f t="shared" si="19"/>
        <v>1503.4801341142643</v>
      </c>
      <c r="I96" s="8">
        <f t="shared" si="20"/>
        <v>816.56385283190241</v>
      </c>
      <c r="J96" s="3">
        <f t="shared" si="21"/>
        <v>686.91628128236187</v>
      </c>
      <c r="K96" s="4">
        <f>IFERROR(IF(AND(H96&lt;&gt;"",$G96&lt;=$C$7),$C$8-SUM(I$5:I96),""),"")</f>
        <v>234026.60923515508</v>
      </c>
      <c r="M96" s="38">
        <v>92</v>
      </c>
      <c r="N96" s="41">
        <f t="shared" si="22"/>
        <v>2470.0048090454839</v>
      </c>
      <c r="O96" s="8">
        <f t="shared" si="23"/>
        <v>2223.9506301343604</v>
      </c>
      <c r="P96" s="3">
        <f t="shared" si="24"/>
        <v>246.05417891112333</v>
      </c>
      <c r="Q96" s="12">
        <f>IF(AND($F$1=2,N96&lt;&gt;"",$G96&lt;=($D$1*12)),$D$3-SUM(O$5:O96),
IF(AND($F$1=3,N96&lt;&gt;"",$G96&lt;=($E$1*12)),$E$3-SUM(O$5:O96),0))</f>
        <v>65653.064241899614</v>
      </c>
      <c r="S96" s="2">
        <v>92</v>
      </c>
      <c r="T96" s="8">
        <f t="shared" si="25"/>
        <v>0</v>
      </c>
      <c r="U96" s="8">
        <f t="shared" si="26"/>
        <v>0</v>
      </c>
      <c r="V96" s="3">
        <f t="shared" si="27"/>
        <v>0</v>
      </c>
      <c r="W96" s="4">
        <f>IF(AND($F$1=2,S96&lt;=$D$1*12),$D$4,IF(AND($F$1=3,S96&lt;=$E$1*12),$E$4,
IF(AND($F$1=2,T96&lt;&gt;"",S96&lt;=($D$7),S96&gt;($D$1*12)),$D$4-SUM(U$5:U96),
IF(AND($F$1=3,T96&lt;&gt;"",S96&lt;=($E$7),S96&gt;($E$1*12)),$E$4-SUM(U$5:U96),0))))</f>
        <v>60000</v>
      </c>
      <c r="Y96" s="2">
        <v>92</v>
      </c>
      <c r="Z96" s="8">
        <f t="shared" si="28"/>
        <v>2470.0048090454839</v>
      </c>
      <c r="AA96" s="8">
        <f t="shared" si="16"/>
        <v>2223.9506301343604</v>
      </c>
      <c r="AB96" s="3">
        <f t="shared" si="17"/>
        <v>246.05417891112333</v>
      </c>
      <c r="AC96" s="4">
        <f t="shared" si="18"/>
        <v>125653.06424189961</v>
      </c>
    </row>
    <row r="97" spans="3:29" ht="18" customHeight="1" thickBot="1" x14ac:dyDescent="0.3">
      <c r="C97" s="14"/>
      <c r="G97" s="2">
        <v>93</v>
      </c>
      <c r="H97" s="8">
        <f t="shared" si="19"/>
        <v>1503.4801341142643</v>
      </c>
      <c r="I97" s="8">
        <f t="shared" si="20"/>
        <v>818.95230210143552</v>
      </c>
      <c r="J97" s="3">
        <f t="shared" si="21"/>
        <v>684.52783201282875</v>
      </c>
      <c r="K97" s="4">
        <f>IFERROR(IF(AND(H97&lt;&gt;"",$G97&lt;=$C$7),$C$8-SUM(I$5:I97),""),"")</f>
        <v>233207.65693305363</v>
      </c>
      <c r="M97" s="38">
        <v>93</v>
      </c>
      <c r="N97" s="41">
        <f t="shared" si="22"/>
        <v>2470.0048090454839</v>
      </c>
      <c r="O97" s="8">
        <f t="shared" si="23"/>
        <v>2232.0124511685976</v>
      </c>
      <c r="P97" s="3">
        <f t="shared" si="24"/>
        <v>237.99235787688633</v>
      </c>
      <c r="Q97" s="12">
        <f>IF(AND($F$1=2,N97&lt;&gt;"",$G97&lt;=($D$1*12)),$D$3-SUM(O$5:O97),
IF(AND($F$1=3,N97&lt;&gt;"",$G97&lt;=($E$1*12)),$E$3-SUM(O$5:O97),0))</f>
        <v>63421.051790731028</v>
      </c>
      <c r="S97" s="2">
        <v>93</v>
      </c>
      <c r="T97" s="8">
        <f t="shared" si="25"/>
        <v>0</v>
      </c>
      <c r="U97" s="8">
        <f t="shared" si="26"/>
        <v>0</v>
      </c>
      <c r="V97" s="3">
        <f t="shared" si="27"/>
        <v>0</v>
      </c>
      <c r="W97" s="4">
        <f>IF(AND($F$1=2,S97&lt;=$D$1*12),$D$4,IF(AND($F$1=3,S97&lt;=$E$1*12),$E$4,
IF(AND($F$1=2,T97&lt;&gt;"",S97&lt;=($D$7),S97&gt;($D$1*12)),$D$4-SUM(U$5:U97),
IF(AND($F$1=3,T97&lt;&gt;"",S97&lt;=($E$7),S97&gt;($E$1*12)),$E$4-SUM(U$5:U97),0))))</f>
        <v>60000</v>
      </c>
      <c r="Y97" s="2">
        <v>93</v>
      </c>
      <c r="Z97" s="8">
        <f t="shared" si="28"/>
        <v>2470.0048090454839</v>
      </c>
      <c r="AA97" s="8">
        <f t="shared" si="16"/>
        <v>2232.0124511685976</v>
      </c>
      <c r="AB97" s="3">
        <f t="shared" si="17"/>
        <v>237.99235787688633</v>
      </c>
      <c r="AC97" s="4">
        <f t="shared" si="18"/>
        <v>123421.05179073103</v>
      </c>
    </row>
    <row r="98" spans="3:29" ht="18" customHeight="1" thickBot="1" x14ac:dyDescent="0.3">
      <c r="C98" s="14"/>
      <c r="G98" s="2">
        <v>94</v>
      </c>
      <c r="H98" s="8">
        <f t="shared" si="19"/>
        <v>1503.4801341142643</v>
      </c>
      <c r="I98" s="8">
        <f t="shared" si="20"/>
        <v>821.34773758508231</v>
      </c>
      <c r="J98" s="3">
        <f t="shared" si="21"/>
        <v>682.13239652918196</v>
      </c>
      <c r="K98" s="4">
        <f>IFERROR(IF(AND(H98&lt;&gt;"",$G98&lt;=$C$7),$C$8-SUM(I$5:I98),""),"")</f>
        <v>232386.30919546855</v>
      </c>
      <c r="M98" s="38">
        <v>94</v>
      </c>
      <c r="N98" s="41">
        <f t="shared" si="22"/>
        <v>2470.0048090454839</v>
      </c>
      <c r="O98" s="8">
        <f t="shared" si="23"/>
        <v>2240.1034963040838</v>
      </c>
      <c r="P98" s="3">
        <f t="shared" si="24"/>
        <v>229.90131274140012</v>
      </c>
      <c r="Q98" s="12">
        <f>IF(AND($F$1=2,N98&lt;&gt;"",$G98&lt;=($D$1*12)),$D$3-SUM(O$5:O98),
IF(AND($F$1=3,N98&lt;&gt;"",$G98&lt;=($E$1*12)),$E$3-SUM(O$5:O98),0))</f>
        <v>61180.948294426955</v>
      </c>
      <c r="S98" s="2">
        <v>94</v>
      </c>
      <c r="T98" s="8">
        <f t="shared" si="25"/>
        <v>0</v>
      </c>
      <c r="U98" s="8">
        <f t="shared" si="26"/>
        <v>0</v>
      </c>
      <c r="V98" s="3">
        <f t="shared" si="27"/>
        <v>0</v>
      </c>
      <c r="W98" s="4">
        <f>IF(AND($F$1=2,S98&lt;=$D$1*12),$D$4,IF(AND($F$1=3,S98&lt;=$E$1*12),$E$4,
IF(AND($F$1=2,T98&lt;&gt;"",S98&lt;=($D$7),S98&gt;($D$1*12)),$D$4-SUM(U$5:U98),
IF(AND($F$1=3,T98&lt;&gt;"",S98&lt;=($E$7),S98&gt;($E$1*12)),$E$4-SUM(U$5:U98),0))))</f>
        <v>60000</v>
      </c>
      <c r="Y98" s="2">
        <v>94</v>
      </c>
      <c r="Z98" s="8">
        <f t="shared" si="28"/>
        <v>2470.0048090454839</v>
      </c>
      <c r="AA98" s="8">
        <f t="shared" si="16"/>
        <v>2240.1034963040838</v>
      </c>
      <c r="AB98" s="3">
        <f t="shared" si="17"/>
        <v>229.90131274140012</v>
      </c>
      <c r="AC98" s="4">
        <f t="shared" si="18"/>
        <v>121180.94829442695</v>
      </c>
    </row>
    <row r="99" spans="3:29" ht="18" customHeight="1" thickBot="1" x14ac:dyDescent="0.3">
      <c r="C99" s="14"/>
      <c r="G99" s="2">
        <v>95</v>
      </c>
      <c r="H99" s="8">
        <f t="shared" si="19"/>
        <v>1503.4801341142643</v>
      </c>
      <c r="I99" s="8">
        <f t="shared" si="20"/>
        <v>823.75017971751856</v>
      </c>
      <c r="J99" s="3">
        <f t="shared" si="21"/>
        <v>679.72995439674571</v>
      </c>
      <c r="K99" s="4">
        <f>IFERROR(IF(AND(H99&lt;&gt;"",$G99&lt;=$C$7),$C$8-SUM(I$5:I99),""),"")</f>
        <v>231562.55901575106</v>
      </c>
      <c r="M99" s="38">
        <v>95</v>
      </c>
      <c r="N99" s="41">
        <f t="shared" si="22"/>
        <v>2470.0048090454839</v>
      </c>
      <c r="O99" s="8">
        <f t="shared" si="23"/>
        <v>2248.2238714781861</v>
      </c>
      <c r="P99" s="3">
        <f t="shared" si="24"/>
        <v>221.7809375672978</v>
      </c>
      <c r="Q99" s="12">
        <f>IF(AND($F$1=2,N99&lt;&gt;"",$G99&lt;=($D$1*12)),$D$3-SUM(O$5:O99),
IF(AND($F$1=3,N99&lt;&gt;"",$G99&lt;=($E$1*12)),$E$3-SUM(O$5:O99),0))</f>
        <v>58932.724422948755</v>
      </c>
      <c r="S99" s="2">
        <v>95</v>
      </c>
      <c r="T99" s="8">
        <f t="shared" si="25"/>
        <v>0</v>
      </c>
      <c r="U99" s="8">
        <f t="shared" si="26"/>
        <v>0</v>
      </c>
      <c r="V99" s="3">
        <f t="shared" si="27"/>
        <v>0</v>
      </c>
      <c r="W99" s="4">
        <f>IF(AND($F$1=2,S99&lt;=$D$1*12),$D$4,IF(AND($F$1=3,S99&lt;=$E$1*12),$E$4,
IF(AND($F$1=2,T99&lt;&gt;"",S99&lt;=($D$7),S99&gt;($D$1*12)),$D$4-SUM(U$5:U99),
IF(AND($F$1=3,T99&lt;&gt;"",S99&lt;=($E$7),S99&gt;($E$1*12)),$E$4-SUM(U$5:U99),0))))</f>
        <v>60000</v>
      </c>
      <c r="Y99" s="2">
        <v>95</v>
      </c>
      <c r="Z99" s="8">
        <f t="shared" si="28"/>
        <v>2470.0048090454839</v>
      </c>
      <c r="AA99" s="8">
        <f t="shared" si="16"/>
        <v>2248.2238714781861</v>
      </c>
      <c r="AB99" s="3">
        <f t="shared" si="17"/>
        <v>221.7809375672978</v>
      </c>
      <c r="AC99" s="4">
        <f t="shared" si="18"/>
        <v>118932.72442294876</v>
      </c>
    </row>
    <row r="100" spans="3:29" ht="18" customHeight="1" thickBot="1" x14ac:dyDescent="0.3">
      <c r="C100" s="14"/>
      <c r="G100" s="2">
        <v>96</v>
      </c>
      <c r="H100" s="8">
        <f t="shared" si="19"/>
        <v>1503.4801341142643</v>
      </c>
      <c r="I100" s="8">
        <f t="shared" si="20"/>
        <v>826.15964899319238</v>
      </c>
      <c r="J100" s="3">
        <f t="shared" si="21"/>
        <v>677.3204851210719</v>
      </c>
      <c r="K100" s="4">
        <f>IFERROR(IF(AND(H100&lt;&gt;"",$G100&lt;=$C$7),$C$8-SUM(I$5:I100),""),"")</f>
        <v>230736.39936675783</v>
      </c>
      <c r="M100" s="38">
        <v>96</v>
      </c>
      <c r="N100" s="41">
        <f t="shared" si="22"/>
        <v>2470.0048090454839</v>
      </c>
      <c r="O100" s="8">
        <f t="shared" si="23"/>
        <v>2256.3736830122944</v>
      </c>
      <c r="P100" s="3">
        <f t="shared" si="24"/>
        <v>213.63112603318939</v>
      </c>
      <c r="Q100" s="12">
        <f>IF(AND($F$1=2,N100&lt;&gt;"",$G100&lt;=($D$1*12)),$D$3-SUM(O$5:O100),
IF(AND($F$1=3,N100&lt;&gt;"",$G100&lt;=($E$1*12)),$E$3-SUM(O$5:O100),0))</f>
        <v>56676.350739936461</v>
      </c>
      <c r="S100" s="2">
        <v>96</v>
      </c>
      <c r="T100" s="8">
        <f t="shared" si="25"/>
        <v>0</v>
      </c>
      <c r="U100" s="8">
        <f t="shared" si="26"/>
        <v>0</v>
      </c>
      <c r="V100" s="3">
        <f t="shared" si="27"/>
        <v>0</v>
      </c>
      <c r="W100" s="4">
        <f>IF(AND($F$1=2,S100&lt;=$D$1*12),$D$4,IF(AND($F$1=3,S100&lt;=$E$1*12),$E$4,
IF(AND($F$1=2,T100&lt;&gt;"",S100&lt;=($D$7),S100&gt;($D$1*12)),$D$4-SUM(U$5:U100),
IF(AND($F$1=3,T100&lt;&gt;"",S100&lt;=($E$7),S100&gt;($E$1*12)),$E$4-SUM(U$5:U100),0))))</f>
        <v>60000</v>
      </c>
      <c r="Y100" s="2">
        <v>96</v>
      </c>
      <c r="Z100" s="8">
        <f t="shared" si="28"/>
        <v>2470.0048090454839</v>
      </c>
      <c r="AA100" s="8">
        <f t="shared" si="16"/>
        <v>2256.3736830122944</v>
      </c>
      <c r="AB100" s="3">
        <f t="shared" si="17"/>
        <v>213.63112603318939</v>
      </c>
      <c r="AC100" s="4">
        <f t="shared" si="18"/>
        <v>116676.35073993646</v>
      </c>
    </row>
    <row r="101" spans="3:29" ht="18" customHeight="1" thickBot="1" x14ac:dyDescent="0.3">
      <c r="C101" s="14"/>
      <c r="G101" s="2">
        <v>97</v>
      </c>
      <c r="H101" s="8">
        <f t="shared" si="19"/>
        <v>1503.4801341142643</v>
      </c>
      <c r="I101" s="8">
        <f t="shared" si="20"/>
        <v>828.57616596649734</v>
      </c>
      <c r="J101" s="3">
        <f t="shared" si="21"/>
        <v>674.90396814776693</v>
      </c>
      <c r="K101" s="4">
        <f>IFERROR(IF(AND(H101&lt;&gt;"",$G101&lt;=$C$7),$C$8-SUM(I$5:I101),""),"")</f>
        <v>229907.82320079135</v>
      </c>
      <c r="M101" s="38">
        <v>97</v>
      </c>
      <c r="N101" s="41">
        <f t="shared" si="22"/>
        <v>2470.0048090454839</v>
      </c>
      <c r="O101" s="8">
        <f t="shared" si="23"/>
        <v>2264.5530376132137</v>
      </c>
      <c r="P101" s="3">
        <f t="shared" si="24"/>
        <v>205.45177143226988</v>
      </c>
      <c r="Q101" s="12">
        <f>IF(AND($F$1=2,N101&lt;&gt;"",$G101&lt;=($D$1*12)),$D$3-SUM(O$5:O101),
IF(AND($F$1=3,N101&lt;&gt;"",$G101&lt;=($E$1*12)),$E$3-SUM(O$5:O101),0))</f>
        <v>54411.797702323238</v>
      </c>
      <c r="S101" s="2">
        <v>97</v>
      </c>
      <c r="T101" s="8">
        <f t="shared" si="25"/>
        <v>0</v>
      </c>
      <c r="U101" s="8">
        <f t="shared" si="26"/>
        <v>0</v>
      </c>
      <c r="V101" s="3">
        <f t="shared" si="27"/>
        <v>0</v>
      </c>
      <c r="W101" s="4">
        <f>IF(AND($F$1=2,S101&lt;=$D$1*12),$D$4,IF(AND($F$1=3,S101&lt;=$E$1*12),$E$4,
IF(AND($F$1=2,T101&lt;&gt;"",S101&lt;=($D$7),S101&gt;($D$1*12)),$D$4-SUM(U$5:U101),
IF(AND($F$1=3,T101&lt;&gt;"",S101&lt;=($E$7),S101&gt;($E$1*12)),$E$4-SUM(U$5:U101),0))))</f>
        <v>60000</v>
      </c>
      <c r="Y101" s="2">
        <v>97</v>
      </c>
      <c r="Z101" s="8">
        <f t="shared" si="28"/>
        <v>2470.0048090454839</v>
      </c>
      <c r="AA101" s="8">
        <f t="shared" si="16"/>
        <v>2264.5530376132137</v>
      </c>
      <c r="AB101" s="3">
        <f t="shared" si="17"/>
        <v>205.45177143226988</v>
      </c>
      <c r="AC101" s="4">
        <f t="shared" si="18"/>
        <v>114411.79770232324</v>
      </c>
    </row>
    <row r="102" spans="3:29" ht="18" customHeight="1" thickBot="1" x14ac:dyDescent="0.3">
      <c r="C102" s="14"/>
      <c r="G102" s="2">
        <v>98</v>
      </c>
      <c r="H102" s="8">
        <f t="shared" si="19"/>
        <v>1503.4801341142643</v>
      </c>
      <c r="I102" s="8">
        <f t="shared" si="20"/>
        <v>830.99975125194953</v>
      </c>
      <c r="J102" s="3">
        <f t="shared" si="21"/>
        <v>672.48038286231474</v>
      </c>
      <c r="K102" s="4">
        <f>IFERROR(IF(AND(H102&lt;&gt;"",$G102&lt;=$C$7),$C$8-SUM(I$5:I102),""),"")</f>
        <v>229076.8234495394</v>
      </c>
      <c r="M102" s="38">
        <v>98</v>
      </c>
      <c r="N102" s="41">
        <f t="shared" si="22"/>
        <v>2470.0048090454839</v>
      </c>
      <c r="O102" s="8">
        <f t="shared" si="23"/>
        <v>2272.762042374562</v>
      </c>
      <c r="P102" s="3">
        <f t="shared" si="24"/>
        <v>197.24276667092192</v>
      </c>
      <c r="Q102" s="12">
        <f>IF(AND($F$1=2,N102&lt;&gt;"",$G102&lt;=($D$1*12)),$D$3-SUM(O$5:O102),
IF(AND($F$1=3,N102&lt;&gt;"",$G102&lt;=($E$1*12)),$E$3-SUM(O$5:O102),0))</f>
        <v>52139.035659948684</v>
      </c>
      <c r="S102" s="2">
        <v>98</v>
      </c>
      <c r="T102" s="8">
        <f t="shared" si="25"/>
        <v>0</v>
      </c>
      <c r="U102" s="8">
        <f t="shared" si="26"/>
        <v>0</v>
      </c>
      <c r="V102" s="3">
        <f t="shared" si="27"/>
        <v>0</v>
      </c>
      <c r="W102" s="4">
        <f>IF(AND($F$1=2,S102&lt;=$D$1*12),$D$4,IF(AND($F$1=3,S102&lt;=$E$1*12),$E$4,
IF(AND($F$1=2,T102&lt;&gt;"",S102&lt;=($D$7),S102&gt;($D$1*12)),$D$4-SUM(U$5:U102),
IF(AND($F$1=3,T102&lt;&gt;"",S102&lt;=($E$7),S102&gt;($E$1*12)),$E$4-SUM(U$5:U102),0))))</f>
        <v>60000</v>
      </c>
      <c r="Y102" s="2">
        <v>98</v>
      </c>
      <c r="Z102" s="8">
        <f t="shared" si="28"/>
        <v>2470.0048090454839</v>
      </c>
      <c r="AA102" s="8">
        <f t="shared" si="16"/>
        <v>2272.762042374562</v>
      </c>
      <c r="AB102" s="3">
        <f t="shared" si="17"/>
        <v>197.24276667092192</v>
      </c>
      <c r="AC102" s="4">
        <f t="shared" si="18"/>
        <v>112139.03565994868</v>
      </c>
    </row>
    <row r="103" spans="3:29" ht="18" customHeight="1" thickBot="1" x14ac:dyDescent="0.3">
      <c r="C103" s="14"/>
      <c r="G103" s="2">
        <v>99</v>
      </c>
      <c r="H103" s="8">
        <f t="shared" si="19"/>
        <v>1503.4801341142643</v>
      </c>
      <c r="I103" s="8">
        <f t="shared" si="20"/>
        <v>833.43042552436134</v>
      </c>
      <c r="J103" s="3">
        <f t="shared" si="21"/>
        <v>670.04970858990293</v>
      </c>
      <c r="K103" s="4">
        <f>IFERROR(IF(AND(H103&lt;&gt;"",$G103&lt;=$C$7),$C$8-SUM(I$5:I103),""),"")</f>
        <v>228243.39302401504</v>
      </c>
      <c r="M103" s="38">
        <v>99</v>
      </c>
      <c r="N103" s="41">
        <f t="shared" si="22"/>
        <v>2470.0048090454839</v>
      </c>
      <c r="O103" s="8">
        <f t="shared" si="23"/>
        <v>2281.0008047781698</v>
      </c>
      <c r="P103" s="3">
        <f t="shared" si="24"/>
        <v>189.00400426731414</v>
      </c>
      <c r="Q103" s="12">
        <f>IF(AND($F$1=2,N103&lt;&gt;"",$G103&lt;=($D$1*12)),$D$3-SUM(O$5:O103),
IF(AND($F$1=3,N103&lt;&gt;"",$G103&lt;=($E$1*12)),$E$3-SUM(O$5:O103),0))</f>
        <v>49858.034855170525</v>
      </c>
      <c r="S103" s="2">
        <v>99</v>
      </c>
      <c r="T103" s="8">
        <f t="shared" si="25"/>
        <v>0</v>
      </c>
      <c r="U103" s="8">
        <f t="shared" si="26"/>
        <v>0</v>
      </c>
      <c r="V103" s="3">
        <f t="shared" si="27"/>
        <v>0</v>
      </c>
      <c r="W103" s="4">
        <f>IF(AND($F$1=2,S103&lt;=$D$1*12),$D$4,IF(AND($F$1=3,S103&lt;=$E$1*12),$E$4,
IF(AND($F$1=2,T103&lt;&gt;"",S103&lt;=($D$7),S103&gt;($D$1*12)),$D$4-SUM(U$5:U103),
IF(AND($F$1=3,T103&lt;&gt;"",S103&lt;=($E$7),S103&gt;($E$1*12)),$E$4-SUM(U$5:U103),0))))</f>
        <v>60000</v>
      </c>
      <c r="Y103" s="2">
        <v>99</v>
      </c>
      <c r="Z103" s="8">
        <f t="shared" si="28"/>
        <v>2470.0048090454839</v>
      </c>
      <c r="AA103" s="8">
        <f t="shared" si="16"/>
        <v>2281.0008047781698</v>
      </c>
      <c r="AB103" s="3">
        <f t="shared" si="17"/>
        <v>189.00400426731414</v>
      </c>
      <c r="AC103" s="4">
        <f t="shared" si="18"/>
        <v>109858.03485517052</v>
      </c>
    </row>
    <row r="104" spans="3:29" ht="18" customHeight="1" thickBot="1" x14ac:dyDescent="0.3">
      <c r="C104" s="14"/>
      <c r="G104" s="2">
        <v>100</v>
      </c>
      <c r="H104" s="8">
        <f t="shared" si="19"/>
        <v>1503.4801341142643</v>
      </c>
      <c r="I104" s="8">
        <f t="shared" si="20"/>
        <v>835.8682095190203</v>
      </c>
      <c r="J104" s="3">
        <f t="shared" si="21"/>
        <v>667.61192459524398</v>
      </c>
      <c r="K104" s="4">
        <f>IFERROR(IF(AND(H104&lt;&gt;"",$G104&lt;=$C$7),$C$8-SUM(I$5:I104),""),"")</f>
        <v>227407.52481449602</v>
      </c>
      <c r="M104" s="38">
        <v>100</v>
      </c>
      <c r="N104" s="41">
        <f t="shared" si="22"/>
        <v>2470.0048090454839</v>
      </c>
      <c r="O104" s="8">
        <f t="shared" si="23"/>
        <v>2289.2694326954907</v>
      </c>
      <c r="P104" s="3">
        <f t="shared" si="24"/>
        <v>180.73537634999329</v>
      </c>
      <c r="Q104" s="12">
        <f>IF(AND($F$1=2,N104&lt;&gt;"",$G104&lt;=($D$1*12)),$D$3-SUM(O$5:O104),
IF(AND($F$1=3,N104&lt;&gt;"",$G104&lt;=($E$1*12)),$E$3-SUM(O$5:O104),0))</f>
        <v>47568.765422475029</v>
      </c>
      <c r="S104" s="2">
        <v>100</v>
      </c>
      <c r="T104" s="8">
        <f t="shared" si="25"/>
        <v>0</v>
      </c>
      <c r="U104" s="8">
        <f t="shared" si="26"/>
        <v>0</v>
      </c>
      <c r="V104" s="3">
        <f t="shared" si="27"/>
        <v>0</v>
      </c>
      <c r="W104" s="4">
        <f>IF(AND($F$1=2,S104&lt;=$D$1*12),$D$4,IF(AND($F$1=3,S104&lt;=$E$1*12),$E$4,
IF(AND($F$1=2,T104&lt;&gt;"",S104&lt;=($D$7),S104&gt;($D$1*12)),$D$4-SUM(U$5:U104),
IF(AND($F$1=3,T104&lt;&gt;"",S104&lt;=($E$7),S104&gt;($E$1*12)),$E$4-SUM(U$5:U104),0))))</f>
        <v>60000</v>
      </c>
      <c r="Y104" s="2">
        <v>100</v>
      </c>
      <c r="Z104" s="8">
        <f t="shared" si="28"/>
        <v>2470.0048090454839</v>
      </c>
      <c r="AA104" s="8">
        <f t="shared" si="16"/>
        <v>2289.2694326954907</v>
      </c>
      <c r="AB104" s="3">
        <f t="shared" si="17"/>
        <v>180.73537634999329</v>
      </c>
      <c r="AC104" s="4">
        <f t="shared" si="18"/>
        <v>107568.76542247503</v>
      </c>
    </row>
    <row r="105" spans="3:29" ht="18" customHeight="1" thickBot="1" x14ac:dyDescent="0.3">
      <c r="C105" s="14"/>
      <c r="G105" s="2">
        <v>101</v>
      </c>
      <c r="H105" s="8">
        <f t="shared" si="19"/>
        <v>1503.4801341142643</v>
      </c>
      <c r="I105" s="8">
        <f t="shared" si="20"/>
        <v>838.31312403186337</v>
      </c>
      <c r="J105" s="3">
        <f t="shared" si="21"/>
        <v>665.16701008240091</v>
      </c>
      <c r="K105" s="4">
        <f>IFERROR(IF(AND(H105&lt;&gt;"",$G105&lt;=$C$7),$C$8-SUM(I$5:I105),""),"")</f>
        <v>226569.21169046417</v>
      </c>
      <c r="M105" s="38">
        <v>101</v>
      </c>
      <c r="N105" s="41">
        <f t="shared" si="22"/>
        <v>2470.0048090454839</v>
      </c>
      <c r="O105" s="8">
        <f t="shared" si="23"/>
        <v>2297.5680343890117</v>
      </c>
      <c r="P105" s="3">
        <f t="shared" si="24"/>
        <v>172.43677465647212</v>
      </c>
      <c r="Q105" s="12">
        <f>IF(AND($F$1=2,N105&lt;&gt;"",$G105&lt;=($D$1*12)),$D$3-SUM(O$5:O105),
IF(AND($F$1=3,N105&lt;&gt;"",$G105&lt;=($E$1*12)),$E$3-SUM(O$5:O105),0))</f>
        <v>45271.197388086031</v>
      </c>
      <c r="S105" s="2">
        <v>101</v>
      </c>
      <c r="T105" s="8">
        <f t="shared" si="25"/>
        <v>0</v>
      </c>
      <c r="U105" s="8">
        <f t="shared" si="26"/>
        <v>0</v>
      </c>
      <c r="V105" s="3">
        <f t="shared" si="27"/>
        <v>0</v>
      </c>
      <c r="W105" s="4">
        <f>IF(AND($F$1=2,S105&lt;=$D$1*12),$D$4,IF(AND($F$1=3,S105&lt;=$E$1*12),$E$4,
IF(AND($F$1=2,T105&lt;&gt;"",S105&lt;=($D$7),S105&gt;($D$1*12)),$D$4-SUM(U$5:U105),
IF(AND($F$1=3,T105&lt;&gt;"",S105&lt;=($E$7),S105&gt;($E$1*12)),$E$4-SUM(U$5:U105),0))))</f>
        <v>60000</v>
      </c>
      <c r="Y105" s="2">
        <v>101</v>
      </c>
      <c r="Z105" s="8">
        <f t="shared" si="28"/>
        <v>2470.0048090454839</v>
      </c>
      <c r="AA105" s="8">
        <f t="shared" si="16"/>
        <v>2297.5680343890117</v>
      </c>
      <c r="AB105" s="3">
        <f t="shared" si="17"/>
        <v>172.43677465647212</v>
      </c>
      <c r="AC105" s="4">
        <f t="shared" si="18"/>
        <v>105271.19738808603</v>
      </c>
    </row>
    <row r="106" spans="3:29" ht="18" customHeight="1" thickBot="1" x14ac:dyDescent="0.3">
      <c r="C106" s="14"/>
      <c r="G106" s="2">
        <v>102</v>
      </c>
      <c r="H106" s="8">
        <f t="shared" si="19"/>
        <v>1503.4801341142643</v>
      </c>
      <c r="I106" s="8">
        <f t="shared" si="20"/>
        <v>840.76518991965656</v>
      </c>
      <c r="J106" s="3">
        <f t="shared" si="21"/>
        <v>662.71494419460771</v>
      </c>
      <c r="K106" s="4">
        <f>IFERROR(IF(AND(H106&lt;&gt;"",$G106&lt;=$C$7),$C$8-SUM(I$5:I106),""),"")</f>
        <v>225728.44650054449</v>
      </c>
      <c r="M106" s="38">
        <v>102</v>
      </c>
      <c r="N106" s="41">
        <f t="shared" si="22"/>
        <v>2470.0048090454839</v>
      </c>
      <c r="O106" s="8">
        <f t="shared" si="23"/>
        <v>2305.8967185136717</v>
      </c>
      <c r="P106" s="3">
        <f t="shared" si="24"/>
        <v>164.10809053181197</v>
      </c>
      <c r="Q106" s="12">
        <f>IF(AND($F$1=2,N106&lt;&gt;"",$G106&lt;=($D$1*12)),$D$3-SUM(O$5:O106),
IF(AND($F$1=3,N106&lt;&gt;"",$G106&lt;=($E$1*12)),$E$3-SUM(O$5:O106),0))</f>
        <v>42965.300669572374</v>
      </c>
      <c r="S106" s="2">
        <v>102</v>
      </c>
      <c r="T106" s="8">
        <f t="shared" si="25"/>
        <v>0</v>
      </c>
      <c r="U106" s="8">
        <f t="shared" si="26"/>
        <v>0</v>
      </c>
      <c r="V106" s="3">
        <f t="shared" si="27"/>
        <v>0</v>
      </c>
      <c r="W106" s="4">
        <f>IF(AND($F$1=2,S106&lt;=$D$1*12),$D$4,IF(AND($F$1=3,S106&lt;=$E$1*12),$E$4,
IF(AND($F$1=2,T106&lt;&gt;"",S106&lt;=($D$7),S106&gt;($D$1*12)),$D$4-SUM(U$5:U106),
IF(AND($F$1=3,T106&lt;&gt;"",S106&lt;=($E$7),S106&gt;($E$1*12)),$E$4-SUM(U$5:U106),0))))</f>
        <v>60000</v>
      </c>
      <c r="Y106" s="2">
        <v>102</v>
      </c>
      <c r="Z106" s="8">
        <f t="shared" si="28"/>
        <v>2470.0048090454839</v>
      </c>
      <c r="AA106" s="8">
        <f t="shared" si="16"/>
        <v>2305.8967185136717</v>
      </c>
      <c r="AB106" s="3">
        <f t="shared" si="17"/>
        <v>164.10809053181197</v>
      </c>
      <c r="AC106" s="4">
        <f t="shared" si="18"/>
        <v>102965.30066957237</v>
      </c>
    </row>
    <row r="107" spans="3:29" ht="18" customHeight="1" thickBot="1" x14ac:dyDescent="0.3">
      <c r="C107" s="14"/>
      <c r="G107" s="2">
        <v>103</v>
      </c>
      <c r="H107" s="8">
        <f t="shared" si="19"/>
        <v>1503.4801341142643</v>
      </c>
      <c r="I107" s="8">
        <f t="shared" si="20"/>
        <v>843.22442810017162</v>
      </c>
      <c r="J107" s="3">
        <f t="shared" si="21"/>
        <v>660.25570601409265</v>
      </c>
      <c r="K107" s="4">
        <f>IFERROR(IF(AND(H107&lt;&gt;"",$G107&lt;=$C$7),$C$8-SUM(I$5:I107),""),"")</f>
        <v>224885.22207244433</v>
      </c>
      <c r="M107" s="38">
        <v>103</v>
      </c>
      <c r="N107" s="41">
        <f t="shared" si="22"/>
        <v>2470.0048090454839</v>
      </c>
      <c r="O107" s="8">
        <f t="shared" si="23"/>
        <v>2314.2555941182841</v>
      </c>
      <c r="P107" s="3">
        <f t="shared" si="24"/>
        <v>155.74921492719989</v>
      </c>
      <c r="Q107" s="12">
        <f>IF(AND($F$1=2,N107&lt;&gt;"",$G107&lt;=($D$1*12)),$D$3-SUM(O$5:O107),
IF(AND($F$1=3,N107&lt;&gt;"",$G107&lt;=($E$1*12)),$E$3-SUM(O$5:O107),0))</f>
        <v>40651.04507545408</v>
      </c>
      <c r="S107" s="2">
        <v>103</v>
      </c>
      <c r="T107" s="8">
        <f t="shared" si="25"/>
        <v>0</v>
      </c>
      <c r="U107" s="8">
        <f t="shared" si="26"/>
        <v>0</v>
      </c>
      <c r="V107" s="3">
        <f t="shared" si="27"/>
        <v>0</v>
      </c>
      <c r="W107" s="4">
        <f>IF(AND($F$1=2,S107&lt;=$D$1*12),$D$4,IF(AND($F$1=3,S107&lt;=$E$1*12),$E$4,
IF(AND($F$1=2,T107&lt;&gt;"",S107&lt;=($D$7),S107&gt;($D$1*12)),$D$4-SUM(U$5:U107),
IF(AND($F$1=3,T107&lt;&gt;"",S107&lt;=($E$7),S107&gt;($E$1*12)),$E$4-SUM(U$5:U107),0))))</f>
        <v>60000</v>
      </c>
      <c r="Y107" s="2">
        <v>103</v>
      </c>
      <c r="Z107" s="8">
        <f t="shared" si="28"/>
        <v>2470.0048090454839</v>
      </c>
      <c r="AA107" s="8">
        <f t="shared" si="16"/>
        <v>2314.2555941182841</v>
      </c>
      <c r="AB107" s="3">
        <f t="shared" si="17"/>
        <v>155.74921492719989</v>
      </c>
      <c r="AC107" s="4">
        <f t="shared" si="18"/>
        <v>100651.04507545408</v>
      </c>
    </row>
    <row r="108" spans="3:29" ht="18" customHeight="1" thickBot="1" x14ac:dyDescent="0.3">
      <c r="C108" s="14"/>
      <c r="G108" s="2">
        <v>104</v>
      </c>
      <c r="H108" s="8">
        <f t="shared" si="19"/>
        <v>1503.4801341142643</v>
      </c>
      <c r="I108" s="8">
        <f t="shared" si="20"/>
        <v>845.69085955236471</v>
      </c>
      <c r="J108" s="3">
        <f t="shared" si="21"/>
        <v>657.78927456189956</v>
      </c>
      <c r="K108" s="4">
        <f>IFERROR(IF(AND(H108&lt;&gt;"",$G108&lt;=$C$7),$C$8-SUM(I$5:I108),""),"")</f>
        <v>224039.53121289198</v>
      </c>
      <c r="M108" s="38">
        <v>104</v>
      </c>
      <c r="N108" s="41">
        <f t="shared" si="22"/>
        <v>2470.0048090454839</v>
      </c>
      <c r="O108" s="8">
        <f t="shared" si="23"/>
        <v>2322.6447706469626</v>
      </c>
      <c r="P108" s="3">
        <f t="shared" si="24"/>
        <v>147.36003839852111</v>
      </c>
      <c r="Q108" s="12">
        <f>IF(AND($F$1=2,N108&lt;&gt;"",$G108&lt;=($D$1*12)),$D$3-SUM(O$5:O108),
IF(AND($F$1=3,N108&lt;&gt;"",$G108&lt;=($E$1*12)),$E$3-SUM(O$5:O108),0))</f>
        <v>38328.400304807117</v>
      </c>
      <c r="S108" s="2">
        <v>104</v>
      </c>
      <c r="T108" s="8">
        <f t="shared" si="25"/>
        <v>0</v>
      </c>
      <c r="U108" s="8">
        <f t="shared" si="26"/>
        <v>0</v>
      </c>
      <c r="V108" s="3">
        <f t="shared" si="27"/>
        <v>0</v>
      </c>
      <c r="W108" s="4">
        <f>IF(AND($F$1=2,S108&lt;=$D$1*12),$D$4,IF(AND($F$1=3,S108&lt;=$E$1*12),$E$4,
IF(AND($F$1=2,T108&lt;&gt;"",S108&lt;=($D$7),S108&gt;($D$1*12)),$D$4-SUM(U$5:U108),
IF(AND($F$1=3,T108&lt;&gt;"",S108&lt;=($E$7),S108&gt;($E$1*12)),$E$4-SUM(U$5:U108),0))))</f>
        <v>60000</v>
      </c>
      <c r="Y108" s="2">
        <v>104</v>
      </c>
      <c r="Z108" s="8">
        <f t="shared" si="28"/>
        <v>2470.0048090454839</v>
      </c>
      <c r="AA108" s="8">
        <f t="shared" si="16"/>
        <v>2322.6447706469626</v>
      </c>
      <c r="AB108" s="3">
        <f t="shared" si="17"/>
        <v>147.36003839852111</v>
      </c>
      <c r="AC108" s="4">
        <f t="shared" si="18"/>
        <v>98328.400304807117</v>
      </c>
    </row>
    <row r="109" spans="3:29" ht="18" customHeight="1" thickBot="1" x14ac:dyDescent="0.3">
      <c r="C109" s="14"/>
      <c r="G109" s="2">
        <v>105</v>
      </c>
      <c r="H109" s="8">
        <f t="shared" si="19"/>
        <v>1503.4801341142643</v>
      </c>
      <c r="I109" s="8">
        <f t="shared" si="20"/>
        <v>848.16450531655528</v>
      </c>
      <c r="J109" s="3">
        <f t="shared" si="21"/>
        <v>655.315628797709</v>
      </c>
      <c r="K109" s="4">
        <f>IFERROR(IF(AND(H109&lt;&gt;"",$G109&lt;=$C$7),$C$8-SUM(I$5:I109),""),"")</f>
        <v>223191.36670757539</v>
      </c>
      <c r="M109" s="38">
        <v>105</v>
      </c>
      <c r="N109" s="41">
        <f t="shared" si="22"/>
        <v>2470.0048090454839</v>
      </c>
      <c r="O109" s="8">
        <f t="shared" si="23"/>
        <v>2331.0643579405578</v>
      </c>
      <c r="P109" s="3">
        <f t="shared" si="24"/>
        <v>138.9404511049259</v>
      </c>
      <c r="Q109" s="12">
        <f>IF(AND($F$1=2,N109&lt;&gt;"",$G109&lt;=($D$1*12)),$D$3-SUM(O$5:O109),
IF(AND($F$1=3,N109&lt;&gt;"",$G109&lt;=($E$1*12)),$E$3-SUM(O$5:O109),0))</f>
        <v>35997.335946866573</v>
      </c>
      <c r="S109" s="2">
        <v>105</v>
      </c>
      <c r="T109" s="8">
        <f t="shared" si="25"/>
        <v>0</v>
      </c>
      <c r="U109" s="8">
        <f t="shared" si="26"/>
        <v>0</v>
      </c>
      <c r="V109" s="3">
        <f t="shared" si="27"/>
        <v>0</v>
      </c>
      <c r="W109" s="4">
        <f>IF(AND($F$1=2,S109&lt;=$D$1*12),$D$4,IF(AND($F$1=3,S109&lt;=$E$1*12),$E$4,
IF(AND($F$1=2,T109&lt;&gt;"",S109&lt;=($D$7),S109&gt;($D$1*12)),$D$4-SUM(U$5:U109),
IF(AND($F$1=3,T109&lt;&gt;"",S109&lt;=($E$7),S109&gt;($E$1*12)),$E$4-SUM(U$5:U109),0))))</f>
        <v>60000</v>
      </c>
      <c r="Y109" s="2">
        <v>105</v>
      </c>
      <c r="Z109" s="8">
        <f t="shared" si="28"/>
        <v>2470.0048090454839</v>
      </c>
      <c r="AA109" s="8">
        <f t="shared" si="16"/>
        <v>2331.0643579405578</v>
      </c>
      <c r="AB109" s="3">
        <f t="shared" si="17"/>
        <v>138.9404511049259</v>
      </c>
      <c r="AC109" s="4">
        <f t="shared" si="18"/>
        <v>95997.335946866573</v>
      </c>
    </row>
    <row r="110" spans="3:29" ht="18" customHeight="1" thickBot="1" x14ac:dyDescent="0.3">
      <c r="C110" s="14"/>
      <c r="G110" s="2">
        <v>106</v>
      </c>
      <c r="H110" s="8">
        <f t="shared" si="19"/>
        <v>1503.4801341142643</v>
      </c>
      <c r="I110" s="8">
        <f t="shared" si="20"/>
        <v>850.64538649460621</v>
      </c>
      <c r="J110" s="3">
        <f t="shared" si="21"/>
        <v>652.83474761965806</v>
      </c>
      <c r="K110" s="4">
        <f>IFERROR(IF(AND(H110&lt;&gt;"",$G110&lt;=$C$7),$C$8-SUM(I$5:I110),""),"")</f>
        <v>222340.72132108081</v>
      </c>
      <c r="M110" s="38">
        <v>106</v>
      </c>
      <c r="N110" s="41">
        <f t="shared" si="22"/>
        <v>2470.0048090454839</v>
      </c>
      <c r="O110" s="8">
        <f t="shared" si="23"/>
        <v>2339.5144662380926</v>
      </c>
      <c r="P110" s="3">
        <f t="shared" si="24"/>
        <v>130.49034280739136</v>
      </c>
      <c r="Q110" s="12">
        <f>IF(AND($F$1=2,N110&lt;&gt;"",$G110&lt;=($D$1*12)),$D$3-SUM(O$5:O110),
IF(AND($F$1=3,N110&lt;&gt;"",$G110&lt;=($E$1*12)),$E$3-SUM(O$5:O110),0))</f>
        <v>33657.821480628481</v>
      </c>
      <c r="S110" s="2">
        <v>106</v>
      </c>
      <c r="T110" s="8">
        <f t="shared" si="25"/>
        <v>0</v>
      </c>
      <c r="U110" s="8">
        <f t="shared" si="26"/>
        <v>0</v>
      </c>
      <c r="V110" s="3">
        <f t="shared" si="27"/>
        <v>0</v>
      </c>
      <c r="W110" s="4">
        <f>IF(AND($F$1=2,S110&lt;=$D$1*12),$D$4,IF(AND($F$1=3,S110&lt;=$E$1*12),$E$4,
IF(AND($F$1=2,T110&lt;&gt;"",S110&lt;=($D$7),S110&gt;($D$1*12)),$D$4-SUM(U$5:U110),
IF(AND($F$1=3,T110&lt;&gt;"",S110&lt;=($E$7),S110&gt;($E$1*12)),$E$4-SUM(U$5:U110),0))))</f>
        <v>60000</v>
      </c>
      <c r="Y110" s="2">
        <v>106</v>
      </c>
      <c r="Z110" s="8">
        <f t="shared" si="28"/>
        <v>2470.0048090454839</v>
      </c>
      <c r="AA110" s="8">
        <f t="shared" si="16"/>
        <v>2339.5144662380926</v>
      </c>
      <c r="AB110" s="3">
        <f t="shared" si="17"/>
        <v>130.49034280739136</v>
      </c>
      <c r="AC110" s="4">
        <f t="shared" si="18"/>
        <v>93657.821480628481</v>
      </c>
    </row>
    <row r="111" spans="3:29" ht="18" customHeight="1" thickBot="1" x14ac:dyDescent="0.3">
      <c r="C111" s="14"/>
      <c r="G111" s="2">
        <v>107</v>
      </c>
      <c r="H111" s="8">
        <f t="shared" si="19"/>
        <v>1503.4801341142643</v>
      </c>
      <c r="I111" s="8">
        <f t="shared" si="20"/>
        <v>853.13352425010294</v>
      </c>
      <c r="J111" s="3">
        <f t="shared" si="21"/>
        <v>650.34660986416134</v>
      </c>
      <c r="K111" s="4">
        <f>IFERROR(IF(AND(H111&lt;&gt;"",$G111&lt;=$C$7),$C$8-SUM(I$5:I111),""),"")</f>
        <v>221487.58779683069</v>
      </c>
      <c r="M111" s="38">
        <v>107</v>
      </c>
      <c r="N111" s="41">
        <f t="shared" si="22"/>
        <v>2470.0048090454839</v>
      </c>
      <c r="O111" s="8">
        <f t="shared" si="23"/>
        <v>2347.9952061782055</v>
      </c>
      <c r="P111" s="3">
        <f t="shared" si="24"/>
        <v>122.00960286727825</v>
      </c>
      <c r="Q111" s="12">
        <f>IF(AND($F$1=2,N111&lt;&gt;"",$G111&lt;=($D$1*12)),$D$3-SUM(O$5:O111),
IF(AND($F$1=3,N111&lt;&gt;"",$G111&lt;=($E$1*12)),$E$3-SUM(O$5:O111),0))</f>
        <v>31309.826274450286</v>
      </c>
      <c r="S111" s="2">
        <v>107</v>
      </c>
      <c r="T111" s="8">
        <f t="shared" si="25"/>
        <v>0</v>
      </c>
      <c r="U111" s="8">
        <f t="shared" si="26"/>
        <v>0</v>
      </c>
      <c r="V111" s="3">
        <f t="shared" si="27"/>
        <v>0</v>
      </c>
      <c r="W111" s="4">
        <f>IF(AND($F$1=2,S111&lt;=$D$1*12),$D$4,IF(AND($F$1=3,S111&lt;=$E$1*12),$E$4,
IF(AND($F$1=2,T111&lt;&gt;"",S111&lt;=($D$7),S111&gt;($D$1*12)),$D$4-SUM(U$5:U111),
IF(AND($F$1=3,T111&lt;&gt;"",S111&lt;=($E$7),S111&gt;($E$1*12)),$E$4-SUM(U$5:U111),0))))</f>
        <v>60000</v>
      </c>
      <c r="Y111" s="2">
        <v>107</v>
      </c>
      <c r="Z111" s="8">
        <f t="shared" si="28"/>
        <v>2470.0048090454839</v>
      </c>
      <c r="AA111" s="8">
        <f t="shared" si="16"/>
        <v>2347.9952061782055</v>
      </c>
      <c r="AB111" s="3">
        <f t="shared" si="17"/>
        <v>122.00960286727825</v>
      </c>
      <c r="AC111" s="4">
        <f t="shared" si="18"/>
        <v>91309.826274450286</v>
      </c>
    </row>
    <row r="112" spans="3:29" ht="18" customHeight="1" thickBot="1" x14ac:dyDescent="0.3">
      <c r="C112" s="14"/>
      <c r="G112" s="2">
        <v>108</v>
      </c>
      <c r="H112" s="8">
        <f t="shared" si="19"/>
        <v>1503.4801341142643</v>
      </c>
      <c r="I112" s="8">
        <f t="shared" si="20"/>
        <v>855.62893980853437</v>
      </c>
      <c r="J112" s="3">
        <f t="shared" si="21"/>
        <v>647.8511943057299</v>
      </c>
      <c r="K112" s="4">
        <f>IFERROR(IF(AND(H112&lt;&gt;"",$G112&lt;=$C$7),$C$8-SUM(I$5:I112),""),"")</f>
        <v>220631.95885702217</v>
      </c>
      <c r="M112" s="38">
        <v>108</v>
      </c>
      <c r="N112" s="41">
        <f t="shared" si="22"/>
        <v>2470.0048090454839</v>
      </c>
      <c r="O112" s="8">
        <f t="shared" si="23"/>
        <v>2356.5066888006018</v>
      </c>
      <c r="P112" s="3">
        <f t="shared" si="24"/>
        <v>113.49812024488229</v>
      </c>
      <c r="Q112" s="12">
        <f>IF(AND($F$1=2,N112&lt;&gt;"",$G112&lt;=($D$1*12)),$D$3-SUM(O$5:O112),
IF(AND($F$1=3,N112&lt;&gt;"",$G112&lt;=($E$1*12)),$E$3-SUM(O$5:O112),0))</f>
        <v>28953.319585649675</v>
      </c>
      <c r="S112" s="2">
        <v>108</v>
      </c>
      <c r="T112" s="8">
        <f t="shared" si="25"/>
        <v>0</v>
      </c>
      <c r="U112" s="8">
        <f t="shared" si="26"/>
        <v>0</v>
      </c>
      <c r="V112" s="3">
        <f t="shared" si="27"/>
        <v>0</v>
      </c>
      <c r="W112" s="4">
        <f>IF(AND($F$1=2,S112&lt;=$D$1*12),$D$4,IF(AND($F$1=3,S112&lt;=$E$1*12),$E$4,
IF(AND($F$1=2,T112&lt;&gt;"",S112&lt;=($D$7),S112&gt;($D$1*12)),$D$4-SUM(U$5:U112),
IF(AND($F$1=3,T112&lt;&gt;"",S112&lt;=($E$7),S112&gt;($E$1*12)),$E$4-SUM(U$5:U112),0))))</f>
        <v>60000</v>
      </c>
      <c r="Y112" s="2">
        <v>108</v>
      </c>
      <c r="Z112" s="8">
        <f t="shared" si="28"/>
        <v>2470.0048090454839</v>
      </c>
      <c r="AA112" s="8">
        <f t="shared" si="16"/>
        <v>2356.5066888006018</v>
      </c>
      <c r="AB112" s="3">
        <f t="shared" si="17"/>
        <v>113.49812024488229</v>
      </c>
      <c r="AC112" s="4">
        <f t="shared" si="18"/>
        <v>88953.319585649675</v>
      </c>
    </row>
    <row r="113" spans="3:29" ht="18" customHeight="1" thickBot="1" x14ac:dyDescent="0.3">
      <c r="C113" s="14"/>
      <c r="G113" s="2">
        <v>109</v>
      </c>
      <c r="H113" s="8">
        <f t="shared" si="19"/>
        <v>1503.4801341142643</v>
      </c>
      <c r="I113" s="8">
        <f t="shared" si="20"/>
        <v>858.13165445747438</v>
      </c>
      <c r="J113" s="3">
        <f t="shared" si="21"/>
        <v>645.34847965678989</v>
      </c>
      <c r="K113" s="4">
        <f>IFERROR(IF(AND(H113&lt;&gt;"",$G113&lt;=$C$7),$C$8-SUM(I$5:I113),""),"")</f>
        <v>219773.82720256469</v>
      </c>
      <c r="M113" s="38">
        <v>109</v>
      </c>
      <c r="N113" s="41">
        <f t="shared" si="22"/>
        <v>2470.0048090454839</v>
      </c>
      <c r="O113" s="8">
        <f t="shared" si="23"/>
        <v>2365.0490255475038</v>
      </c>
      <c r="P113" s="3">
        <f t="shared" si="24"/>
        <v>104.95578349798011</v>
      </c>
      <c r="Q113" s="12">
        <f>IF(AND($F$1=2,N113&lt;&gt;"",$G113&lt;=($D$1*12)),$D$3-SUM(O$5:O113),
IF(AND($F$1=3,N113&lt;&gt;"",$G113&lt;=($E$1*12)),$E$3-SUM(O$5:O113),0))</f>
        <v>26588.270560102159</v>
      </c>
      <c r="S113" s="2">
        <v>109</v>
      </c>
      <c r="T113" s="8">
        <f t="shared" si="25"/>
        <v>0</v>
      </c>
      <c r="U113" s="8">
        <f t="shared" si="26"/>
        <v>0</v>
      </c>
      <c r="V113" s="3">
        <f t="shared" si="27"/>
        <v>0</v>
      </c>
      <c r="W113" s="4">
        <f>IF(AND($F$1=2,S113&lt;=$D$1*12),$D$4,IF(AND($F$1=3,S113&lt;=$E$1*12),$E$4,
IF(AND($F$1=2,T113&lt;&gt;"",S113&lt;=($D$7),S113&gt;($D$1*12)),$D$4-SUM(U$5:U113),
IF(AND($F$1=3,T113&lt;&gt;"",S113&lt;=($E$7),S113&gt;($E$1*12)),$E$4-SUM(U$5:U113),0))))</f>
        <v>60000</v>
      </c>
      <c r="Y113" s="2">
        <v>109</v>
      </c>
      <c r="Z113" s="8">
        <f t="shared" si="28"/>
        <v>2470.0048090454839</v>
      </c>
      <c r="AA113" s="8">
        <f t="shared" si="16"/>
        <v>2365.0490255475038</v>
      </c>
      <c r="AB113" s="3">
        <f t="shared" si="17"/>
        <v>104.95578349798011</v>
      </c>
      <c r="AC113" s="4">
        <f t="shared" si="18"/>
        <v>86588.270560102159</v>
      </c>
    </row>
    <row r="114" spans="3:29" ht="18" customHeight="1" thickBot="1" x14ac:dyDescent="0.3">
      <c r="C114" s="14"/>
      <c r="G114" s="2">
        <v>110</v>
      </c>
      <c r="H114" s="8">
        <f t="shared" si="19"/>
        <v>1503.4801341142643</v>
      </c>
      <c r="I114" s="8">
        <f t="shared" si="20"/>
        <v>860.64168954676245</v>
      </c>
      <c r="J114" s="3">
        <f t="shared" si="21"/>
        <v>642.83844456750182</v>
      </c>
      <c r="K114" s="4">
        <f>IFERROR(IF(AND(H114&lt;&gt;"",$G114&lt;=$C$7),$C$8-SUM(I$5:I114),""),"")</f>
        <v>218913.18551301793</v>
      </c>
      <c r="M114" s="38">
        <v>110</v>
      </c>
      <c r="N114" s="41">
        <f t="shared" si="22"/>
        <v>2470.0048090454839</v>
      </c>
      <c r="O114" s="8">
        <f t="shared" si="23"/>
        <v>2373.6223282651135</v>
      </c>
      <c r="P114" s="3">
        <f t="shared" si="24"/>
        <v>96.382480780370386</v>
      </c>
      <c r="Q114" s="12">
        <f>IF(AND($F$1=2,N114&lt;&gt;"",$G114&lt;=($D$1*12)),$D$3-SUM(O$5:O114),
IF(AND($F$1=3,N114&lt;&gt;"",$G114&lt;=($E$1*12)),$E$3-SUM(O$5:O114),0))</f>
        <v>24214.648231837054</v>
      </c>
      <c r="S114" s="2">
        <v>110</v>
      </c>
      <c r="T114" s="8">
        <f t="shared" si="25"/>
        <v>0</v>
      </c>
      <c r="U114" s="8">
        <f t="shared" si="26"/>
        <v>0</v>
      </c>
      <c r="V114" s="3">
        <f t="shared" si="27"/>
        <v>0</v>
      </c>
      <c r="W114" s="4">
        <f>IF(AND($F$1=2,S114&lt;=$D$1*12),$D$4,IF(AND($F$1=3,S114&lt;=$E$1*12),$E$4,
IF(AND($F$1=2,T114&lt;&gt;"",S114&lt;=($D$7),S114&gt;($D$1*12)),$D$4-SUM(U$5:U114),
IF(AND($F$1=3,T114&lt;&gt;"",S114&lt;=($E$7),S114&gt;($E$1*12)),$E$4-SUM(U$5:U114),0))))</f>
        <v>60000</v>
      </c>
      <c r="Y114" s="2">
        <v>110</v>
      </c>
      <c r="Z114" s="8">
        <f t="shared" si="28"/>
        <v>2470.0048090454839</v>
      </c>
      <c r="AA114" s="8">
        <f t="shared" si="16"/>
        <v>2373.6223282651135</v>
      </c>
      <c r="AB114" s="3">
        <f t="shared" si="17"/>
        <v>96.382480780370386</v>
      </c>
      <c r="AC114" s="4">
        <f t="shared" si="18"/>
        <v>84214.648231837054</v>
      </c>
    </row>
    <row r="115" spans="3:29" ht="18" customHeight="1" thickBot="1" x14ac:dyDescent="0.3">
      <c r="C115" s="14"/>
      <c r="G115" s="2">
        <v>111</v>
      </c>
      <c r="H115" s="8">
        <f t="shared" si="19"/>
        <v>1503.4801341142643</v>
      </c>
      <c r="I115" s="8">
        <f t="shared" si="20"/>
        <v>863.15906648868679</v>
      </c>
      <c r="J115" s="3">
        <f t="shared" si="21"/>
        <v>640.32106762557748</v>
      </c>
      <c r="K115" s="4">
        <f>IFERROR(IF(AND(H115&lt;&gt;"",$G115&lt;=$C$7),$C$8-SUM(I$5:I115),""),"")</f>
        <v>218050.02644652923</v>
      </c>
      <c r="M115" s="38">
        <v>111</v>
      </c>
      <c r="N115" s="41">
        <f t="shared" si="22"/>
        <v>2470.0048090454839</v>
      </c>
      <c r="O115" s="8">
        <f t="shared" si="23"/>
        <v>2382.2267092050747</v>
      </c>
      <c r="P115" s="3">
        <f t="shared" si="24"/>
        <v>87.778099840409354</v>
      </c>
      <c r="Q115" s="12">
        <f>IF(AND($F$1=2,N115&lt;&gt;"",$G115&lt;=($D$1*12)),$D$3-SUM(O$5:O115),
IF(AND($F$1=3,N115&lt;&gt;"",$G115&lt;=($E$1*12)),$E$3-SUM(O$5:O115),0))</f>
        <v>21832.421522631979</v>
      </c>
      <c r="S115" s="2">
        <v>111</v>
      </c>
      <c r="T115" s="8">
        <f t="shared" si="25"/>
        <v>0</v>
      </c>
      <c r="U115" s="8">
        <f t="shared" si="26"/>
        <v>0</v>
      </c>
      <c r="V115" s="3">
        <f t="shared" si="27"/>
        <v>0</v>
      </c>
      <c r="W115" s="4">
        <f>IF(AND($F$1=2,S115&lt;=$D$1*12),$D$4,IF(AND($F$1=3,S115&lt;=$E$1*12),$E$4,
IF(AND($F$1=2,T115&lt;&gt;"",S115&lt;=($D$7),S115&gt;($D$1*12)),$D$4-SUM(U$5:U115),
IF(AND($F$1=3,T115&lt;&gt;"",S115&lt;=($E$7),S115&gt;($E$1*12)),$E$4-SUM(U$5:U115),0))))</f>
        <v>60000</v>
      </c>
      <c r="Y115" s="2">
        <v>111</v>
      </c>
      <c r="Z115" s="8">
        <f t="shared" si="28"/>
        <v>2470.0048090454839</v>
      </c>
      <c r="AA115" s="8">
        <f t="shared" si="16"/>
        <v>2382.2267092050747</v>
      </c>
      <c r="AB115" s="3">
        <f t="shared" si="17"/>
        <v>87.778099840409354</v>
      </c>
      <c r="AC115" s="4">
        <f t="shared" si="18"/>
        <v>81832.421522631979</v>
      </c>
    </row>
    <row r="116" spans="3:29" ht="18" customHeight="1" thickBot="1" x14ac:dyDescent="0.3">
      <c r="C116" s="14"/>
      <c r="G116" s="2">
        <v>112</v>
      </c>
      <c r="H116" s="8">
        <f t="shared" si="19"/>
        <v>1503.4801341142643</v>
      </c>
      <c r="I116" s="8">
        <f t="shared" si="20"/>
        <v>865.68380675816604</v>
      </c>
      <c r="J116" s="3">
        <f t="shared" si="21"/>
        <v>637.79632735609823</v>
      </c>
      <c r="K116" s="4">
        <f>IFERROR(IF(AND(H116&lt;&gt;"",$G116&lt;=$C$7),$C$8-SUM(I$5:I116),""),"")</f>
        <v>217184.34263977106</v>
      </c>
      <c r="M116" s="38">
        <v>112</v>
      </c>
      <c r="N116" s="41">
        <f t="shared" si="22"/>
        <v>2470.0048090454839</v>
      </c>
      <c r="O116" s="8">
        <f t="shared" si="23"/>
        <v>2390.862281025943</v>
      </c>
      <c r="P116" s="3">
        <f t="shared" si="24"/>
        <v>79.142528019540975</v>
      </c>
      <c r="Q116" s="12">
        <f>IF(AND($F$1=2,N116&lt;&gt;"",$G116&lt;=($D$1*12)),$D$3-SUM(O$5:O116),
IF(AND($F$1=3,N116&lt;&gt;"",$G116&lt;=($E$1*12)),$E$3-SUM(O$5:O116),0))</f>
        <v>19441.559241606039</v>
      </c>
      <c r="S116" s="2">
        <v>112</v>
      </c>
      <c r="T116" s="8">
        <f t="shared" si="25"/>
        <v>0</v>
      </c>
      <c r="U116" s="8">
        <f t="shared" si="26"/>
        <v>0</v>
      </c>
      <c r="V116" s="3">
        <f t="shared" si="27"/>
        <v>0</v>
      </c>
      <c r="W116" s="4">
        <f>IF(AND($F$1=2,S116&lt;=$D$1*12),$D$4,IF(AND($F$1=3,S116&lt;=$E$1*12),$E$4,
IF(AND($F$1=2,T116&lt;&gt;"",S116&lt;=($D$7),S116&gt;($D$1*12)),$D$4-SUM(U$5:U116),
IF(AND($F$1=3,T116&lt;&gt;"",S116&lt;=($E$7),S116&gt;($E$1*12)),$E$4-SUM(U$5:U116),0))))</f>
        <v>60000</v>
      </c>
      <c r="Y116" s="2">
        <v>112</v>
      </c>
      <c r="Z116" s="8">
        <f t="shared" si="28"/>
        <v>2470.0048090454839</v>
      </c>
      <c r="AA116" s="8">
        <f t="shared" si="16"/>
        <v>2390.862281025943</v>
      </c>
      <c r="AB116" s="3">
        <f t="shared" si="17"/>
        <v>79.142528019540975</v>
      </c>
      <c r="AC116" s="4">
        <f t="shared" si="18"/>
        <v>79441.559241606039</v>
      </c>
    </row>
    <row r="117" spans="3:29" ht="18" customHeight="1" thickBot="1" x14ac:dyDescent="0.3">
      <c r="C117" s="14"/>
      <c r="G117" s="2">
        <v>113</v>
      </c>
      <c r="H117" s="8">
        <f t="shared" si="19"/>
        <v>1503.4801341142643</v>
      </c>
      <c r="I117" s="8">
        <f t="shared" si="20"/>
        <v>868.21593189293378</v>
      </c>
      <c r="J117" s="3">
        <f t="shared" si="21"/>
        <v>635.26420222133049</v>
      </c>
      <c r="K117" s="4">
        <f>IFERROR(IF(AND(H117&lt;&gt;"",$G117&lt;=$C$7),$C$8-SUM(I$5:I117),""),"")</f>
        <v>216316.12670787814</v>
      </c>
      <c r="M117" s="38">
        <v>113</v>
      </c>
      <c r="N117" s="41">
        <f t="shared" si="22"/>
        <v>2470.0048090454839</v>
      </c>
      <c r="O117" s="8">
        <f t="shared" si="23"/>
        <v>2399.529156794662</v>
      </c>
      <c r="P117" s="3">
        <f t="shared" si="24"/>
        <v>70.475652250821923</v>
      </c>
      <c r="Q117" s="12">
        <f>IF(AND($F$1=2,N117&lt;&gt;"",$G117&lt;=($D$1*12)),$D$3-SUM(O$5:O117),
IF(AND($F$1=3,N117&lt;&gt;"",$G117&lt;=($E$1*12)),$E$3-SUM(O$5:O117),0))</f>
        <v>17042.030084811384</v>
      </c>
      <c r="S117" s="2">
        <v>113</v>
      </c>
      <c r="T117" s="8">
        <f t="shared" si="25"/>
        <v>0</v>
      </c>
      <c r="U117" s="8">
        <f t="shared" si="26"/>
        <v>0</v>
      </c>
      <c r="V117" s="3">
        <f t="shared" si="27"/>
        <v>0</v>
      </c>
      <c r="W117" s="4">
        <f>IF(AND($F$1=2,S117&lt;=$D$1*12),$D$4,IF(AND($F$1=3,S117&lt;=$E$1*12),$E$4,
IF(AND($F$1=2,T117&lt;&gt;"",S117&lt;=($D$7),S117&gt;($D$1*12)),$D$4-SUM(U$5:U117),
IF(AND($F$1=3,T117&lt;&gt;"",S117&lt;=($E$7),S117&gt;($E$1*12)),$E$4-SUM(U$5:U117),0))))</f>
        <v>60000</v>
      </c>
      <c r="Y117" s="2">
        <v>113</v>
      </c>
      <c r="Z117" s="8">
        <f t="shared" si="28"/>
        <v>2470.0048090454839</v>
      </c>
      <c r="AA117" s="8">
        <f t="shared" si="16"/>
        <v>2399.529156794662</v>
      </c>
      <c r="AB117" s="3">
        <f t="shared" si="17"/>
        <v>70.475652250821923</v>
      </c>
      <c r="AC117" s="4">
        <f t="shared" si="18"/>
        <v>77042.030084811384</v>
      </c>
    </row>
    <row r="118" spans="3:29" ht="18" customHeight="1" thickBot="1" x14ac:dyDescent="0.3">
      <c r="C118" s="14"/>
      <c r="G118" s="2">
        <v>114</v>
      </c>
      <c r="H118" s="8">
        <f t="shared" si="19"/>
        <v>1503.4801341142643</v>
      </c>
      <c r="I118" s="8">
        <f t="shared" si="20"/>
        <v>870.75546349372075</v>
      </c>
      <c r="J118" s="3">
        <f t="shared" si="21"/>
        <v>632.72467062054352</v>
      </c>
      <c r="K118" s="4">
        <f>IFERROR(IF(AND(H118&lt;&gt;"",$G118&lt;=$C$7),$C$8-SUM(I$5:I118),""),"")</f>
        <v>215445.37124438438</v>
      </c>
      <c r="M118" s="38">
        <v>114</v>
      </c>
      <c r="N118" s="41">
        <f t="shared" si="22"/>
        <v>2470.0048090454839</v>
      </c>
      <c r="O118" s="8">
        <f t="shared" si="23"/>
        <v>2408.2274499880427</v>
      </c>
      <c r="P118" s="3">
        <f t="shared" si="24"/>
        <v>61.777359057441267</v>
      </c>
      <c r="Q118" s="12">
        <f>IF(AND($F$1=2,N118&lt;&gt;"",$G118&lt;=($D$1*12)),$D$3-SUM(O$5:O118),
IF(AND($F$1=3,N118&lt;&gt;"",$G118&lt;=($E$1*12)),$E$3-SUM(O$5:O118),0))</f>
        <v>14633.80263482334</v>
      </c>
      <c r="S118" s="2">
        <v>114</v>
      </c>
      <c r="T118" s="8">
        <f t="shared" si="25"/>
        <v>0</v>
      </c>
      <c r="U118" s="8">
        <f t="shared" si="26"/>
        <v>0</v>
      </c>
      <c r="V118" s="3">
        <f t="shared" si="27"/>
        <v>0</v>
      </c>
      <c r="W118" s="4">
        <f>IF(AND($F$1=2,S118&lt;=$D$1*12),$D$4,IF(AND($F$1=3,S118&lt;=$E$1*12),$E$4,
IF(AND($F$1=2,T118&lt;&gt;"",S118&lt;=($D$7),S118&gt;($D$1*12)),$D$4-SUM(U$5:U118),
IF(AND($F$1=3,T118&lt;&gt;"",S118&lt;=($E$7),S118&gt;($E$1*12)),$E$4-SUM(U$5:U118),0))))</f>
        <v>60000</v>
      </c>
      <c r="Y118" s="2">
        <v>114</v>
      </c>
      <c r="Z118" s="8">
        <f t="shared" si="28"/>
        <v>2470.0048090454839</v>
      </c>
      <c r="AA118" s="8">
        <f t="shared" si="16"/>
        <v>2408.2274499880427</v>
      </c>
      <c r="AB118" s="3">
        <f t="shared" si="17"/>
        <v>61.777359057441267</v>
      </c>
      <c r="AC118" s="4">
        <f t="shared" si="18"/>
        <v>74633.80263482334</v>
      </c>
    </row>
    <row r="119" spans="3:29" ht="18" customHeight="1" thickBot="1" x14ac:dyDescent="0.3">
      <c r="C119" s="14"/>
      <c r="G119" s="2">
        <v>115</v>
      </c>
      <c r="H119" s="8">
        <f t="shared" si="19"/>
        <v>1503.4801341142643</v>
      </c>
      <c r="I119" s="8">
        <f t="shared" si="20"/>
        <v>873.30242322443974</v>
      </c>
      <c r="J119" s="3">
        <f t="shared" si="21"/>
        <v>630.17771088982454</v>
      </c>
      <c r="K119" s="4">
        <f>IFERROR(IF(AND(H119&lt;&gt;"",$G119&lt;=$C$7),$C$8-SUM(I$5:I119),""),"")</f>
        <v>214572.06882115995</v>
      </c>
      <c r="M119" s="38">
        <v>115</v>
      </c>
      <c r="N119" s="41">
        <f t="shared" si="22"/>
        <v>2470.0048090454839</v>
      </c>
      <c r="O119" s="8">
        <f t="shared" si="23"/>
        <v>2416.9572744942493</v>
      </c>
      <c r="P119" s="3">
        <f t="shared" si="24"/>
        <v>53.047534551234612</v>
      </c>
      <c r="Q119" s="12">
        <f>IF(AND($F$1=2,N119&lt;&gt;"",$G119&lt;=($D$1*12)),$D$3-SUM(O$5:O119),
IF(AND($F$1=3,N119&lt;&gt;"",$G119&lt;=($E$1*12)),$E$3-SUM(O$5:O119),0))</f>
        <v>12216.845360329084</v>
      </c>
      <c r="S119" s="2">
        <v>115</v>
      </c>
      <c r="T119" s="8">
        <f t="shared" si="25"/>
        <v>0</v>
      </c>
      <c r="U119" s="8">
        <f t="shared" si="26"/>
        <v>0</v>
      </c>
      <c r="V119" s="3">
        <f t="shared" si="27"/>
        <v>0</v>
      </c>
      <c r="W119" s="4">
        <f>IF(AND($F$1=2,S119&lt;=$D$1*12),$D$4,IF(AND($F$1=3,S119&lt;=$E$1*12),$E$4,
IF(AND($F$1=2,T119&lt;&gt;"",S119&lt;=($D$7),S119&gt;($D$1*12)),$D$4-SUM(U$5:U119),
IF(AND($F$1=3,T119&lt;&gt;"",S119&lt;=($E$7),S119&gt;($E$1*12)),$E$4-SUM(U$5:U119),0))))</f>
        <v>60000</v>
      </c>
      <c r="Y119" s="2">
        <v>115</v>
      </c>
      <c r="Z119" s="8">
        <f t="shared" si="28"/>
        <v>2470.0048090454839</v>
      </c>
      <c r="AA119" s="8">
        <f t="shared" si="16"/>
        <v>2416.9572744942493</v>
      </c>
      <c r="AB119" s="3">
        <f t="shared" si="17"/>
        <v>53.047534551234612</v>
      </c>
      <c r="AC119" s="4">
        <f t="shared" si="18"/>
        <v>72216.845360329084</v>
      </c>
    </row>
    <row r="120" spans="3:29" ht="18" customHeight="1" thickBot="1" x14ac:dyDescent="0.3">
      <c r="C120" s="14"/>
      <c r="G120" s="2">
        <v>116</v>
      </c>
      <c r="H120" s="8">
        <f t="shared" si="19"/>
        <v>1503.4801341142643</v>
      </c>
      <c r="I120" s="8">
        <f t="shared" si="20"/>
        <v>875.85683281237129</v>
      </c>
      <c r="J120" s="3">
        <f t="shared" si="21"/>
        <v>627.62330130189298</v>
      </c>
      <c r="K120" s="4">
        <f>IFERROR(IF(AND(H120&lt;&gt;"",$G120&lt;=$C$7),$C$8-SUM(I$5:I120),""),"")</f>
        <v>213696.21198834758</v>
      </c>
      <c r="M120" s="38">
        <v>116</v>
      </c>
      <c r="N120" s="41">
        <f t="shared" si="22"/>
        <v>2470.0048090454839</v>
      </c>
      <c r="O120" s="8">
        <f t="shared" si="23"/>
        <v>2425.7187446142907</v>
      </c>
      <c r="P120" s="3">
        <f t="shared" si="24"/>
        <v>44.286064431192948</v>
      </c>
      <c r="Q120" s="12">
        <f>IF(AND($F$1=2,N120&lt;&gt;"",$G120&lt;=($D$1*12)),$D$3-SUM(O$5:O120),
IF(AND($F$1=3,N120&lt;&gt;"",$G120&lt;=($E$1*12)),$E$3-SUM(O$5:O120),0))</f>
        <v>9791.1266157148057</v>
      </c>
      <c r="S120" s="2">
        <v>116</v>
      </c>
      <c r="T120" s="8">
        <f t="shared" si="25"/>
        <v>0</v>
      </c>
      <c r="U120" s="8">
        <f t="shared" si="26"/>
        <v>0</v>
      </c>
      <c r="V120" s="3">
        <f t="shared" si="27"/>
        <v>0</v>
      </c>
      <c r="W120" s="4">
        <f>IF(AND($F$1=2,S120&lt;=$D$1*12),$D$4,IF(AND($F$1=3,S120&lt;=$E$1*12),$E$4,
IF(AND($F$1=2,T120&lt;&gt;"",S120&lt;=($D$7),S120&gt;($D$1*12)),$D$4-SUM(U$5:U120),
IF(AND($F$1=3,T120&lt;&gt;"",S120&lt;=($E$7),S120&gt;($E$1*12)),$E$4-SUM(U$5:U120),0))))</f>
        <v>60000</v>
      </c>
      <c r="Y120" s="2">
        <v>116</v>
      </c>
      <c r="Z120" s="8">
        <f t="shared" si="28"/>
        <v>2470.0048090454839</v>
      </c>
      <c r="AA120" s="8">
        <f t="shared" si="16"/>
        <v>2425.7187446142907</v>
      </c>
      <c r="AB120" s="3">
        <f t="shared" si="17"/>
        <v>44.286064431192948</v>
      </c>
      <c r="AC120" s="4">
        <f t="shared" si="18"/>
        <v>69791.126615714806</v>
      </c>
    </row>
    <row r="121" spans="3:29" ht="18" customHeight="1" thickBot="1" x14ac:dyDescent="0.3">
      <c r="C121" s="14"/>
      <c r="G121" s="2">
        <v>117</v>
      </c>
      <c r="H121" s="8">
        <f t="shared" si="19"/>
        <v>1503.4801341142643</v>
      </c>
      <c r="I121" s="8">
        <f t="shared" si="20"/>
        <v>878.4187140483474</v>
      </c>
      <c r="J121" s="3">
        <f t="shared" si="21"/>
        <v>625.06142006591688</v>
      </c>
      <c r="K121" s="4">
        <f>IFERROR(IF(AND(H121&lt;&gt;"",$G121&lt;=$C$7),$C$8-SUM(I$5:I121),""),"")</f>
        <v>212817.79327429924</v>
      </c>
      <c r="M121" s="38">
        <v>117</v>
      </c>
      <c r="N121" s="41">
        <f t="shared" si="22"/>
        <v>2470.0048090454839</v>
      </c>
      <c r="O121" s="8">
        <f t="shared" si="23"/>
        <v>2434.5119750635176</v>
      </c>
      <c r="P121" s="3">
        <f t="shared" si="24"/>
        <v>35.492833981966143</v>
      </c>
      <c r="Q121" s="12">
        <f>IF(AND($F$1=2,N121&lt;&gt;"",$G121&lt;=($D$1*12)),$D$3-SUM(O$5:O121),
IF(AND($F$1=3,N121&lt;&gt;"",$G121&lt;=($E$1*12)),$E$3-SUM(O$5:O121),0))</f>
        <v>7356.6146406512999</v>
      </c>
      <c r="S121" s="2">
        <v>117</v>
      </c>
      <c r="T121" s="8">
        <f t="shared" si="25"/>
        <v>0</v>
      </c>
      <c r="U121" s="8">
        <f t="shared" si="26"/>
        <v>0</v>
      </c>
      <c r="V121" s="3">
        <f t="shared" si="27"/>
        <v>0</v>
      </c>
      <c r="W121" s="4">
        <f>IF(AND($F$1=2,S121&lt;=$D$1*12),$D$4,IF(AND($F$1=3,S121&lt;=$E$1*12),$E$4,
IF(AND($F$1=2,T121&lt;&gt;"",S121&lt;=($D$7),S121&gt;($D$1*12)),$D$4-SUM(U$5:U121),
IF(AND($F$1=3,T121&lt;&gt;"",S121&lt;=($E$7),S121&gt;($E$1*12)),$E$4-SUM(U$5:U121),0))))</f>
        <v>60000</v>
      </c>
      <c r="Y121" s="2">
        <v>117</v>
      </c>
      <c r="Z121" s="8">
        <f t="shared" si="28"/>
        <v>2470.0048090454839</v>
      </c>
      <c r="AA121" s="8">
        <f t="shared" si="16"/>
        <v>2434.5119750635176</v>
      </c>
      <c r="AB121" s="3">
        <f t="shared" si="17"/>
        <v>35.492833981966143</v>
      </c>
      <c r="AC121" s="4">
        <f t="shared" si="18"/>
        <v>67356.6146406513</v>
      </c>
    </row>
    <row r="122" spans="3:29" ht="18" customHeight="1" thickBot="1" x14ac:dyDescent="0.3">
      <c r="C122" s="14"/>
      <c r="G122" s="2">
        <v>118</v>
      </c>
      <c r="H122" s="8">
        <f t="shared" si="19"/>
        <v>1503.4801341142643</v>
      </c>
      <c r="I122" s="8">
        <f t="shared" si="20"/>
        <v>880.98808878693876</v>
      </c>
      <c r="J122" s="3">
        <f t="shared" si="21"/>
        <v>622.49204532732551</v>
      </c>
      <c r="K122" s="4">
        <f>IFERROR(IF(AND(H122&lt;&gt;"",$G122&lt;=$C$7),$C$8-SUM(I$5:I122),""),"")</f>
        <v>211936.80518551232</v>
      </c>
      <c r="M122" s="38">
        <v>118</v>
      </c>
      <c r="N122" s="41">
        <f t="shared" si="22"/>
        <v>2470.0048090454839</v>
      </c>
      <c r="O122" s="8">
        <f t="shared" si="23"/>
        <v>2443.3370809731227</v>
      </c>
      <c r="P122" s="3">
        <f t="shared" si="24"/>
        <v>26.667728072360898</v>
      </c>
      <c r="Q122" s="12">
        <f>IF(AND($F$1=2,N122&lt;&gt;"",$G122&lt;=($D$1*12)),$D$3-SUM(O$5:O122),
IF(AND($F$1=3,N122&lt;&gt;"",$G122&lt;=($E$1*12)),$E$3-SUM(O$5:O122),0))</f>
        <v>4913.2775596781867</v>
      </c>
      <c r="S122" s="2">
        <v>118</v>
      </c>
      <c r="T122" s="8">
        <f t="shared" si="25"/>
        <v>0</v>
      </c>
      <c r="U122" s="8">
        <f t="shared" si="26"/>
        <v>0</v>
      </c>
      <c r="V122" s="3">
        <f t="shared" si="27"/>
        <v>0</v>
      </c>
      <c r="W122" s="4">
        <f>IF(AND($F$1=2,S122&lt;=$D$1*12),$D$4,IF(AND($F$1=3,S122&lt;=$E$1*12),$E$4,
IF(AND($F$1=2,T122&lt;&gt;"",S122&lt;=($D$7),S122&gt;($D$1*12)),$D$4-SUM(U$5:U122),
IF(AND($F$1=3,T122&lt;&gt;"",S122&lt;=($E$7),S122&gt;($E$1*12)),$E$4-SUM(U$5:U122),0))))</f>
        <v>60000</v>
      </c>
      <c r="Y122" s="2">
        <v>118</v>
      </c>
      <c r="Z122" s="8">
        <f t="shared" si="28"/>
        <v>2470.0048090454839</v>
      </c>
      <c r="AA122" s="8">
        <f t="shared" si="16"/>
        <v>2443.3370809731227</v>
      </c>
      <c r="AB122" s="3">
        <f t="shared" si="17"/>
        <v>26.667728072360898</v>
      </c>
      <c r="AC122" s="4">
        <f t="shared" si="18"/>
        <v>64913.277559678187</v>
      </c>
    </row>
    <row r="123" spans="3:29" ht="18" customHeight="1" thickBot="1" x14ac:dyDescent="0.3">
      <c r="C123" s="14"/>
      <c r="G123" s="2">
        <v>119</v>
      </c>
      <c r="H123" s="8">
        <f t="shared" si="19"/>
        <v>1503.4801341142643</v>
      </c>
      <c r="I123" s="8">
        <f t="shared" si="20"/>
        <v>883.56497894664062</v>
      </c>
      <c r="J123" s="3">
        <f t="shared" si="21"/>
        <v>619.91515516762365</v>
      </c>
      <c r="K123" s="4">
        <f>IFERROR(IF(AND(H123&lt;&gt;"",$G123&lt;=$C$7),$C$8-SUM(I$5:I123),""),"")</f>
        <v>211053.24020656568</v>
      </c>
      <c r="M123" s="38">
        <v>119</v>
      </c>
      <c r="N123" s="41">
        <f t="shared" si="22"/>
        <v>2470.0048090454839</v>
      </c>
      <c r="O123" s="8">
        <f t="shared" si="23"/>
        <v>2452.1941778916507</v>
      </c>
      <c r="P123" s="3">
        <f t="shared" si="24"/>
        <v>17.810631153833324</v>
      </c>
      <c r="Q123" s="12">
        <f>IF(AND($F$1=2,N123&lt;&gt;"",$G123&lt;=($D$1*12)),$D$3-SUM(O$5:O123),
IF(AND($F$1=3,N123&lt;&gt;"",$G123&lt;=($E$1*12)),$E$3-SUM(O$5:O123),0))</f>
        <v>2461.083381786535</v>
      </c>
      <c r="S123" s="2">
        <v>119</v>
      </c>
      <c r="T123" s="8">
        <f t="shared" si="25"/>
        <v>0</v>
      </c>
      <c r="U123" s="8">
        <f t="shared" si="26"/>
        <v>0</v>
      </c>
      <c r="V123" s="3">
        <f t="shared" si="27"/>
        <v>0</v>
      </c>
      <c r="W123" s="4">
        <f>IF(AND($F$1=2,S123&lt;=$D$1*12),$D$4,IF(AND($F$1=3,S123&lt;=$E$1*12),$E$4,
IF(AND($F$1=2,T123&lt;&gt;"",S123&lt;=($D$7),S123&gt;($D$1*12)),$D$4-SUM(U$5:U123),
IF(AND($F$1=3,T123&lt;&gt;"",S123&lt;=($E$7),S123&gt;($E$1*12)),$E$4-SUM(U$5:U123),0))))</f>
        <v>60000</v>
      </c>
      <c r="Y123" s="2">
        <v>119</v>
      </c>
      <c r="Z123" s="8">
        <f t="shared" si="28"/>
        <v>2470.0048090454839</v>
      </c>
      <c r="AA123" s="8">
        <f t="shared" si="16"/>
        <v>2452.1941778916507</v>
      </c>
      <c r="AB123" s="3">
        <f t="shared" si="17"/>
        <v>17.810631153833324</v>
      </c>
      <c r="AC123" s="4">
        <f t="shared" si="18"/>
        <v>62461.083381786535</v>
      </c>
    </row>
    <row r="124" spans="3:29" ht="18" customHeight="1" thickBot="1" x14ac:dyDescent="0.3">
      <c r="C124" s="14"/>
      <c r="G124" s="2">
        <v>120</v>
      </c>
      <c r="H124" s="8">
        <f t="shared" si="19"/>
        <v>1503.4801341142643</v>
      </c>
      <c r="I124" s="8">
        <f t="shared" si="20"/>
        <v>886.14940651005952</v>
      </c>
      <c r="J124" s="3">
        <f t="shared" si="21"/>
        <v>617.33072760420475</v>
      </c>
      <c r="K124" s="4">
        <f>IFERROR(IF(AND(H124&lt;&gt;"",$G124&lt;=$C$7),$C$8-SUM(I$5:I124),""),"")</f>
        <v>210167.09080005562</v>
      </c>
      <c r="M124" s="38">
        <v>120</v>
      </c>
      <c r="N124" s="41">
        <f t="shared" si="22"/>
        <v>2470.0048090454839</v>
      </c>
      <c r="O124" s="8">
        <f t="shared" si="23"/>
        <v>2461.0833817865077</v>
      </c>
      <c r="P124" s="3">
        <f t="shared" si="24"/>
        <v>8.9214272589760917</v>
      </c>
      <c r="Q124" s="12">
        <f>IF(AND($F$1=2,N124&lt;&gt;"",$G124&lt;=($D$1*12)),$D$3-SUM(O$5:O124),
IF(AND($F$1=3,N124&lt;&gt;"",$G124&lt;=($E$1*12)),$E$3-SUM(O$5:O124),0))</f>
        <v>2.9103830456733704E-11</v>
      </c>
      <c r="S124" s="2">
        <v>120</v>
      </c>
      <c r="T124" s="8">
        <f t="shared" si="25"/>
        <v>0</v>
      </c>
      <c r="U124" s="8">
        <f t="shared" si="26"/>
        <v>0</v>
      </c>
      <c r="V124" s="3">
        <f t="shared" si="27"/>
        <v>0</v>
      </c>
      <c r="W124" s="4">
        <f>IF(AND($F$1=2,S124&lt;=$D$1*12),$D$4,IF(AND($F$1=3,S124&lt;=$E$1*12),$E$4,
IF(AND($F$1=2,T124&lt;&gt;"",S124&lt;=($D$7),S124&gt;($D$1*12)),$D$4-SUM(U$5:U124),
IF(AND($F$1=3,T124&lt;&gt;"",S124&lt;=($E$7),S124&gt;($E$1*12)),$E$4-SUM(U$5:U124),0))))</f>
        <v>60000</v>
      </c>
      <c r="Y124" s="2">
        <v>120</v>
      </c>
      <c r="Z124" s="8">
        <f t="shared" si="28"/>
        <v>2470.0048090454839</v>
      </c>
      <c r="AA124" s="8">
        <f t="shared" si="16"/>
        <v>2461.0833817865077</v>
      </c>
      <c r="AB124" s="3">
        <f t="shared" si="17"/>
        <v>8.9214272589760917</v>
      </c>
      <c r="AC124" s="4">
        <f t="shared" si="18"/>
        <v>60000.000000000029</v>
      </c>
    </row>
    <row r="125" spans="3:29" ht="18" customHeight="1" thickBot="1" x14ac:dyDescent="0.3">
      <c r="C125" s="14"/>
      <c r="G125" s="2">
        <v>121</v>
      </c>
      <c r="H125" s="8">
        <f t="shared" si="19"/>
        <v>1503.4801341142643</v>
      </c>
      <c r="I125" s="8">
        <f t="shared" si="20"/>
        <v>888.74139352410145</v>
      </c>
      <c r="J125" s="3">
        <f t="shared" si="21"/>
        <v>614.73874059016282</v>
      </c>
      <c r="K125" s="4">
        <f>IFERROR(IF(AND(H125&lt;&gt;"",$G125&lt;=$C$7),$C$8-SUM(I$5:I125),""),"")</f>
        <v>209278.34940653152</v>
      </c>
      <c r="M125" s="38">
        <v>121</v>
      </c>
      <c r="N125" s="41">
        <f t="shared" si="22"/>
        <v>0</v>
      </c>
      <c r="O125" s="8">
        <f t="shared" si="23"/>
        <v>0</v>
      </c>
      <c r="P125" s="3">
        <f t="shared" si="24"/>
        <v>0</v>
      </c>
      <c r="Q125" s="12">
        <f>IF(AND($F$1=2,N125&lt;&gt;"",$G125&lt;=($D$1*12)),$D$3-SUM(O$5:O125),
IF(AND($F$1=3,N125&lt;&gt;"",$G125&lt;=($E$1*12)),$E$3-SUM(O$5:O125),0))</f>
        <v>0</v>
      </c>
      <c r="S125" s="2">
        <v>121</v>
      </c>
      <c r="T125" s="8">
        <f t="shared" si="25"/>
        <v>337.11822773520436</v>
      </c>
      <c r="U125" s="8">
        <f t="shared" si="26"/>
        <v>329.61822773520436</v>
      </c>
      <c r="V125" s="3">
        <f t="shared" si="27"/>
        <v>7.5</v>
      </c>
      <c r="W125" s="4">
        <f>IF(AND($F$1=2,S125&lt;=$D$1*12),$D$4,IF(AND($F$1=3,S125&lt;=$E$1*12),$E$4,
IF(AND($F$1=2,T125&lt;&gt;"",S125&lt;=($D$7),S125&gt;($D$1*12)),$D$4-SUM(U$5:U125),
IF(AND($F$1=3,T125&lt;&gt;"",S125&lt;=($E$7),S125&gt;($E$1*12)),$E$4-SUM(U$5:U125),0))))</f>
        <v>59670.381772264795</v>
      </c>
      <c r="Y125" s="2">
        <v>121</v>
      </c>
      <c r="Z125" s="8">
        <f t="shared" si="28"/>
        <v>337.11822773520436</v>
      </c>
      <c r="AA125" s="8">
        <f t="shared" si="16"/>
        <v>329.61822773520436</v>
      </c>
      <c r="AB125" s="3">
        <f t="shared" si="17"/>
        <v>7.5</v>
      </c>
      <c r="AC125" s="4">
        <f t="shared" si="18"/>
        <v>59670.381772264795</v>
      </c>
    </row>
    <row r="126" spans="3:29" ht="18" customHeight="1" thickBot="1" x14ac:dyDescent="0.3">
      <c r="C126" s="14"/>
      <c r="G126" s="2">
        <v>122</v>
      </c>
      <c r="H126" s="8">
        <f t="shared" si="19"/>
        <v>1503.4801341142643</v>
      </c>
      <c r="I126" s="8">
        <f t="shared" si="20"/>
        <v>891.34096210015946</v>
      </c>
      <c r="J126" s="3">
        <f t="shared" si="21"/>
        <v>612.13917201410482</v>
      </c>
      <c r="K126" s="4">
        <f>IFERROR(IF(AND(H126&lt;&gt;"",$G126&lt;=$C$7),$C$8-SUM(I$5:I126),""),"")</f>
        <v>208387.00844443135</v>
      </c>
      <c r="M126" s="38">
        <v>122</v>
      </c>
      <c r="N126" s="41">
        <f t="shared" si="22"/>
        <v>0</v>
      </c>
      <c r="O126" s="8">
        <f t="shared" si="23"/>
        <v>0</v>
      </c>
      <c r="P126" s="3">
        <f t="shared" si="24"/>
        <v>0</v>
      </c>
      <c r="Q126" s="12">
        <f>IF(AND($F$1=2,N126&lt;&gt;"",$G126&lt;=($D$1*12)),$D$3-SUM(O$5:O126),
IF(AND($F$1=3,N126&lt;&gt;"",$G126&lt;=($E$1*12)),$E$3-SUM(O$5:O126),0))</f>
        <v>0</v>
      </c>
      <c r="S126" s="2">
        <v>122</v>
      </c>
      <c r="T126" s="8">
        <f t="shared" si="25"/>
        <v>337.11822773520436</v>
      </c>
      <c r="U126" s="8">
        <f t="shared" si="26"/>
        <v>329.65943001367128</v>
      </c>
      <c r="V126" s="3">
        <f t="shared" si="27"/>
        <v>7.4587977215330996</v>
      </c>
      <c r="W126" s="4">
        <f>IF(AND($F$1=2,S126&lt;=$D$1*12),$D$4,IF(AND($F$1=3,S126&lt;=$E$1*12),$E$4,
IF(AND($F$1=2,T126&lt;&gt;"",S126&lt;=($D$7),S126&gt;($D$1*12)),$D$4-SUM(U$5:U126),
IF(AND($F$1=3,T126&lt;&gt;"",S126&lt;=($E$7),S126&gt;($E$1*12)),$E$4-SUM(U$5:U126),0))))</f>
        <v>59340.722342251123</v>
      </c>
      <c r="Y126" s="2">
        <v>122</v>
      </c>
      <c r="Z126" s="8">
        <f t="shared" si="28"/>
        <v>337.11822773520436</v>
      </c>
      <c r="AA126" s="8">
        <f t="shared" si="16"/>
        <v>329.65943001367128</v>
      </c>
      <c r="AB126" s="3">
        <f t="shared" si="17"/>
        <v>7.4587977215330996</v>
      </c>
      <c r="AC126" s="4">
        <f t="shared" si="18"/>
        <v>59340.722342251123</v>
      </c>
    </row>
    <row r="127" spans="3:29" ht="18" customHeight="1" thickBot="1" x14ac:dyDescent="0.3">
      <c r="C127" s="14"/>
      <c r="G127" s="2">
        <v>123</v>
      </c>
      <c r="H127" s="8">
        <f t="shared" si="19"/>
        <v>1503.4801341142643</v>
      </c>
      <c r="I127" s="8">
        <f t="shared" si="20"/>
        <v>893.94813441430233</v>
      </c>
      <c r="J127" s="3">
        <f t="shared" si="21"/>
        <v>609.53199969996194</v>
      </c>
      <c r="K127" s="4">
        <f>IFERROR(IF(AND(H127&lt;&gt;"",$G127&lt;=$C$7),$C$8-SUM(I$5:I127),""),"")</f>
        <v>207493.06031001706</v>
      </c>
      <c r="M127" s="38">
        <v>123</v>
      </c>
      <c r="N127" s="41">
        <f t="shared" si="22"/>
        <v>0</v>
      </c>
      <c r="O127" s="8">
        <f t="shared" si="23"/>
        <v>0</v>
      </c>
      <c r="P127" s="3">
        <f t="shared" si="24"/>
        <v>0</v>
      </c>
      <c r="Q127" s="12">
        <f>IF(AND($F$1=2,N127&lt;&gt;"",$G127&lt;=($D$1*12)),$D$3-SUM(O$5:O127),
IF(AND($F$1=3,N127&lt;&gt;"",$G127&lt;=($E$1*12)),$E$3-SUM(O$5:O127),0))</f>
        <v>0</v>
      </c>
      <c r="S127" s="2">
        <v>123</v>
      </c>
      <c r="T127" s="8">
        <f t="shared" si="25"/>
        <v>337.11822773520436</v>
      </c>
      <c r="U127" s="8">
        <f t="shared" si="26"/>
        <v>329.70063744242299</v>
      </c>
      <c r="V127" s="3">
        <f t="shared" si="27"/>
        <v>7.4175902927813899</v>
      </c>
      <c r="W127" s="4">
        <f>IF(AND($F$1=2,S127&lt;=$D$1*12),$D$4,IF(AND($F$1=3,S127&lt;=$E$1*12),$E$4,
IF(AND($F$1=2,T127&lt;&gt;"",S127&lt;=($D$7),S127&gt;($D$1*12)),$D$4-SUM(U$5:U127),
IF(AND($F$1=3,T127&lt;&gt;"",S127&lt;=($E$7),S127&gt;($E$1*12)),$E$4-SUM(U$5:U127),0))))</f>
        <v>59011.0217048087</v>
      </c>
      <c r="Y127" s="2">
        <v>123</v>
      </c>
      <c r="Z127" s="8">
        <f t="shared" si="28"/>
        <v>337.11822773520436</v>
      </c>
      <c r="AA127" s="8">
        <f t="shared" si="16"/>
        <v>329.70063744242299</v>
      </c>
      <c r="AB127" s="3">
        <f t="shared" si="17"/>
        <v>7.4175902927813899</v>
      </c>
      <c r="AC127" s="4">
        <f t="shared" si="18"/>
        <v>59011.0217048087</v>
      </c>
    </row>
    <row r="128" spans="3:29" ht="18" customHeight="1" thickBot="1" x14ac:dyDescent="0.3">
      <c r="C128" s="14"/>
      <c r="G128" s="2">
        <v>124</v>
      </c>
      <c r="H128" s="8">
        <f t="shared" si="19"/>
        <v>1503.4801341142643</v>
      </c>
      <c r="I128" s="8">
        <f t="shared" si="20"/>
        <v>896.56293270746414</v>
      </c>
      <c r="J128" s="3">
        <f t="shared" si="21"/>
        <v>606.91720140680013</v>
      </c>
      <c r="K128" s="4">
        <f>IFERROR(IF(AND(H128&lt;&gt;"",$G128&lt;=$C$7),$C$8-SUM(I$5:I128),""),"")</f>
        <v>206596.4973773096</v>
      </c>
      <c r="M128" s="38">
        <v>124</v>
      </c>
      <c r="N128" s="41">
        <f t="shared" si="22"/>
        <v>0</v>
      </c>
      <c r="O128" s="8">
        <f t="shared" si="23"/>
        <v>0</v>
      </c>
      <c r="P128" s="3">
        <f t="shared" si="24"/>
        <v>0</v>
      </c>
      <c r="Q128" s="12">
        <f>IF(AND($F$1=2,N128&lt;&gt;"",$G128&lt;=($D$1*12)),$D$3-SUM(O$5:O128),
IF(AND($F$1=3,N128&lt;&gt;"",$G128&lt;=($E$1*12)),$E$3-SUM(O$5:O128),0))</f>
        <v>0</v>
      </c>
      <c r="S128" s="2">
        <v>124</v>
      </c>
      <c r="T128" s="8">
        <f t="shared" si="25"/>
        <v>337.11822773520436</v>
      </c>
      <c r="U128" s="8">
        <f t="shared" si="26"/>
        <v>329.74185002210328</v>
      </c>
      <c r="V128" s="3">
        <f t="shared" si="27"/>
        <v>7.3763777131010881</v>
      </c>
      <c r="W128" s="4">
        <f>IF(AND($F$1=2,S128&lt;=$D$1*12),$D$4,IF(AND($F$1=3,S128&lt;=$E$1*12),$E$4,
IF(AND($F$1=2,T128&lt;&gt;"",S128&lt;=($D$7),S128&gt;($D$1*12)),$D$4-SUM(U$5:U128),
IF(AND($F$1=3,T128&lt;&gt;"",S128&lt;=($E$7),S128&gt;($E$1*12)),$E$4-SUM(U$5:U128),0))))</f>
        <v>58681.279854786597</v>
      </c>
      <c r="Y128" s="2">
        <v>124</v>
      </c>
      <c r="Z128" s="8">
        <f t="shared" si="28"/>
        <v>337.11822773520436</v>
      </c>
      <c r="AA128" s="8">
        <f t="shared" si="16"/>
        <v>329.74185002210328</v>
      </c>
      <c r="AB128" s="3">
        <f t="shared" si="17"/>
        <v>7.3763777131010881</v>
      </c>
      <c r="AC128" s="4">
        <f t="shared" si="18"/>
        <v>58681.279854786597</v>
      </c>
    </row>
    <row r="129" spans="3:29" ht="18" customHeight="1" thickBot="1" x14ac:dyDescent="0.3">
      <c r="C129" s="14"/>
      <c r="G129" s="2">
        <v>125</v>
      </c>
      <c r="H129" s="8">
        <f t="shared" si="19"/>
        <v>1503.4801341142643</v>
      </c>
      <c r="I129" s="8">
        <f t="shared" si="20"/>
        <v>899.18537928563353</v>
      </c>
      <c r="J129" s="3">
        <f t="shared" si="21"/>
        <v>604.29475482863074</v>
      </c>
      <c r="K129" s="4">
        <f>IFERROR(IF(AND(H129&lt;&gt;"",$G129&lt;=$C$7),$C$8-SUM(I$5:I129),""),"")</f>
        <v>205697.31199802394</v>
      </c>
      <c r="M129" s="38">
        <v>125</v>
      </c>
      <c r="N129" s="41">
        <f t="shared" si="22"/>
        <v>0</v>
      </c>
      <c r="O129" s="8">
        <f t="shared" si="23"/>
        <v>0</v>
      </c>
      <c r="P129" s="3">
        <f t="shared" si="24"/>
        <v>0</v>
      </c>
      <c r="Q129" s="12">
        <f>IF(AND($F$1=2,N129&lt;&gt;"",$G129&lt;=($D$1*12)),$D$3-SUM(O$5:O129),
IF(AND($F$1=3,N129&lt;&gt;"",$G129&lt;=($E$1*12)),$E$3-SUM(O$5:O129),0))</f>
        <v>0</v>
      </c>
      <c r="S129" s="2">
        <v>125</v>
      </c>
      <c r="T129" s="8">
        <f t="shared" si="25"/>
        <v>337.11822773520436</v>
      </c>
      <c r="U129" s="8">
        <f t="shared" si="26"/>
        <v>329.78306775335602</v>
      </c>
      <c r="V129" s="3">
        <f t="shared" si="27"/>
        <v>7.3351599818483262</v>
      </c>
      <c r="W129" s="4">
        <f>IF(AND($F$1=2,S129&lt;=$D$1*12),$D$4,IF(AND($F$1=3,S129&lt;=$E$1*12),$E$4,
IF(AND($F$1=2,T129&lt;&gt;"",S129&lt;=($D$7),S129&gt;($D$1*12)),$D$4-SUM(U$5:U129),
IF(AND($F$1=3,T129&lt;&gt;"",S129&lt;=($E$7),S129&gt;($E$1*12)),$E$4-SUM(U$5:U129),0))))</f>
        <v>58351.49678703324</v>
      </c>
      <c r="Y129" s="2">
        <v>125</v>
      </c>
      <c r="Z129" s="8">
        <f t="shared" si="28"/>
        <v>337.11822773520436</v>
      </c>
      <c r="AA129" s="8">
        <f t="shared" si="16"/>
        <v>329.78306775335602</v>
      </c>
      <c r="AB129" s="3">
        <f t="shared" si="17"/>
        <v>7.3351599818483262</v>
      </c>
      <c r="AC129" s="4">
        <f t="shared" si="18"/>
        <v>58351.49678703324</v>
      </c>
    </row>
    <row r="130" spans="3:29" ht="18" customHeight="1" thickBot="1" x14ac:dyDescent="0.3">
      <c r="C130" s="14"/>
      <c r="G130" s="2">
        <v>126</v>
      </c>
      <c r="H130" s="8">
        <f t="shared" si="19"/>
        <v>1503.4801341142643</v>
      </c>
      <c r="I130" s="8">
        <f t="shared" si="20"/>
        <v>901.81549652004401</v>
      </c>
      <c r="J130" s="3">
        <f t="shared" si="21"/>
        <v>601.66463759422027</v>
      </c>
      <c r="K130" s="4">
        <f>IFERROR(IF(AND(H130&lt;&gt;"",$G130&lt;=$C$7),$C$8-SUM(I$5:I130),""),"")</f>
        <v>204795.49650150392</v>
      </c>
      <c r="M130" s="38">
        <v>126</v>
      </c>
      <c r="N130" s="41">
        <f t="shared" si="22"/>
        <v>0</v>
      </c>
      <c r="O130" s="8">
        <f t="shared" si="23"/>
        <v>0</v>
      </c>
      <c r="P130" s="3">
        <f t="shared" si="24"/>
        <v>0</v>
      </c>
      <c r="Q130" s="12">
        <f>IF(AND($F$1=2,N130&lt;&gt;"",$G130&lt;=($D$1*12)),$D$3-SUM(O$5:O130),
IF(AND($F$1=3,N130&lt;&gt;"",$G130&lt;=($E$1*12)),$E$3-SUM(O$5:O130),0))</f>
        <v>0</v>
      </c>
      <c r="S130" s="2">
        <v>126</v>
      </c>
      <c r="T130" s="8">
        <f t="shared" si="25"/>
        <v>337.11822773520436</v>
      </c>
      <c r="U130" s="8">
        <f t="shared" si="26"/>
        <v>329.8242906368252</v>
      </c>
      <c r="V130" s="3">
        <f t="shared" si="27"/>
        <v>7.2939370983791569</v>
      </c>
      <c r="W130" s="4">
        <f>IF(AND($F$1=2,S130&lt;=$D$1*12),$D$4,IF(AND($F$1=3,S130&lt;=$E$1*12),$E$4,
IF(AND($F$1=2,T130&lt;&gt;"",S130&lt;=($D$7),S130&gt;($D$1*12)),$D$4-SUM(U$5:U130),
IF(AND($F$1=3,T130&lt;&gt;"",S130&lt;=($E$7),S130&gt;($E$1*12)),$E$4-SUM(U$5:U130),0))))</f>
        <v>58021.672496396415</v>
      </c>
      <c r="Y130" s="2">
        <v>126</v>
      </c>
      <c r="Z130" s="8">
        <f t="shared" si="28"/>
        <v>337.11822773520436</v>
      </c>
      <c r="AA130" s="8">
        <f t="shared" si="16"/>
        <v>329.8242906368252</v>
      </c>
      <c r="AB130" s="3">
        <f t="shared" si="17"/>
        <v>7.2939370983791569</v>
      </c>
      <c r="AC130" s="4">
        <f t="shared" si="18"/>
        <v>58021.672496396415</v>
      </c>
    </row>
    <row r="131" spans="3:29" ht="18" customHeight="1" thickBot="1" x14ac:dyDescent="0.3">
      <c r="C131" s="14"/>
      <c r="G131" s="2">
        <v>127</v>
      </c>
      <c r="H131" s="8">
        <f t="shared" si="19"/>
        <v>1503.4801341142643</v>
      </c>
      <c r="I131" s="8">
        <f t="shared" si="20"/>
        <v>904.45330684736518</v>
      </c>
      <c r="J131" s="3">
        <f t="shared" si="21"/>
        <v>599.02682726689909</v>
      </c>
      <c r="K131" s="4">
        <f>IFERROR(IF(AND(H131&lt;&gt;"",$G131&lt;=$C$7),$C$8-SUM(I$5:I131),""),"")</f>
        <v>203891.04319465655</v>
      </c>
      <c r="M131" s="38">
        <v>127</v>
      </c>
      <c r="N131" s="41">
        <f t="shared" si="22"/>
        <v>0</v>
      </c>
      <c r="O131" s="8">
        <f t="shared" si="23"/>
        <v>0</v>
      </c>
      <c r="P131" s="3">
        <f t="shared" si="24"/>
        <v>0</v>
      </c>
      <c r="Q131" s="12">
        <f>IF(AND($F$1=2,N131&lt;&gt;"",$G131&lt;=($D$1*12)),$D$3-SUM(O$5:O131),
IF(AND($F$1=3,N131&lt;&gt;"",$G131&lt;=($E$1*12)),$E$3-SUM(O$5:O131),0))</f>
        <v>0</v>
      </c>
      <c r="S131" s="2">
        <v>127</v>
      </c>
      <c r="T131" s="8">
        <f t="shared" si="25"/>
        <v>337.11822773520436</v>
      </c>
      <c r="U131" s="8">
        <f t="shared" si="26"/>
        <v>329.86551867315478</v>
      </c>
      <c r="V131" s="3">
        <f t="shared" si="27"/>
        <v>7.2527090620495525</v>
      </c>
      <c r="W131" s="4">
        <f>IF(AND($F$1=2,S131&lt;=$D$1*12),$D$4,IF(AND($F$1=3,S131&lt;=$E$1*12),$E$4,
IF(AND($F$1=2,T131&lt;&gt;"",S131&lt;=($D$7),S131&gt;($D$1*12)),$D$4-SUM(U$5:U131),
IF(AND($F$1=3,T131&lt;&gt;"",S131&lt;=($E$7),S131&gt;($E$1*12)),$E$4-SUM(U$5:U131),0))))</f>
        <v>57691.806977723259</v>
      </c>
      <c r="Y131" s="2">
        <v>127</v>
      </c>
      <c r="Z131" s="8">
        <f t="shared" si="28"/>
        <v>337.11822773520436</v>
      </c>
      <c r="AA131" s="8">
        <f t="shared" si="16"/>
        <v>329.86551867315478</v>
      </c>
      <c r="AB131" s="3">
        <f t="shared" si="17"/>
        <v>7.2527090620495525</v>
      </c>
      <c r="AC131" s="4">
        <f t="shared" si="18"/>
        <v>57691.806977723259</v>
      </c>
    </row>
    <row r="132" spans="3:29" ht="18" customHeight="1" thickBot="1" x14ac:dyDescent="0.3">
      <c r="C132" s="14"/>
      <c r="G132" s="2">
        <v>128</v>
      </c>
      <c r="H132" s="8">
        <f t="shared" si="19"/>
        <v>1503.4801341142643</v>
      </c>
      <c r="I132" s="8">
        <f t="shared" si="20"/>
        <v>907.09883276989376</v>
      </c>
      <c r="J132" s="3">
        <f t="shared" si="21"/>
        <v>596.38130134437051</v>
      </c>
      <c r="K132" s="4">
        <f>IFERROR(IF(AND(H132&lt;&gt;"",$G132&lt;=$C$7),$C$8-SUM(I$5:I132),""),"")</f>
        <v>202983.94436188665</v>
      </c>
      <c r="M132" s="38">
        <v>128</v>
      </c>
      <c r="N132" s="41">
        <f t="shared" si="22"/>
        <v>0</v>
      </c>
      <c r="O132" s="8">
        <f t="shared" si="23"/>
        <v>0</v>
      </c>
      <c r="P132" s="3">
        <f t="shared" si="24"/>
        <v>0</v>
      </c>
      <c r="Q132" s="12">
        <f>IF(AND($F$1=2,N132&lt;&gt;"",$G132&lt;=($D$1*12)),$D$3-SUM(O$5:O132),
IF(AND($F$1=3,N132&lt;&gt;"",$G132&lt;=($E$1*12)),$E$3-SUM(O$5:O132),0))</f>
        <v>0</v>
      </c>
      <c r="S132" s="2">
        <v>128</v>
      </c>
      <c r="T132" s="8">
        <f t="shared" si="25"/>
        <v>337.11822773520436</v>
      </c>
      <c r="U132" s="8">
        <f t="shared" si="26"/>
        <v>329.90675186298893</v>
      </c>
      <c r="V132" s="3">
        <f t="shared" si="27"/>
        <v>7.2114758722154093</v>
      </c>
      <c r="W132" s="4">
        <f>IF(AND($F$1=2,S132&lt;=$D$1*12),$D$4,IF(AND($F$1=3,S132&lt;=$E$1*12),$E$4,
IF(AND($F$1=2,T132&lt;&gt;"",S132&lt;=($D$7),S132&gt;($D$1*12)),$D$4-SUM(U$5:U132),
IF(AND($F$1=3,T132&lt;&gt;"",S132&lt;=($E$7),S132&gt;($E$1*12)),$E$4-SUM(U$5:U132),0))))</f>
        <v>57361.90022586027</v>
      </c>
      <c r="Y132" s="2">
        <v>128</v>
      </c>
      <c r="Z132" s="8">
        <f t="shared" si="28"/>
        <v>337.11822773520436</v>
      </c>
      <c r="AA132" s="8">
        <f t="shared" si="16"/>
        <v>329.90675186298893</v>
      </c>
      <c r="AB132" s="3">
        <f t="shared" si="17"/>
        <v>7.2114758722154093</v>
      </c>
      <c r="AC132" s="4">
        <f t="shared" si="18"/>
        <v>57361.90022586027</v>
      </c>
    </row>
    <row r="133" spans="3:29" ht="18" customHeight="1" thickBot="1" x14ac:dyDescent="0.3">
      <c r="C133" s="14"/>
      <c r="G133" s="2">
        <v>129</v>
      </c>
      <c r="H133" s="8">
        <f t="shared" si="19"/>
        <v>1503.4801341142643</v>
      </c>
      <c r="I133" s="8">
        <f t="shared" si="20"/>
        <v>909.75209685574578</v>
      </c>
      <c r="J133" s="3">
        <f t="shared" si="21"/>
        <v>593.7280372585185</v>
      </c>
      <c r="K133" s="4">
        <f>IFERROR(IF(AND(H133&lt;&gt;"",$G133&lt;=$C$7),$C$8-SUM(I$5:I133),""),"")</f>
        <v>202074.19226503093</v>
      </c>
      <c r="M133" s="38">
        <v>129</v>
      </c>
      <c r="N133" s="41">
        <f t="shared" si="22"/>
        <v>0</v>
      </c>
      <c r="O133" s="8">
        <f t="shared" si="23"/>
        <v>0</v>
      </c>
      <c r="P133" s="3">
        <f t="shared" si="24"/>
        <v>0</v>
      </c>
      <c r="Q133" s="12">
        <f>IF(AND($F$1=2,N133&lt;&gt;"",$G133&lt;=($D$1*12)),$D$3-SUM(O$5:O133),
IF(AND($F$1=3,N133&lt;&gt;"",$G133&lt;=($E$1*12)),$E$3-SUM(O$5:O133),0))</f>
        <v>0</v>
      </c>
      <c r="S133" s="2">
        <v>129</v>
      </c>
      <c r="T133" s="8">
        <f t="shared" si="25"/>
        <v>337.11822773520436</v>
      </c>
      <c r="U133" s="8">
        <f t="shared" si="26"/>
        <v>329.94799020697184</v>
      </c>
      <c r="V133" s="3">
        <f t="shared" si="27"/>
        <v>7.1702375282325361</v>
      </c>
      <c r="W133" s="4">
        <f>IF(AND($F$1=2,S133&lt;=$D$1*12),$D$4,IF(AND($F$1=3,S133&lt;=$E$1*12),$E$4,
IF(AND($F$1=2,T133&lt;&gt;"",S133&lt;=($D$7),S133&gt;($D$1*12)),$D$4-SUM(U$5:U133),
IF(AND($F$1=3,T133&lt;&gt;"",S133&lt;=($E$7),S133&gt;($E$1*12)),$E$4-SUM(U$5:U133),0))))</f>
        <v>57031.952235653298</v>
      </c>
      <c r="Y133" s="2">
        <v>129</v>
      </c>
      <c r="Z133" s="8">
        <f t="shared" si="28"/>
        <v>337.11822773520436</v>
      </c>
      <c r="AA133" s="8">
        <f t="shared" ref="AA133:AA196" si="29">IFERROR(O133+U133,"")</f>
        <v>329.94799020697184</v>
      </c>
      <c r="AB133" s="3">
        <f t="shared" ref="AB133:AB196" si="30">IFERROR(P133+V133,"")</f>
        <v>7.1702375282325361</v>
      </c>
      <c r="AC133" s="4">
        <f t="shared" ref="AC133:AC196" si="31">IFERROR(Q133+W133,"")</f>
        <v>57031.952235653298</v>
      </c>
    </row>
    <row r="134" spans="3:29" ht="18" customHeight="1" thickBot="1" x14ac:dyDescent="0.3">
      <c r="C134" s="14"/>
      <c r="G134" s="2">
        <v>130</v>
      </c>
      <c r="H134" s="8">
        <f t="shared" ref="H134:H197" si="32">IF(G134&lt;=$C$7,$C$13,"")</f>
        <v>1503.4801341142643</v>
      </c>
      <c r="I134" s="8">
        <f t="shared" ref="I134:I197" si="33">IFERROR(H134-J134,"")</f>
        <v>912.41312173904885</v>
      </c>
      <c r="J134" s="3">
        <f t="shared" ref="J134:J197" si="34">IF(AND(H134&lt;&gt;"",G134&lt;=$C$7),-IPMT($C$12/12,G134,$C$7,$C$8,0,0))</f>
        <v>591.06701237521543</v>
      </c>
      <c r="K134" s="4">
        <f>IFERROR(IF(AND(H134&lt;&gt;"",$G134&lt;=$C$7),$C$8-SUM(I$5:I134),""),"")</f>
        <v>201161.77914329187</v>
      </c>
      <c r="M134" s="38">
        <v>130</v>
      </c>
      <c r="N134" s="41">
        <f t="shared" ref="N134:N197" si="35">IF(AND($F$1=2,M134&lt;=120),$D$13,
IF(AND($F$1=3,M134&lt;=180),$E$13,0))</f>
        <v>0</v>
      </c>
      <c r="O134" s="8">
        <f t="shared" ref="O134:O197" si="36">IFERROR(N134-P134,0)</f>
        <v>0</v>
      </c>
      <c r="P134" s="3">
        <f t="shared" ref="P134:P197" si="37">IF(AND($F$1=2,$M134&lt;=120),-IPMT(($C$9+$C$10)/12,M134,$D$1*12,$C$3,0,0),
IF(AND($F$1=3,$M134&lt;=180),-IPMT(($C$9+$C$10)/12,M134,$E$1*12,$C$3,0,0),0))</f>
        <v>0</v>
      </c>
      <c r="Q134" s="12">
        <f>IF(AND($F$1=2,N134&lt;&gt;"",$G134&lt;=($D$1*12)),$D$3-SUM(O$5:O134),
IF(AND($F$1=3,N134&lt;&gt;"",$G134&lt;=($E$1*12)),$E$3-SUM(O$5:O134),0))</f>
        <v>0</v>
      </c>
      <c r="S134" s="2">
        <v>130</v>
      </c>
      <c r="T134" s="8">
        <f t="shared" ref="T134:T197" si="38">IF(AND($F$1=2,S134&lt;=($D$7),S134&gt;($D$1*12)),$D$14,
IF(AND($F$1=3,S134&lt;=($E$7),S134&gt;($E$1*12)),$E$14,0))</f>
        <v>337.11822773520436</v>
      </c>
      <c r="U134" s="8">
        <f t="shared" ref="U134:U197" si="39">IFERROR(T134-V134,0)</f>
        <v>329.98923370574767</v>
      </c>
      <c r="V134" s="3">
        <f t="shared" ref="V134:V197" si="40">IF(AND($F$1=2,T134&lt;&gt;0),-IPMT($D$10/12,S134-($D$1*12),($D$6-$D$1)*12,$D$4,0,0),
IF(AND($F$1=3,T134&lt;&gt;0),-IPMT($E$10/12,S134-($E$1*12),($E$6-$E$1)*12,$E$4,0,0),0))</f>
        <v>7.1289940294566634</v>
      </c>
      <c r="W134" s="4">
        <f>IF(AND($F$1=2,S134&lt;=$D$1*12),$D$4,IF(AND($F$1=3,S134&lt;=$E$1*12),$E$4,
IF(AND($F$1=2,T134&lt;&gt;"",S134&lt;=($D$7),S134&gt;($D$1*12)),$D$4-SUM(U$5:U134),
IF(AND($F$1=3,T134&lt;&gt;"",S134&lt;=($E$7),S134&gt;($E$1*12)),$E$4-SUM(U$5:U134),0))))</f>
        <v>56701.963001947552</v>
      </c>
      <c r="Y134" s="2">
        <v>130</v>
      </c>
      <c r="Z134" s="8">
        <f t="shared" ref="Z134:Z197" si="41">IFERROR(N134+T134,"")</f>
        <v>337.11822773520436</v>
      </c>
      <c r="AA134" s="8">
        <f t="shared" si="29"/>
        <v>329.98923370574767</v>
      </c>
      <c r="AB134" s="3">
        <f t="shared" si="30"/>
        <v>7.1289940294566634</v>
      </c>
      <c r="AC134" s="4">
        <f t="shared" si="31"/>
        <v>56701.963001947552</v>
      </c>
    </row>
    <row r="135" spans="3:29" ht="18" customHeight="1" thickBot="1" x14ac:dyDescent="0.3">
      <c r="C135" s="14"/>
      <c r="G135" s="2">
        <v>131</v>
      </c>
      <c r="H135" s="8">
        <f t="shared" si="32"/>
        <v>1503.4801341142643</v>
      </c>
      <c r="I135" s="8">
        <f t="shared" si="33"/>
        <v>915.08193012013555</v>
      </c>
      <c r="J135" s="3">
        <f t="shared" si="34"/>
        <v>588.39820399412872</v>
      </c>
      <c r="K135" s="4">
        <f>IFERROR(IF(AND(H135&lt;&gt;"",$G135&lt;=$C$7),$C$8-SUM(I$5:I135),""),"")</f>
        <v>200246.69721317172</v>
      </c>
      <c r="M135" s="38">
        <v>131</v>
      </c>
      <c r="N135" s="41">
        <f t="shared" si="35"/>
        <v>0</v>
      </c>
      <c r="O135" s="8">
        <f t="shared" si="36"/>
        <v>0</v>
      </c>
      <c r="P135" s="3">
        <f t="shared" si="37"/>
        <v>0</v>
      </c>
      <c r="Q135" s="12">
        <f>IF(AND($F$1=2,N135&lt;&gt;"",$G135&lt;=($D$1*12)),$D$3-SUM(O$5:O135),
IF(AND($F$1=3,N135&lt;&gt;"",$G135&lt;=($E$1*12)),$E$3-SUM(O$5:O135),0))</f>
        <v>0</v>
      </c>
      <c r="S135" s="2">
        <v>131</v>
      </c>
      <c r="T135" s="8">
        <f t="shared" si="38"/>
        <v>337.11822773520436</v>
      </c>
      <c r="U135" s="8">
        <f t="shared" si="39"/>
        <v>330.0304823599609</v>
      </c>
      <c r="V135" s="3">
        <f t="shared" si="40"/>
        <v>7.0877453752434452</v>
      </c>
      <c r="W135" s="4">
        <f>IF(AND($F$1=2,S135&lt;=$D$1*12),$D$4,IF(AND($F$1=3,S135&lt;=$E$1*12),$E$4,
IF(AND($F$1=2,T135&lt;&gt;"",S135&lt;=($D$7),S135&gt;($D$1*12)),$D$4-SUM(U$5:U135),
IF(AND($F$1=3,T135&lt;&gt;"",S135&lt;=($E$7),S135&gt;($E$1*12)),$E$4-SUM(U$5:U135),0))))</f>
        <v>56371.932519587594</v>
      </c>
      <c r="Y135" s="2">
        <v>131</v>
      </c>
      <c r="Z135" s="8">
        <f t="shared" si="41"/>
        <v>337.11822773520436</v>
      </c>
      <c r="AA135" s="8">
        <f t="shared" si="29"/>
        <v>330.0304823599609</v>
      </c>
      <c r="AB135" s="3">
        <f t="shared" si="30"/>
        <v>7.0877453752434452</v>
      </c>
      <c r="AC135" s="4">
        <f t="shared" si="31"/>
        <v>56371.932519587594</v>
      </c>
    </row>
    <row r="136" spans="3:29" ht="18" customHeight="1" thickBot="1" x14ac:dyDescent="0.3">
      <c r="C136" s="14"/>
      <c r="G136" s="2">
        <v>132</v>
      </c>
      <c r="H136" s="8">
        <f t="shared" si="32"/>
        <v>1503.4801341142643</v>
      </c>
      <c r="I136" s="8">
        <f t="shared" si="33"/>
        <v>917.75854476573693</v>
      </c>
      <c r="J136" s="3">
        <f t="shared" si="34"/>
        <v>585.72158934852735</v>
      </c>
      <c r="K136" s="4">
        <f>IFERROR(IF(AND(H136&lt;&gt;"",$G136&lt;=$C$7),$C$8-SUM(I$5:I136),""),"")</f>
        <v>199328.93866840599</v>
      </c>
      <c r="M136" s="38">
        <v>132</v>
      </c>
      <c r="N136" s="41">
        <f t="shared" si="35"/>
        <v>0</v>
      </c>
      <c r="O136" s="8">
        <f t="shared" si="36"/>
        <v>0</v>
      </c>
      <c r="P136" s="3">
        <f t="shared" si="37"/>
        <v>0</v>
      </c>
      <c r="Q136" s="12">
        <f>IF(AND($F$1=2,N136&lt;&gt;"",$G136&lt;=($D$1*12)),$D$3-SUM(O$5:O136),
IF(AND($F$1=3,N136&lt;&gt;"",$G136&lt;=($E$1*12)),$E$3-SUM(O$5:O136),0))</f>
        <v>0</v>
      </c>
      <c r="S136" s="2">
        <v>132</v>
      </c>
      <c r="T136" s="8">
        <f t="shared" si="38"/>
        <v>337.11822773520436</v>
      </c>
      <c r="U136" s="8">
        <f t="shared" si="39"/>
        <v>330.07173617025592</v>
      </c>
      <c r="V136" s="3">
        <f t="shared" si="40"/>
        <v>7.0464915649484503</v>
      </c>
      <c r="W136" s="4">
        <f>IF(AND($F$1=2,S136&lt;=$D$1*12),$D$4,IF(AND($F$1=3,S136&lt;=$E$1*12),$E$4,
IF(AND($F$1=2,T136&lt;&gt;"",S136&lt;=($D$7),S136&gt;($D$1*12)),$D$4-SUM(U$5:U136),
IF(AND($F$1=3,T136&lt;&gt;"",S136&lt;=($E$7),S136&gt;($E$1*12)),$E$4-SUM(U$5:U136),0))))</f>
        <v>56041.860783417338</v>
      </c>
      <c r="Y136" s="2">
        <v>132</v>
      </c>
      <c r="Z136" s="8">
        <f t="shared" si="41"/>
        <v>337.11822773520436</v>
      </c>
      <c r="AA136" s="8">
        <f t="shared" si="29"/>
        <v>330.07173617025592</v>
      </c>
      <c r="AB136" s="3">
        <f t="shared" si="30"/>
        <v>7.0464915649484503</v>
      </c>
      <c r="AC136" s="4">
        <f t="shared" si="31"/>
        <v>56041.860783417338</v>
      </c>
    </row>
    <row r="137" spans="3:29" ht="18" customHeight="1" thickBot="1" x14ac:dyDescent="0.3">
      <c r="C137" s="14"/>
      <c r="G137" s="2">
        <v>133</v>
      </c>
      <c r="H137" s="8">
        <f t="shared" si="32"/>
        <v>1503.4801341142643</v>
      </c>
      <c r="I137" s="8">
        <f t="shared" si="33"/>
        <v>920.44298850917664</v>
      </c>
      <c r="J137" s="3">
        <f t="shared" si="34"/>
        <v>583.03714560508763</v>
      </c>
      <c r="K137" s="4">
        <f>IFERROR(IF(AND(H137&lt;&gt;"",$G137&lt;=$C$7),$C$8-SUM(I$5:I137),""),"")</f>
        <v>198408.49567989679</v>
      </c>
      <c r="M137" s="38">
        <v>133</v>
      </c>
      <c r="N137" s="41">
        <f t="shared" si="35"/>
        <v>0</v>
      </c>
      <c r="O137" s="8">
        <f t="shared" si="36"/>
        <v>0</v>
      </c>
      <c r="P137" s="3">
        <f t="shared" si="37"/>
        <v>0</v>
      </c>
      <c r="Q137" s="12">
        <f>IF(AND($F$1=2,N137&lt;&gt;"",$G137&lt;=($D$1*12)),$D$3-SUM(O$5:O137),
IF(AND($F$1=3,N137&lt;&gt;"",$G137&lt;=($E$1*12)),$E$3-SUM(O$5:O137),0))</f>
        <v>0</v>
      </c>
      <c r="S137" s="2">
        <v>133</v>
      </c>
      <c r="T137" s="8">
        <f t="shared" si="38"/>
        <v>337.11822773520436</v>
      </c>
      <c r="U137" s="8">
        <f t="shared" si="39"/>
        <v>330.11299513727721</v>
      </c>
      <c r="V137" s="3">
        <f t="shared" si="40"/>
        <v>7.0052325979271677</v>
      </c>
      <c r="W137" s="4">
        <f>IF(AND($F$1=2,S137&lt;=$D$1*12),$D$4,IF(AND($F$1=3,S137&lt;=$E$1*12),$E$4,
IF(AND($F$1=2,T137&lt;&gt;"",S137&lt;=($D$7),S137&gt;($D$1*12)),$D$4-SUM(U$5:U137),
IF(AND($F$1=3,T137&lt;&gt;"",S137&lt;=($E$7),S137&gt;($E$1*12)),$E$4-SUM(U$5:U137),0))))</f>
        <v>55711.747788280059</v>
      </c>
      <c r="Y137" s="2">
        <v>133</v>
      </c>
      <c r="Z137" s="8">
        <f t="shared" si="41"/>
        <v>337.11822773520436</v>
      </c>
      <c r="AA137" s="8">
        <f t="shared" si="29"/>
        <v>330.11299513727721</v>
      </c>
      <c r="AB137" s="3">
        <f t="shared" si="30"/>
        <v>7.0052325979271677</v>
      </c>
      <c r="AC137" s="4">
        <f t="shared" si="31"/>
        <v>55711.747788280059</v>
      </c>
    </row>
    <row r="138" spans="3:29" ht="18" customHeight="1" thickBot="1" x14ac:dyDescent="0.3">
      <c r="C138" s="14"/>
      <c r="G138" s="2">
        <v>134</v>
      </c>
      <c r="H138" s="8">
        <f t="shared" si="32"/>
        <v>1503.4801341142643</v>
      </c>
      <c r="I138" s="8">
        <f t="shared" si="33"/>
        <v>923.13528425056597</v>
      </c>
      <c r="J138" s="3">
        <f t="shared" si="34"/>
        <v>580.3448498636983</v>
      </c>
      <c r="K138" s="4">
        <f>IFERROR(IF(AND(H138&lt;&gt;"",$G138&lt;=$C$7),$C$8-SUM(I$5:I138),""),"")</f>
        <v>197485.36039564625</v>
      </c>
      <c r="M138" s="38">
        <v>134</v>
      </c>
      <c r="N138" s="41">
        <f t="shared" si="35"/>
        <v>0</v>
      </c>
      <c r="O138" s="8">
        <f t="shared" si="36"/>
        <v>0</v>
      </c>
      <c r="P138" s="3">
        <f t="shared" si="37"/>
        <v>0</v>
      </c>
      <c r="Q138" s="12">
        <f>IF(AND($F$1=2,N138&lt;&gt;"",$G138&lt;=($D$1*12)),$D$3-SUM(O$5:O138),
IF(AND($F$1=3,N138&lt;&gt;"",$G138&lt;=($E$1*12)),$E$3-SUM(O$5:O138),0))</f>
        <v>0</v>
      </c>
      <c r="S138" s="2">
        <v>134</v>
      </c>
      <c r="T138" s="8">
        <f t="shared" si="38"/>
        <v>337.11822773520436</v>
      </c>
      <c r="U138" s="8">
        <f t="shared" si="39"/>
        <v>330.15425926166932</v>
      </c>
      <c r="V138" s="3">
        <f t="shared" si="40"/>
        <v>6.9639684735350089</v>
      </c>
      <c r="W138" s="4">
        <f>IF(AND($F$1=2,S138&lt;=$D$1*12),$D$4,IF(AND($F$1=3,S138&lt;=$E$1*12),$E$4,
IF(AND($F$1=2,T138&lt;&gt;"",S138&lt;=($D$7),S138&gt;($D$1*12)),$D$4-SUM(U$5:U138),
IF(AND($F$1=3,T138&lt;&gt;"",S138&lt;=($E$7),S138&gt;($E$1*12)),$E$4-SUM(U$5:U138),0))))</f>
        <v>55381.593529018392</v>
      </c>
      <c r="Y138" s="2">
        <v>134</v>
      </c>
      <c r="Z138" s="8">
        <f t="shared" si="41"/>
        <v>337.11822773520436</v>
      </c>
      <c r="AA138" s="8">
        <f t="shared" si="29"/>
        <v>330.15425926166932</v>
      </c>
      <c r="AB138" s="3">
        <f t="shared" si="30"/>
        <v>6.9639684735350089</v>
      </c>
      <c r="AC138" s="4">
        <f t="shared" si="31"/>
        <v>55381.593529018392</v>
      </c>
    </row>
    <row r="139" spans="3:29" ht="18" customHeight="1" thickBot="1" x14ac:dyDescent="0.3">
      <c r="C139" s="14"/>
      <c r="G139" s="2">
        <v>135</v>
      </c>
      <c r="H139" s="8">
        <f t="shared" si="32"/>
        <v>1503.4801341142643</v>
      </c>
      <c r="I139" s="8">
        <f t="shared" si="33"/>
        <v>925.83545495699889</v>
      </c>
      <c r="J139" s="3">
        <f t="shared" si="34"/>
        <v>577.64467915726539</v>
      </c>
      <c r="K139" s="4">
        <f>IFERROR(IF(AND(H139&lt;&gt;"",$G139&lt;=$C$7),$C$8-SUM(I$5:I139),""),"")</f>
        <v>196559.52494068924</v>
      </c>
      <c r="M139" s="38">
        <v>135</v>
      </c>
      <c r="N139" s="41">
        <f t="shared" si="35"/>
        <v>0</v>
      </c>
      <c r="O139" s="8">
        <f t="shared" si="36"/>
        <v>0</v>
      </c>
      <c r="P139" s="3">
        <f t="shared" si="37"/>
        <v>0</v>
      </c>
      <c r="Q139" s="12">
        <f>IF(AND($F$1=2,N139&lt;&gt;"",$G139&lt;=($D$1*12)),$D$3-SUM(O$5:O139),
IF(AND($F$1=3,N139&lt;&gt;"",$G139&lt;=($E$1*12)),$E$3-SUM(O$5:O139),0))</f>
        <v>0</v>
      </c>
      <c r="S139" s="2">
        <v>135</v>
      </c>
      <c r="T139" s="8">
        <f t="shared" si="38"/>
        <v>337.11822773520436</v>
      </c>
      <c r="U139" s="8">
        <f t="shared" si="39"/>
        <v>330.19552854407704</v>
      </c>
      <c r="V139" s="3">
        <f t="shared" si="40"/>
        <v>6.9226991911273004</v>
      </c>
      <c r="W139" s="4">
        <f>IF(AND($F$1=2,S139&lt;=$D$1*12),$D$4,IF(AND($F$1=3,S139&lt;=$E$1*12),$E$4,
IF(AND($F$1=2,T139&lt;&gt;"",S139&lt;=($D$7),S139&gt;($D$1*12)),$D$4-SUM(U$5:U139),
IF(AND($F$1=3,T139&lt;&gt;"",S139&lt;=($E$7),S139&gt;($E$1*12)),$E$4-SUM(U$5:U139),0))))</f>
        <v>55051.398000474313</v>
      </c>
      <c r="Y139" s="2">
        <v>135</v>
      </c>
      <c r="Z139" s="8">
        <f t="shared" si="41"/>
        <v>337.11822773520436</v>
      </c>
      <c r="AA139" s="8">
        <f t="shared" si="29"/>
        <v>330.19552854407704</v>
      </c>
      <c r="AB139" s="3">
        <f t="shared" si="30"/>
        <v>6.9226991911273004</v>
      </c>
      <c r="AC139" s="4">
        <f t="shared" si="31"/>
        <v>55051.398000474313</v>
      </c>
    </row>
    <row r="140" spans="3:29" ht="18" customHeight="1" thickBot="1" x14ac:dyDescent="0.3">
      <c r="C140" s="14"/>
      <c r="G140" s="2">
        <v>136</v>
      </c>
      <c r="H140" s="8">
        <f t="shared" si="32"/>
        <v>1503.4801341142643</v>
      </c>
      <c r="I140" s="8">
        <f t="shared" si="33"/>
        <v>928.54352366274816</v>
      </c>
      <c r="J140" s="3">
        <f t="shared" si="34"/>
        <v>574.93661045151612</v>
      </c>
      <c r="K140" s="4">
        <f>IFERROR(IF(AND(H140&lt;&gt;"",$G140&lt;=$C$7),$C$8-SUM(I$5:I140),""),"")</f>
        <v>195630.98141702649</v>
      </c>
      <c r="M140" s="38">
        <v>136</v>
      </c>
      <c r="N140" s="41">
        <f t="shared" si="35"/>
        <v>0</v>
      </c>
      <c r="O140" s="8">
        <f t="shared" si="36"/>
        <v>0</v>
      </c>
      <c r="P140" s="3">
        <f t="shared" si="37"/>
        <v>0</v>
      </c>
      <c r="Q140" s="12">
        <f>IF(AND($F$1=2,N140&lt;&gt;"",$G140&lt;=($D$1*12)),$D$3-SUM(O$5:O140),
IF(AND($F$1=3,N140&lt;&gt;"",$G140&lt;=($E$1*12)),$E$3-SUM(O$5:O140),0))</f>
        <v>0</v>
      </c>
      <c r="S140" s="2">
        <v>136</v>
      </c>
      <c r="T140" s="8">
        <f t="shared" si="38"/>
        <v>337.11822773520436</v>
      </c>
      <c r="U140" s="8">
        <f t="shared" si="39"/>
        <v>330.23680298514506</v>
      </c>
      <c r="V140" s="3">
        <f t="shared" si="40"/>
        <v>6.8814247500592893</v>
      </c>
      <c r="W140" s="4">
        <f>IF(AND($F$1=2,S140&lt;=$D$1*12),$D$4,IF(AND($F$1=3,S140&lt;=$E$1*12),$E$4,
IF(AND($F$1=2,T140&lt;&gt;"",S140&lt;=($D$7),S140&gt;($D$1*12)),$D$4-SUM(U$5:U140),
IF(AND($F$1=3,T140&lt;&gt;"",S140&lt;=($E$7),S140&gt;($E$1*12)),$E$4-SUM(U$5:U140),0))))</f>
        <v>54721.161197489171</v>
      </c>
      <c r="Y140" s="2">
        <v>136</v>
      </c>
      <c r="Z140" s="8">
        <f t="shared" si="41"/>
        <v>337.11822773520436</v>
      </c>
      <c r="AA140" s="8">
        <f t="shared" si="29"/>
        <v>330.23680298514506</v>
      </c>
      <c r="AB140" s="3">
        <f t="shared" si="30"/>
        <v>6.8814247500592893</v>
      </c>
      <c r="AC140" s="4">
        <f t="shared" si="31"/>
        <v>54721.161197489171</v>
      </c>
    </row>
    <row r="141" spans="3:29" ht="18" customHeight="1" thickBot="1" x14ac:dyDescent="0.3">
      <c r="C141" s="14"/>
      <c r="G141" s="2">
        <v>137</v>
      </c>
      <c r="H141" s="8">
        <f t="shared" si="32"/>
        <v>1503.4801341142643</v>
      </c>
      <c r="I141" s="8">
        <f t="shared" si="33"/>
        <v>931.25951346946158</v>
      </c>
      <c r="J141" s="3">
        <f t="shared" si="34"/>
        <v>572.22062064480269</v>
      </c>
      <c r="K141" s="4">
        <f>IFERROR(IF(AND(H141&lt;&gt;"",$G141&lt;=$C$7),$C$8-SUM(I$5:I141),""),"")</f>
        <v>194699.72190355702</v>
      </c>
      <c r="M141" s="38">
        <v>137</v>
      </c>
      <c r="N141" s="41">
        <f t="shared" si="35"/>
        <v>0</v>
      </c>
      <c r="O141" s="8">
        <f t="shared" si="36"/>
        <v>0</v>
      </c>
      <c r="P141" s="3">
        <f t="shared" si="37"/>
        <v>0</v>
      </c>
      <c r="Q141" s="12">
        <f>IF(AND($F$1=2,N141&lt;&gt;"",$G141&lt;=($D$1*12)),$D$3-SUM(O$5:O141),
IF(AND($F$1=3,N141&lt;&gt;"",$G141&lt;=($E$1*12)),$E$3-SUM(O$5:O141),0))</f>
        <v>0</v>
      </c>
      <c r="S141" s="2">
        <v>137</v>
      </c>
      <c r="T141" s="8">
        <f t="shared" si="38"/>
        <v>337.11822773520436</v>
      </c>
      <c r="U141" s="8">
        <f t="shared" si="39"/>
        <v>330.27808258551823</v>
      </c>
      <c r="V141" s="3">
        <f t="shared" si="40"/>
        <v>6.8401451496861476</v>
      </c>
      <c r="W141" s="4">
        <f>IF(AND($F$1=2,S141&lt;=$D$1*12),$D$4,IF(AND($F$1=3,S141&lt;=$E$1*12),$E$4,
IF(AND($F$1=2,T141&lt;&gt;"",S141&lt;=($D$7),S141&gt;($D$1*12)),$D$4-SUM(U$5:U141),
IF(AND($F$1=3,T141&lt;&gt;"",S141&lt;=($E$7),S141&gt;($E$1*12)),$E$4-SUM(U$5:U141),0))))</f>
        <v>54390.883114903649</v>
      </c>
      <c r="Y141" s="2">
        <v>137</v>
      </c>
      <c r="Z141" s="8">
        <f t="shared" si="41"/>
        <v>337.11822773520436</v>
      </c>
      <c r="AA141" s="8">
        <f t="shared" si="29"/>
        <v>330.27808258551823</v>
      </c>
      <c r="AB141" s="3">
        <f t="shared" si="30"/>
        <v>6.8401451496861476</v>
      </c>
      <c r="AC141" s="4">
        <f t="shared" si="31"/>
        <v>54390.883114903649</v>
      </c>
    </row>
    <row r="142" spans="3:29" ht="18" customHeight="1" thickBot="1" x14ac:dyDescent="0.3">
      <c r="C142" s="14"/>
      <c r="G142" s="2">
        <v>138</v>
      </c>
      <c r="H142" s="8">
        <f t="shared" si="32"/>
        <v>1503.4801341142643</v>
      </c>
      <c r="I142" s="8">
        <f t="shared" si="33"/>
        <v>933.9834475463598</v>
      </c>
      <c r="J142" s="3">
        <f t="shared" si="34"/>
        <v>569.49668656790448</v>
      </c>
      <c r="K142" s="4">
        <f>IFERROR(IF(AND(H142&lt;&gt;"",$G142&lt;=$C$7),$C$8-SUM(I$5:I142),""),"")</f>
        <v>193765.73845601067</v>
      </c>
      <c r="M142" s="38">
        <v>138</v>
      </c>
      <c r="N142" s="41">
        <f t="shared" si="35"/>
        <v>0</v>
      </c>
      <c r="O142" s="8">
        <f t="shared" si="36"/>
        <v>0</v>
      </c>
      <c r="P142" s="3">
        <f t="shared" si="37"/>
        <v>0</v>
      </c>
      <c r="Q142" s="12">
        <f>IF(AND($F$1=2,N142&lt;&gt;"",$G142&lt;=($D$1*12)),$D$3-SUM(O$5:O142),
IF(AND($F$1=3,N142&lt;&gt;"",$G142&lt;=($E$1*12)),$E$3-SUM(O$5:O142),0))</f>
        <v>0</v>
      </c>
      <c r="S142" s="2">
        <v>138</v>
      </c>
      <c r="T142" s="8">
        <f t="shared" si="38"/>
        <v>337.11822773520436</v>
      </c>
      <c r="U142" s="8">
        <f t="shared" si="39"/>
        <v>330.31936734584139</v>
      </c>
      <c r="V142" s="3">
        <f t="shared" si="40"/>
        <v>6.7988603893629573</v>
      </c>
      <c r="W142" s="4">
        <f>IF(AND($F$1=2,S142&lt;=$D$1*12),$D$4,IF(AND($F$1=3,S142&lt;=$E$1*12),$E$4,
IF(AND($F$1=2,T142&lt;&gt;"",S142&lt;=($D$7),S142&gt;($D$1*12)),$D$4-SUM(U$5:U142),
IF(AND($F$1=3,T142&lt;&gt;"",S142&lt;=($E$7),S142&gt;($E$1*12)),$E$4-SUM(U$5:U142),0))))</f>
        <v>54060.563747557811</v>
      </c>
      <c r="Y142" s="2">
        <v>138</v>
      </c>
      <c r="Z142" s="8">
        <f t="shared" si="41"/>
        <v>337.11822773520436</v>
      </c>
      <c r="AA142" s="8">
        <f t="shared" si="29"/>
        <v>330.31936734584139</v>
      </c>
      <c r="AB142" s="3">
        <f t="shared" si="30"/>
        <v>6.7988603893629573</v>
      </c>
      <c r="AC142" s="4">
        <f t="shared" si="31"/>
        <v>54060.563747557811</v>
      </c>
    </row>
    <row r="143" spans="3:29" ht="18" customHeight="1" thickBot="1" x14ac:dyDescent="0.3">
      <c r="C143" s="14"/>
      <c r="G143" s="2">
        <v>139</v>
      </c>
      <c r="H143" s="8">
        <f t="shared" si="32"/>
        <v>1503.4801341142643</v>
      </c>
      <c r="I143" s="8">
        <f t="shared" si="33"/>
        <v>936.71534913043286</v>
      </c>
      <c r="J143" s="3">
        <f t="shared" si="34"/>
        <v>566.76478498383142</v>
      </c>
      <c r="K143" s="4">
        <f>IFERROR(IF(AND(H143&lt;&gt;"",$G143&lt;=$C$7),$C$8-SUM(I$5:I143),""),"")</f>
        <v>192829.02310688025</v>
      </c>
      <c r="M143" s="38">
        <v>139</v>
      </c>
      <c r="N143" s="41">
        <f t="shared" si="35"/>
        <v>0</v>
      </c>
      <c r="O143" s="8">
        <f t="shared" si="36"/>
        <v>0</v>
      </c>
      <c r="P143" s="3">
        <f t="shared" si="37"/>
        <v>0</v>
      </c>
      <c r="Q143" s="12">
        <f>IF(AND($F$1=2,N143&lt;&gt;"",$G143&lt;=($D$1*12)),$D$3-SUM(O$5:O143),
IF(AND($F$1=3,N143&lt;&gt;"",$G143&lt;=($E$1*12)),$E$3-SUM(O$5:O143),0))</f>
        <v>0</v>
      </c>
      <c r="S143" s="2">
        <v>139</v>
      </c>
      <c r="T143" s="8">
        <f t="shared" si="38"/>
        <v>337.11822773520436</v>
      </c>
      <c r="U143" s="8">
        <f t="shared" si="39"/>
        <v>330.36065726675963</v>
      </c>
      <c r="V143" s="3">
        <f t="shared" si="40"/>
        <v>6.7575704684447269</v>
      </c>
      <c r="W143" s="4">
        <f>IF(AND($F$1=2,S143&lt;=$D$1*12),$D$4,IF(AND($F$1=3,S143&lt;=$E$1*12),$E$4,
IF(AND($F$1=2,T143&lt;&gt;"",S143&lt;=($D$7),S143&gt;($D$1*12)),$D$4-SUM(U$5:U143),
IF(AND($F$1=3,T143&lt;&gt;"",S143&lt;=($E$7),S143&gt;($E$1*12)),$E$4-SUM(U$5:U143),0))))</f>
        <v>53730.203090291048</v>
      </c>
      <c r="Y143" s="2">
        <v>139</v>
      </c>
      <c r="Z143" s="8">
        <f t="shared" si="41"/>
        <v>337.11822773520436</v>
      </c>
      <c r="AA143" s="8">
        <f t="shared" si="29"/>
        <v>330.36065726675963</v>
      </c>
      <c r="AB143" s="3">
        <f t="shared" si="30"/>
        <v>6.7575704684447269</v>
      </c>
      <c r="AC143" s="4">
        <f t="shared" si="31"/>
        <v>53730.203090291048</v>
      </c>
    </row>
    <row r="144" spans="3:29" ht="18" customHeight="1" thickBot="1" x14ac:dyDescent="0.3">
      <c r="C144" s="14"/>
      <c r="G144" s="2">
        <v>140</v>
      </c>
      <c r="H144" s="8">
        <f t="shared" si="32"/>
        <v>1503.4801341142643</v>
      </c>
      <c r="I144" s="8">
        <f t="shared" si="33"/>
        <v>939.45524152663938</v>
      </c>
      <c r="J144" s="3">
        <f t="shared" si="34"/>
        <v>564.02489258762489</v>
      </c>
      <c r="K144" s="4">
        <f>IFERROR(IF(AND(H144&lt;&gt;"",$G144&lt;=$C$7),$C$8-SUM(I$5:I144),""),"")</f>
        <v>191889.5678653536</v>
      </c>
      <c r="M144" s="38">
        <v>140</v>
      </c>
      <c r="N144" s="41">
        <f t="shared" si="35"/>
        <v>0</v>
      </c>
      <c r="O144" s="8">
        <f t="shared" si="36"/>
        <v>0</v>
      </c>
      <c r="P144" s="3">
        <f t="shared" si="37"/>
        <v>0</v>
      </c>
      <c r="Q144" s="12">
        <f>IF(AND($F$1=2,N144&lt;&gt;"",$G144&lt;=($D$1*12)),$D$3-SUM(O$5:O144),
IF(AND($F$1=3,N144&lt;&gt;"",$G144&lt;=($E$1*12)),$E$3-SUM(O$5:O144),0))</f>
        <v>0</v>
      </c>
      <c r="S144" s="2">
        <v>140</v>
      </c>
      <c r="T144" s="8">
        <f t="shared" si="38"/>
        <v>337.11822773520436</v>
      </c>
      <c r="U144" s="8">
        <f t="shared" si="39"/>
        <v>330.40195234891797</v>
      </c>
      <c r="V144" s="3">
        <f t="shared" si="40"/>
        <v>6.7162753862863811</v>
      </c>
      <c r="W144" s="4">
        <f>IF(AND($F$1=2,S144&lt;=$D$1*12),$D$4,IF(AND($F$1=3,S144&lt;=$E$1*12),$E$4,
IF(AND($F$1=2,T144&lt;&gt;"",S144&lt;=($D$7),S144&gt;($D$1*12)),$D$4-SUM(U$5:U144),
IF(AND($F$1=3,T144&lt;&gt;"",S144&lt;=($E$7),S144&gt;($E$1*12)),$E$4-SUM(U$5:U144),0))))</f>
        <v>53399.80113794213</v>
      </c>
      <c r="Y144" s="2">
        <v>140</v>
      </c>
      <c r="Z144" s="8">
        <f t="shared" si="41"/>
        <v>337.11822773520436</v>
      </c>
      <c r="AA144" s="8">
        <f t="shared" si="29"/>
        <v>330.40195234891797</v>
      </c>
      <c r="AB144" s="3">
        <f t="shared" si="30"/>
        <v>6.7162753862863811</v>
      </c>
      <c r="AC144" s="4">
        <f t="shared" si="31"/>
        <v>53399.80113794213</v>
      </c>
    </row>
    <row r="145" spans="3:29" ht="18" customHeight="1" thickBot="1" x14ac:dyDescent="0.3">
      <c r="C145" s="14"/>
      <c r="G145" s="2">
        <v>141</v>
      </c>
      <c r="H145" s="8">
        <f t="shared" si="32"/>
        <v>1503.4801341142643</v>
      </c>
      <c r="I145" s="8">
        <f t="shared" si="33"/>
        <v>942.20314810810487</v>
      </c>
      <c r="J145" s="3">
        <f t="shared" si="34"/>
        <v>561.2769860061594</v>
      </c>
      <c r="K145" s="4">
        <f>IFERROR(IF(AND(H145&lt;&gt;"",$G145&lt;=$C$7),$C$8-SUM(I$5:I145),""),"")</f>
        <v>190947.36471724551</v>
      </c>
      <c r="M145" s="38">
        <v>141</v>
      </c>
      <c r="N145" s="41">
        <f t="shared" si="35"/>
        <v>0</v>
      </c>
      <c r="O145" s="8">
        <f t="shared" si="36"/>
        <v>0</v>
      </c>
      <c r="P145" s="3">
        <f t="shared" si="37"/>
        <v>0</v>
      </c>
      <c r="Q145" s="12">
        <f>IF(AND($F$1=2,N145&lt;&gt;"",$G145&lt;=($D$1*12)),$D$3-SUM(O$5:O145),
IF(AND($F$1=3,N145&lt;&gt;"",$G145&lt;=($E$1*12)),$E$3-SUM(O$5:O145),0))</f>
        <v>0</v>
      </c>
      <c r="S145" s="2">
        <v>141</v>
      </c>
      <c r="T145" s="8">
        <f t="shared" si="38"/>
        <v>337.11822773520436</v>
      </c>
      <c r="U145" s="8">
        <f t="shared" si="39"/>
        <v>330.44325259296158</v>
      </c>
      <c r="V145" s="3">
        <f t="shared" si="40"/>
        <v>6.6749751422427677</v>
      </c>
      <c r="W145" s="4">
        <f>IF(AND($F$1=2,S145&lt;=$D$1*12),$D$4,IF(AND($F$1=3,S145&lt;=$E$1*12),$E$4,
IF(AND($F$1=2,T145&lt;&gt;"",S145&lt;=($D$7),S145&gt;($D$1*12)),$D$4-SUM(U$5:U145),
IF(AND($F$1=3,T145&lt;&gt;"",S145&lt;=($E$7),S145&gt;($E$1*12)),$E$4-SUM(U$5:U145),0))))</f>
        <v>53069.357885349171</v>
      </c>
      <c r="Y145" s="2">
        <v>141</v>
      </c>
      <c r="Z145" s="8">
        <f t="shared" si="41"/>
        <v>337.11822773520436</v>
      </c>
      <c r="AA145" s="8">
        <f t="shared" si="29"/>
        <v>330.44325259296158</v>
      </c>
      <c r="AB145" s="3">
        <f t="shared" si="30"/>
        <v>6.6749751422427677</v>
      </c>
      <c r="AC145" s="4">
        <f t="shared" si="31"/>
        <v>53069.357885349171</v>
      </c>
    </row>
    <row r="146" spans="3:29" ht="18" customHeight="1" thickBot="1" x14ac:dyDescent="0.3">
      <c r="C146" s="14"/>
      <c r="G146" s="2">
        <v>142</v>
      </c>
      <c r="H146" s="8">
        <f t="shared" si="32"/>
        <v>1503.4801341142643</v>
      </c>
      <c r="I146" s="8">
        <f t="shared" si="33"/>
        <v>944.95909231632118</v>
      </c>
      <c r="J146" s="3">
        <f t="shared" si="34"/>
        <v>558.5210417979431</v>
      </c>
      <c r="K146" s="4">
        <f>IFERROR(IF(AND(H146&lt;&gt;"",$G146&lt;=$C$7),$C$8-SUM(I$5:I146),""),"")</f>
        <v>190002.40562492918</v>
      </c>
      <c r="M146" s="38">
        <v>142</v>
      </c>
      <c r="N146" s="41">
        <f t="shared" si="35"/>
        <v>0</v>
      </c>
      <c r="O146" s="8">
        <f t="shared" si="36"/>
        <v>0</v>
      </c>
      <c r="P146" s="3">
        <f t="shared" si="37"/>
        <v>0</v>
      </c>
      <c r="Q146" s="12">
        <f>IF(AND($F$1=2,N146&lt;&gt;"",$G146&lt;=($D$1*12)),$D$3-SUM(O$5:O146),
IF(AND($F$1=3,N146&lt;&gt;"",$G146&lt;=($E$1*12)),$E$3-SUM(O$5:O146),0))</f>
        <v>0</v>
      </c>
      <c r="S146" s="2">
        <v>142</v>
      </c>
      <c r="T146" s="8">
        <f t="shared" si="38"/>
        <v>337.11822773520436</v>
      </c>
      <c r="U146" s="8">
        <f t="shared" si="39"/>
        <v>330.4845579995357</v>
      </c>
      <c r="V146" s="3">
        <f t="shared" si="40"/>
        <v>6.6336697356686471</v>
      </c>
      <c r="W146" s="4">
        <f>IF(AND($F$1=2,S146&lt;=$D$1*12),$D$4,IF(AND($F$1=3,S146&lt;=$E$1*12),$E$4,
IF(AND($F$1=2,T146&lt;&gt;"",S146&lt;=($D$7),S146&gt;($D$1*12)),$D$4-SUM(U$5:U146),
IF(AND($F$1=3,T146&lt;&gt;"",S146&lt;=($E$7),S146&gt;($E$1*12)),$E$4-SUM(U$5:U146),0))))</f>
        <v>52738.873327349633</v>
      </c>
      <c r="Y146" s="2">
        <v>142</v>
      </c>
      <c r="Z146" s="8">
        <f t="shared" si="41"/>
        <v>337.11822773520436</v>
      </c>
      <c r="AA146" s="8">
        <f t="shared" si="29"/>
        <v>330.4845579995357</v>
      </c>
      <c r="AB146" s="3">
        <f t="shared" si="30"/>
        <v>6.6336697356686471</v>
      </c>
      <c r="AC146" s="4">
        <f t="shared" si="31"/>
        <v>52738.873327349633</v>
      </c>
    </row>
    <row r="147" spans="3:29" ht="18" customHeight="1" thickBot="1" x14ac:dyDescent="0.3">
      <c r="C147" s="14"/>
      <c r="G147" s="2">
        <v>143</v>
      </c>
      <c r="H147" s="8">
        <f t="shared" si="32"/>
        <v>1503.4801341142643</v>
      </c>
      <c r="I147" s="8">
        <f t="shared" si="33"/>
        <v>947.72309766134629</v>
      </c>
      <c r="J147" s="3">
        <f t="shared" si="34"/>
        <v>555.75703645291799</v>
      </c>
      <c r="K147" s="4">
        <f>IFERROR(IF(AND(H147&lt;&gt;"",$G147&lt;=$C$7),$C$8-SUM(I$5:I147),""),"")</f>
        <v>189054.68252726784</v>
      </c>
      <c r="M147" s="38">
        <v>143</v>
      </c>
      <c r="N147" s="41">
        <f t="shared" si="35"/>
        <v>0</v>
      </c>
      <c r="O147" s="8">
        <f t="shared" si="36"/>
        <v>0</v>
      </c>
      <c r="P147" s="3">
        <f t="shared" si="37"/>
        <v>0</v>
      </c>
      <c r="Q147" s="12">
        <f>IF(AND($F$1=2,N147&lt;&gt;"",$G147&lt;=($D$1*12)),$D$3-SUM(O$5:O147),
IF(AND($F$1=3,N147&lt;&gt;"",$G147&lt;=($E$1*12)),$E$3-SUM(O$5:O147),0))</f>
        <v>0</v>
      </c>
      <c r="S147" s="2">
        <v>143</v>
      </c>
      <c r="T147" s="8">
        <f t="shared" si="38"/>
        <v>337.11822773520436</v>
      </c>
      <c r="U147" s="8">
        <f t="shared" si="39"/>
        <v>330.52586856928565</v>
      </c>
      <c r="V147" s="3">
        <f t="shared" si="40"/>
        <v>6.5923591659187055</v>
      </c>
      <c r="W147" s="4">
        <f>IF(AND($F$1=2,S147&lt;=$D$1*12),$D$4,IF(AND($F$1=3,S147&lt;=$E$1*12),$E$4,
IF(AND($F$1=2,T147&lt;&gt;"",S147&lt;=($D$7),S147&gt;($D$1*12)),$D$4-SUM(U$5:U147),
IF(AND($F$1=3,T147&lt;&gt;"",S147&lt;=($E$7),S147&gt;($E$1*12)),$E$4-SUM(U$5:U147),0))))</f>
        <v>52408.34745878035</v>
      </c>
      <c r="Y147" s="2">
        <v>143</v>
      </c>
      <c r="Z147" s="8">
        <f t="shared" si="41"/>
        <v>337.11822773520436</v>
      </c>
      <c r="AA147" s="8">
        <f t="shared" si="29"/>
        <v>330.52586856928565</v>
      </c>
      <c r="AB147" s="3">
        <f t="shared" si="30"/>
        <v>6.5923591659187055</v>
      </c>
      <c r="AC147" s="4">
        <f t="shared" si="31"/>
        <v>52408.34745878035</v>
      </c>
    </row>
    <row r="148" spans="3:29" ht="18" customHeight="1" thickBot="1" x14ac:dyDescent="0.3">
      <c r="C148" s="14"/>
      <c r="G148" s="2">
        <v>144</v>
      </c>
      <c r="H148" s="8">
        <f t="shared" si="32"/>
        <v>1503.4801341142643</v>
      </c>
      <c r="I148" s="8">
        <f t="shared" si="33"/>
        <v>950.49518772200577</v>
      </c>
      <c r="J148" s="3">
        <f t="shared" si="34"/>
        <v>552.98494639225851</v>
      </c>
      <c r="K148" s="4">
        <f>IFERROR(IF(AND(H148&lt;&gt;"",$G148&lt;=$C$7),$C$8-SUM(I$5:I148),""),"")</f>
        <v>188104.18733954581</v>
      </c>
      <c r="M148" s="38">
        <v>144</v>
      </c>
      <c r="N148" s="41">
        <f t="shared" si="35"/>
        <v>0</v>
      </c>
      <c r="O148" s="8">
        <f t="shared" si="36"/>
        <v>0</v>
      </c>
      <c r="P148" s="3">
        <f t="shared" si="37"/>
        <v>0</v>
      </c>
      <c r="Q148" s="12">
        <f>IF(AND($F$1=2,N148&lt;&gt;"",$G148&lt;=($D$1*12)),$D$3-SUM(O$5:O148),
IF(AND($F$1=3,N148&lt;&gt;"",$G148&lt;=($E$1*12)),$E$3-SUM(O$5:O148),0))</f>
        <v>0</v>
      </c>
      <c r="S148" s="2">
        <v>144</v>
      </c>
      <c r="T148" s="8">
        <f t="shared" si="38"/>
        <v>337.11822773520436</v>
      </c>
      <c r="U148" s="8">
        <f t="shared" si="39"/>
        <v>330.56718430285679</v>
      </c>
      <c r="V148" s="3">
        <f t="shared" si="40"/>
        <v>6.5510434323475453</v>
      </c>
      <c r="W148" s="4">
        <f>IF(AND($F$1=2,S148&lt;=$D$1*12),$D$4,IF(AND($F$1=3,S148&lt;=$E$1*12),$E$4,
IF(AND($F$1=2,T148&lt;&gt;"",S148&lt;=($D$7),S148&gt;($D$1*12)),$D$4-SUM(U$5:U148),
IF(AND($F$1=3,T148&lt;&gt;"",S148&lt;=($E$7),S148&gt;($E$1*12)),$E$4-SUM(U$5:U148),0))))</f>
        <v>52077.780274477489</v>
      </c>
      <c r="Y148" s="2">
        <v>144</v>
      </c>
      <c r="Z148" s="8">
        <f t="shared" si="41"/>
        <v>337.11822773520436</v>
      </c>
      <c r="AA148" s="8">
        <f t="shared" si="29"/>
        <v>330.56718430285679</v>
      </c>
      <c r="AB148" s="3">
        <f t="shared" si="30"/>
        <v>6.5510434323475453</v>
      </c>
      <c r="AC148" s="4">
        <f t="shared" si="31"/>
        <v>52077.780274477489</v>
      </c>
    </row>
    <row r="149" spans="3:29" ht="18" customHeight="1" thickBot="1" x14ac:dyDescent="0.3">
      <c r="C149" s="14"/>
      <c r="G149" s="2">
        <v>145</v>
      </c>
      <c r="H149" s="8">
        <f t="shared" si="32"/>
        <v>1503.4801341142643</v>
      </c>
      <c r="I149" s="8">
        <f t="shared" si="33"/>
        <v>953.27538614609261</v>
      </c>
      <c r="J149" s="3">
        <f t="shared" si="34"/>
        <v>550.20474796817166</v>
      </c>
      <c r="K149" s="4">
        <f>IFERROR(IF(AND(H149&lt;&gt;"",$G149&lt;=$C$7),$C$8-SUM(I$5:I149),""),"")</f>
        <v>187150.91195339971</v>
      </c>
      <c r="M149" s="38">
        <v>145</v>
      </c>
      <c r="N149" s="41">
        <f t="shared" si="35"/>
        <v>0</v>
      </c>
      <c r="O149" s="8">
        <f t="shared" si="36"/>
        <v>0</v>
      </c>
      <c r="P149" s="3">
        <f t="shared" si="37"/>
        <v>0</v>
      </c>
      <c r="Q149" s="12">
        <f>IF(AND($F$1=2,N149&lt;&gt;"",$G149&lt;=($D$1*12)),$D$3-SUM(O$5:O149),
IF(AND($F$1=3,N149&lt;&gt;"",$G149&lt;=($E$1*12)),$E$3-SUM(O$5:O149),0))</f>
        <v>0</v>
      </c>
      <c r="S149" s="2">
        <v>145</v>
      </c>
      <c r="T149" s="8">
        <f t="shared" si="38"/>
        <v>337.11822773520436</v>
      </c>
      <c r="U149" s="8">
        <f t="shared" si="39"/>
        <v>330.60850520089468</v>
      </c>
      <c r="V149" s="3">
        <f t="shared" si="40"/>
        <v>6.5097225343096872</v>
      </c>
      <c r="W149" s="4">
        <f>IF(AND($F$1=2,S149&lt;=$D$1*12),$D$4,IF(AND($F$1=3,S149&lt;=$E$1*12),$E$4,
IF(AND($F$1=2,T149&lt;&gt;"",S149&lt;=($D$7),S149&gt;($D$1*12)),$D$4-SUM(U$5:U149),
IF(AND($F$1=3,T149&lt;&gt;"",S149&lt;=($E$7),S149&gt;($E$1*12)),$E$4-SUM(U$5:U149),0))))</f>
        <v>51747.171769276596</v>
      </c>
      <c r="Y149" s="2">
        <v>145</v>
      </c>
      <c r="Z149" s="8">
        <f t="shared" si="41"/>
        <v>337.11822773520436</v>
      </c>
      <c r="AA149" s="8">
        <f t="shared" si="29"/>
        <v>330.60850520089468</v>
      </c>
      <c r="AB149" s="3">
        <f t="shared" si="30"/>
        <v>6.5097225343096872</v>
      </c>
      <c r="AC149" s="4">
        <f t="shared" si="31"/>
        <v>51747.171769276596</v>
      </c>
    </row>
    <row r="150" spans="3:29" ht="18" customHeight="1" thickBot="1" x14ac:dyDescent="0.3">
      <c r="C150" s="14"/>
      <c r="G150" s="2">
        <v>146</v>
      </c>
      <c r="H150" s="8">
        <f t="shared" si="32"/>
        <v>1503.4801341142643</v>
      </c>
      <c r="I150" s="8">
        <f t="shared" si="33"/>
        <v>956.06371665056997</v>
      </c>
      <c r="J150" s="3">
        <f t="shared" si="34"/>
        <v>547.4164174636943</v>
      </c>
      <c r="K150" s="4">
        <f>IFERROR(IF(AND(H150&lt;&gt;"",$G150&lt;=$C$7),$C$8-SUM(I$5:I150),""),"")</f>
        <v>186194.84823674915</v>
      </c>
      <c r="M150" s="38">
        <v>146</v>
      </c>
      <c r="N150" s="41">
        <f t="shared" si="35"/>
        <v>0</v>
      </c>
      <c r="O150" s="8">
        <f t="shared" si="36"/>
        <v>0</v>
      </c>
      <c r="P150" s="3">
        <f t="shared" si="37"/>
        <v>0</v>
      </c>
      <c r="Q150" s="12">
        <f>IF(AND($F$1=2,N150&lt;&gt;"",$G150&lt;=($D$1*12)),$D$3-SUM(O$5:O150),
IF(AND($F$1=3,N150&lt;&gt;"",$G150&lt;=($E$1*12)),$E$3-SUM(O$5:O150),0))</f>
        <v>0</v>
      </c>
      <c r="S150" s="2">
        <v>146</v>
      </c>
      <c r="T150" s="8">
        <f t="shared" si="38"/>
        <v>337.11822773520436</v>
      </c>
      <c r="U150" s="8">
        <f t="shared" si="39"/>
        <v>330.64983126404479</v>
      </c>
      <c r="V150" s="3">
        <f t="shared" si="40"/>
        <v>6.4683964711595747</v>
      </c>
      <c r="W150" s="4">
        <f>IF(AND($F$1=2,S150&lt;=$D$1*12),$D$4,IF(AND($F$1=3,S150&lt;=$E$1*12),$E$4,
IF(AND($F$1=2,T150&lt;&gt;"",S150&lt;=($D$7),S150&gt;($D$1*12)),$D$4-SUM(U$5:U150),
IF(AND($F$1=3,T150&lt;&gt;"",S150&lt;=($E$7),S150&gt;($E$1*12)),$E$4-SUM(U$5:U150),0))))</f>
        <v>51416.521938012549</v>
      </c>
      <c r="Y150" s="2">
        <v>146</v>
      </c>
      <c r="Z150" s="8">
        <f t="shared" si="41"/>
        <v>337.11822773520436</v>
      </c>
      <c r="AA150" s="8">
        <f t="shared" si="29"/>
        <v>330.64983126404479</v>
      </c>
      <c r="AB150" s="3">
        <f t="shared" si="30"/>
        <v>6.4683964711595747</v>
      </c>
      <c r="AC150" s="4">
        <f t="shared" si="31"/>
        <v>51416.521938012549</v>
      </c>
    </row>
    <row r="151" spans="3:29" ht="18" customHeight="1" thickBot="1" x14ac:dyDescent="0.3">
      <c r="C151" s="14"/>
      <c r="G151" s="2">
        <v>147</v>
      </c>
      <c r="H151" s="8">
        <f t="shared" si="32"/>
        <v>1503.4801341142643</v>
      </c>
      <c r="I151" s="8">
        <f t="shared" si="33"/>
        <v>958.86020302177292</v>
      </c>
      <c r="J151" s="3">
        <f t="shared" si="34"/>
        <v>544.61993109249136</v>
      </c>
      <c r="K151" s="4">
        <f>IFERROR(IF(AND(H151&lt;&gt;"",$G151&lt;=$C$7),$C$8-SUM(I$5:I151),""),"")</f>
        <v>185235.98803372739</v>
      </c>
      <c r="M151" s="38">
        <v>147</v>
      </c>
      <c r="N151" s="41">
        <f t="shared" si="35"/>
        <v>0</v>
      </c>
      <c r="O151" s="8">
        <f t="shared" si="36"/>
        <v>0</v>
      </c>
      <c r="P151" s="3">
        <f t="shared" si="37"/>
        <v>0</v>
      </c>
      <c r="Q151" s="12">
        <f>IF(AND($F$1=2,N151&lt;&gt;"",$G151&lt;=($D$1*12)),$D$3-SUM(O$5:O151),
IF(AND($F$1=3,N151&lt;&gt;"",$G151&lt;=($E$1*12)),$E$3-SUM(O$5:O151),0))</f>
        <v>0</v>
      </c>
      <c r="S151" s="2">
        <v>147</v>
      </c>
      <c r="T151" s="8">
        <f t="shared" si="38"/>
        <v>337.11822773520436</v>
      </c>
      <c r="U151" s="8">
        <f t="shared" si="39"/>
        <v>330.6911624929528</v>
      </c>
      <c r="V151" s="3">
        <f t="shared" si="40"/>
        <v>6.4270652422515697</v>
      </c>
      <c r="W151" s="4">
        <f>IF(AND($F$1=2,S151&lt;=$D$1*12),$D$4,IF(AND($F$1=3,S151&lt;=$E$1*12),$E$4,
IF(AND($F$1=2,T151&lt;&gt;"",S151&lt;=($D$7),S151&gt;($D$1*12)),$D$4-SUM(U$5:U151),
IF(AND($F$1=3,T151&lt;&gt;"",S151&lt;=($E$7),S151&gt;($E$1*12)),$E$4-SUM(U$5:U151),0))))</f>
        <v>51085.8307755196</v>
      </c>
      <c r="Y151" s="2">
        <v>147</v>
      </c>
      <c r="Z151" s="8">
        <f t="shared" si="41"/>
        <v>337.11822773520436</v>
      </c>
      <c r="AA151" s="8">
        <f t="shared" si="29"/>
        <v>330.6911624929528</v>
      </c>
      <c r="AB151" s="3">
        <f t="shared" si="30"/>
        <v>6.4270652422515697</v>
      </c>
      <c r="AC151" s="4">
        <f t="shared" si="31"/>
        <v>51085.8307755196</v>
      </c>
    </row>
    <row r="152" spans="3:29" ht="18" customHeight="1" thickBot="1" x14ac:dyDescent="0.3">
      <c r="C152" s="14"/>
      <c r="G152" s="2">
        <v>148</v>
      </c>
      <c r="H152" s="8">
        <f t="shared" si="32"/>
        <v>1503.4801341142643</v>
      </c>
      <c r="I152" s="8">
        <f t="shared" si="33"/>
        <v>961.66486911561162</v>
      </c>
      <c r="J152" s="3">
        <f t="shared" si="34"/>
        <v>541.81526499865265</v>
      </c>
      <c r="K152" s="4">
        <f>IFERROR(IF(AND(H152&lt;&gt;"",$G152&lt;=$C$7),$C$8-SUM(I$5:I152),""),"")</f>
        <v>184274.32316461176</v>
      </c>
      <c r="M152" s="38">
        <v>148</v>
      </c>
      <c r="N152" s="41">
        <f t="shared" si="35"/>
        <v>0</v>
      </c>
      <c r="O152" s="8">
        <f t="shared" si="36"/>
        <v>0</v>
      </c>
      <c r="P152" s="3">
        <f t="shared" si="37"/>
        <v>0</v>
      </c>
      <c r="Q152" s="12">
        <f>IF(AND($F$1=2,N152&lt;&gt;"",$G152&lt;=($D$1*12)),$D$3-SUM(O$5:O152),
IF(AND($F$1=3,N152&lt;&gt;"",$G152&lt;=($E$1*12)),$E$3-SUM(O$5:O152),0))</f>
        <v>0</v>
      </c>
      <c r="S152" s="2">
        <v>148</v>
      </c>
      <c r="T152" s="8">
        <f t="shared" si="38"/>
        <v>337.11822773520436</v>
      </c>
      <c r="U152" s="8">
        <f t="shared" si="39"/>
        <v>330.73249888826439</v>
      </c>
      <c r="V152" s="3">
        <f t="shared" si="40"/>
        <v>6.3857288469399505</v>
      </c>
      <c r="W152" s="4">
        <f>IF(AND($F$1=2,S152&lt;=$D$1*12),$D$4,IF(AND($F$1=3,S152&lt;=$E$1*12),$E$4,
IF(AND($F$1=2,T152&lt;&gt;"",S152&lt;=($D$7),S152&gt;($D$1*12)),$D$4-SUM(U$5:U152),
IF(AND($F$1=3,T152&lt;&gt;"",S152&lt;=($E$7),S152&gt;($E$1*12)),$E$4-SUM(U$5:U152),0))))</f>
        <v>50755.098276631339</v>
      </c>
      <c r="Y152" s="2">
        <v>148</v>
      </c>
      <c r="Z152" s="8">
        <f t="shared" si="41"/>
        <v>337.11822773520436</v>
      </c>
      <c r="AA152" s="8">
        <f t="shared" si="29"/>
        <v>330.73249888826439</v>
      </c>
      <c r="AB152" s="3">
        <f t="shared" si="30"/>
        <v>6.3857288469399505</v>
      </c>
      <c r="AC152" s="4">
        <f t="shared" si="31"/>
        <v>50755.098276631339</v>
      </c>
    </row>
    <row r="153" spans="3:29" ht="18" customHeight="1" thickBot="1" x14ac:dyDescent="0.3">
      <c r="C153" s="14"/>
      <c r="G153" s="2">
        <v>149</v>
      </c>
      <c r="H153" s="8">
        <f t="shared" si="32"/>
        <v>1503.4801341142643</v>
      </c>
      <c r="I153" s="8">
        <f t="shared" si="33"/>
        <v>964.47773885777474</v>
      </c>
      <c r="J153" s="3">
        <f t="shared" si="34"/>
        <v>539.00239525648954</v>
      </c>
      <c r="K153" s="4">
        <f>IFERROR(IF(AND(H153&lt;&gt;"",$G153&lt;=$C$7),$C$8-SUM(I$5:I153),""),"")</f>
        <v>183309.84542575397</v>
      </c>
      <c r="M153" s="38">
        <v>149</v>
      </c>
      <c r="N153" s="41">
        <f t="shared" si="35"/>
        <v>0</v>
      </c>
      <c r="O153" s="8">
        <f t="shared" si="36"/>
        <v>0</v>
      </c>
      <c r="P153" s="3">
        <f t="shared" si="37"/>
        <v>0</v>
      </c>
      <c r="Q153" s="12">
        <f>IF(AND($F$1=2,N153&lt;&gt;"",$G153&lt;=($D$1*12)),$D$3-SUM(O$5:O153),
IF(AND($F$1=3,N153&lt;&gt;"",$G153&lt;=($E$1*12)),$E$3-SUM(O$5:O153),0))</f>
        <v>0</v>
      </c>
      <c r="S153" s="2">
        <v>149</v>
      </c>
      <c r="T153" s="8">
        <f t="shared" si="38"/>
        <v>337.11822773520436</v>
      </c>
      <c r="U153" s="8">
        <f t="shared" si="39"/>
        <v>330.77384045062541</v>
      </c>
      <c r="V153" s="3">
        <f t="shared" si="40"/>
        <v>6.3443872845789171</v>
      </c>
      <c r="W153" s="4">
        <f>IF(AND($F$1=2,S153&lt;=$D$1*12),$D$4,IF(AND($F$1=3,S153&lt;=$E$1*12),$E$4,
IF(AND($F$1=2,T153&lt;&gt;"",S153&lt;=($D$7),S153&gt;($D$1*12)),$D$4-SUM(U$5:U153),
IF(AND($F$1=3,T153&lt;&gt;"",S153&lt;=($E$7),S153&gt;($E$1*12)),$E$4-SUM(U$5:U153),0))))</f>
        <v>50424.324436180708</v>
      </c>
      <c r="Y153" s="2">
        <v>149</v>
      </c>
      <c r="Z153" s="8">
        <f t="shared" si="41"/>
        <v>337.11822773520436</v>
      </c>
      <c r="AA153" s="8">
        <f t="shared" si="29"/>
        <v>330.77384045062541</v>
      </c>
      <c r="AB153" s="3">
        <f t="shared" si="30"/>
        <v>6.3443872845789171</v>
      </c>
      <c r="AC153" s="4">
        <f t="shared" si="31"/>
        <v>50424.324436180708</v>
      </c>
    </row>
    <row r="154" spans="3:29" ht="18" customHeight="1" thickBot="1" x14ac:dyDescent="0.3">
      <c r="C154" s="14"/>
      <c r="G154" s="2">
        <v>150</v>
      </c>
      <c r="H154" s="8">
        <f t="shared" si="32"/>
        <v>1503.4801341142643</v>
      </c>
      <c r="I154" s="8">
        <f t="shared" si="33"/>
        <v>967.29883624393369</v>
      </c>
      <c r="J154" s="3">
        <f t="shared" si="34"/>
        <v>536.18129787033058</v>
      </c>
      <c r="K154" s="4">
        <f>IFERROR(IF(AND(H154&lt;&gt;"",$G154&lt;=$C$7),$C$8-SUM(I$5:I154),""),"")</f>
        <v>182342.54658951005</v>
      </c>
      <c r="M154" s="38">
        <v>150</v>
      </c>
      <c r="N154" s="41">
        <f t="shared" si="35"/>
        <v>0</v>
      </c>
      <c r="O154" s="8">
        <f t="shared" si="36"/>
        <v>0</v>
      </c>
      <c r="P154" s="3">
        <f t="shared" si="37"/>
        <v>0</v>
      </c>
      <c r="Q154" s="12">
        <f>IF(AND($F$1=2,N154&lt;&gt;"",$G154&lt;=($D$1*12)),$D$3-SUM(O$5:O154),
IF(AND($F$1=3,N154&lt;&gt;"",$G154&lt;=($E$1*12)),$E$3-SUM(O$5:O154),0))</f>
        <v>0</v>
      </c>
      <c r="S154" s="2">
        <v>150</v>
      </c>
      <c r="T154" s="8">
        <f t="shared" si="38"/>
        <v>337.11822773520436</v>
      </c>
      <c r="U154" s="8">
        <f t="shared" si="39"/>
        <v>330.81518718068179</v>
      </c>
      <c r="V154" s="3">
        <f t="shared" si="40"/>
        <v>6.3030405545225898</v>
      </c>
      <c r="W154" s="4">
        <f>IF(AND($F$1=2,S154&lt;=$D$1*12),$D$4,IF(AND($F$1=3,S154&lt;=$E$1*12),$E$4,
IF(AND($F$1=2,T154&lt;&gt;"",S154&lt;=($D$7),S154&gt;($D$1*12)),$D$4-SUM(U$5:U154),
IF(AND($F$1=3,T154&lt;&gt;"",S154&lt;=($E$7),S154&gt;($E$1*12)),$E$4-SUM(U$5:U154),0))))</f>
        <v>50093.509249000024</v>
      </c>
      <c r="Y154" s="2">
        <v>150</v>
      </c>
      <c r="Z154" s="8">
        <f t="shared" si="41"/>
        <v>337.11822773520436</v>
      </c>
      <c r="AA154" s="8">
        <f t="shared" si="29"/>
        <v>330.81518718068179</v>
      </c>
      <c r="AB154" s="3">
        <f t="shared" si="30"/>
        <v>6.3030405545225898</v>
      </c>
      <c r="AC154" s="4">
        <f t="shared" si="31"/>
        <v>50093.509249000024</v>
      </c>
    </row>
    <row r="155" spans="3:29" ht="18" customHeight="1" thickBot="1" x14ac:dyDescent="0.3">
      <c r="C155" s="14"/>
      <c r="G155" s="2">
        <v>151</v>
      </c>
      <c r="H155" s="8">
        <f t="shared" si="32"/>
        <v>1503.4801341142643</v>
      </c>
      <c r="I155" s="8">
        <f t="shared" si="33"/>
        <v>970.12818533994732</v>
      </c>
      <c r="J155" s="3">
        <f t="shared" si="34"/>
        <v>533.35194877431695</v>
      </c>
      <c r="K155" s="4">
        <f>IFERROR(IF(AND(H155&lt;&gt;"",$G155&lt;=$C$7),$C$8-SUM(I$5:I155),""),"")</f>
        <v>181372.41840417011</v>
      </c>
      <c r="M155" s="38">
        <v>151</v>
      </c>
      <c r="N155" s="41">
        <f t="shared" si="35"/>
        <v>0</v>
      </c>
      <c r="O155" s="8">
        <f t="shared" si="36"/>
        <v>0</v>
      </c>
      <c r="P155" s="3">
        <f t="shared" si="37"/>
        <v>0</v>
      </c>
      <c r="Q155" s="12">
        <f>IF(AND($F$1=2,N155&lt;&gt;"",$G155&lt;=($D$1*12)),$D$3-SUM(O$5:O155),
IF(AND($F$1=3,N155&lt;&gt;"",$G155&lt;=($E$1*12)),$E$3-SUM(O$5:O155),0))</f>
        <v>0</v>
      </c>
      <c r="S155" s="2">
        <v>151</v>
      </c>
      <c r="T155" s="8">
        <f t="shared" si="38"/>
        <v>337.11822773520436</v>
      </c>
      <c r="U155" s="8">
        <f t="shared" si="39"/>
        <v>330.85653907907937</v>
      </c>
      <c r="V155" s="3">
        <f t="shared" si="40"/>
        <v>6.2616886561250036</v>
      </c>
      <c r="W155" s="4">
        <f>IF(AND($F$1=2,S155&lt;=$D$1*12),$D$4,IF(AND($F$1=3,S155&lt;=$E$1*12),$E$4,
IF(AND($F$1=2,T155&lt;&gt;"",S155&lt;=($D$7),S155&gt;($D$1*12)),$D$4-SUM(U$5:U155),
IF(AND($F$1=3,T155&lt;&gt;"",S155&lt;=($E$7),S155&gt;($E$1*12)),$E$4-SUM(U$5:U155),0))))</f>
        <v>49762.652709920949</v>
      </c>
      <c r="Y155" s="2">
        <v>151</v>
      </c>
      <c r="Z155" s="8">
        <f t="shared" si="41"/>
        <v>337.11822773520436</v>
      </c>
      <c r="AA155" s="8">
        <f t="shared" si="29"/>
        <v>330.85653907907937</v>
      </c>
      <c r="AB155" s="3">
        <f t="shared" si="30"/>
        <v>6.2616886561250036</v>
      </c>
      <c r="AC155" s="4">
        <f t="shared" si="31"/>
        <v>49762.652709920949</v>
      </c>
    </row>
    <row r="156" spans="3:29" ht="18" customHeight="1" thickBot="1" x14ac:dyDescent="0.3">
      <c r="C156" s="14"/>
      <c r="G156" s="2">
        <v>152</v>
      </c>
      <c r="H156" s="8">
        <f t="shared" si="32"/>
        <v>1503.4801341142643</v>
      </c>
      <c r="I156" s="8">
        <f t="shared" si="33"/>
        <v>972.96581028206651</v>
      </c>
      <c r="J156" s="3">
        <f t="shared" si="34"/>
        <v>530.51432383219776</v>
      </c>
      <c r="K156" s="4">
        <f>IFERROR(IF(AND(H156&lt;&gt;"",$G156&lt;=$C$7),$C$8-SUM(I$5:I156),""),"")</f>
        <v>180399.45259388804</v>
      </c>
      <c r="M156" s="38">
        <v>152</v>
      </c>
      <c r="N156" s="41">
        <f t="shared" si="35"/>
        <v>0</v>
      </c>
      <c r="O156" s="8">
        <f t="shared" si="36"/>
        <v>0</v>
      </c>
      <c r="P156" s="3">
        <f t="shared" si="37"/>
        <v>0</v>
      </c>
      <c r="Q156" s="12">
        <f>IF(AND($F$1=2,N156&lt;&gt;"",$G156&lt;=($D$1*12)),$D$3-SUM(O$5:O156),
IF(AND($F$1=3,N156&lt;&gt;"",$G156&lt;=($E$1*12)),$E$3-SUM(O$5:O156),0))</f>
        <v>0</v>
      </c>
      <c r="S156" s="2">
        <v>152</v>
      </c>
      <c r="T156" s="8">
        <f t="shared" si="38"/>
        <v>337.11822773520436</v>
      </c>
      <c r="U156" s="8">
        <f t="shared" si="39"/>
        <v>330.89789614646423</v>
      </c>
      <c r="V156" s="3">
        <f t="shared" si="40"/>
        <v>6.2203315887401187</v>
      </c>
      <c r="W156" s="4">
        <f>IF(AND($F$1=2,S156&lt;=$D$1*12),$D$4,IF(AND($F$1=3,S156&lt;=$E$1*12),$E$4,
IF(AND($F$1=2,T156&lt;&gt;"",S156&lt;=($D$7),S156&gt;($D$1*12)),$D$4-SUM(U$5:U156),
IF(AND($F$1=3,T156&lt;&gt;"",S156&lt;=($E$7),S156&gt;($E$1*12)),$E$4-SUM(U$5:U156),0))))</f>
        <v>49431.754813774489</v>
      </c>
      <c r="Y156" s="2">
        <v>152</v>
      </c>
      <c r="Z156" s="8">
        <f t="shared" si="41"/>
        <v>337.11822773520436</v>
      </c>
      <c r="AA156" s="8">
        <f t="shared" si="29"/>
        <v>330.89789614646423</v>
      </c>
      <c r="AB156" s="3">
        <f t="shared" si="30"/>
        <v>6.2203315887401187</v>
      </c>
      <c r="AC156" s="4">
        <f t="shared" si="31"/>
        <v>49431.754813774489</v>
      </c>
    </row>
    <row r="157" spans="3:29" ht="18" customHeight="1" thickBot="1" x14ac:dyDescent="0.3">
      <c r="C157" s="14"/>
      <c r="G157" s="2">
        <v>153</v>
      </c>
      <c r="H157" s="8">
        <f t="shared" si="32"/>
        <v>1503.4801341142643</v>
      </c>
      <c r="I157" s="8">
        <f t="shared" si="33"/>
        <v>975.81173527714168</v>
      </c>
      <c r="J157" s="3">
        <f t="shared" si="34"/>
        <v>527.6683988371226</v>
      </c>
      <c r="K157" s="4">
        <f>IFERROR(IF(AND(H157&lt;&gt;"",$G157&lt;=$C$7),$C$8-SUM(I$5:I157),""),"")</f>
        <v>179423.64085861092</v>
      </c>
      <c r="M157" s="38">
        <v>153</v>
      </c>
      <c r="N157" s="41">
        <f t="shared" si="35"/>
        <v>0</v>
      </c>
      <c r="O157" s="8">
        <f t="shared" si="36"/>
        <v>0</v>
      </c>
      <c r="P157" s="3">
        <f t="shared" si="37"/>
        <v>0</v>
      </c>
      <c r="Q157" s="12">
        <f>IF(AND($F$1=2,N157&lt;&gt;"",$G157&lt;=($D$1*12)),$D$3-SUM(O$5:O157),
IF(AND($F$1=3,N157&lt;&gt;"",$G157&lt;=($E$1*12)),$E$3-SUM(O$5:O157),0))</f>
        <v>0</v>
      </c>
      <c r="S157" s="2">
        <v>153</v>
      </c>
      <c r="T157" s="8">
        <f t="shared" si="38"/>
        <v>337.11822773520436</v>
      </c>
      <c r="U157" s="8">
        <f t="shared" si="39"/>
        <v>330.93925838348252</v>
      </c>
      <c r="V157" s="3">
        <f t="shared" si="40"/>
        <v>6.1789693517218121</v>
      </c>
      <c r="W157" s="4">
        <f>IF(AND($F$1=2,S157&lt;=$D$1*12),$D$4,IF(AND($F$1=3,S157&lt;=$E$1*12),$E$4,
IF(AND($F$1=2,T157&lt;&gt;"",S157&lt;=($D$7),S157&gt;($D$1*12)),$D$4-SUM(U$5:U157),
IF(AND($F$1=3,T157&lt;&gt;"",S157&lt;=($E$7),S157&gt;($E$1*12)),$E$4-SUM(U$5:U157),0))))</f>
        <v>49100.815555391004</v>
      </c>
      <c r="Y157" s="2">
        <v>153</v>
      </c>
      <c r="Z157" s="8">
        <f t="shared" si="41"/>
        <v>337.11822773520436</v>
      </c>
      <c r="AA157" s="8">
        <f t="shared" si="29"/>
        <v>330.93925838348252</v>
      </c>
      <c r="AB157" s="3">
        <f t="shared" si="30"/>
        <v>6.1789693517218121</v>
      </c>
      <c r="AC157" s="4">
        <f t="shared" si="31"/>
        <v>49100.815555391004</v>
      </c>
    </row>
    <row r="158" spans="3:29" ht="18" customHeight="1" thickBot="1" x14ac:dyDescent="0.3">
      <c r="C158" s="14"/>
      <c r="G158" s="2">
        <v>154</v>
      </c>
      <c r="H158" s="8">
        <f t="shared" si="32"/>
        <v>1503.4801341142643</v>
      </c>
      <c r="I158" s="8">
        <f t="shared" si="33"/>
        <v>978.66598460282728</v>
      </c>
      <c r="J158" s="3">
        <f t="shared" si="34"/>
        <v>524.81414951143699</v>
      </c>
      <c r="K158" s="4">
        <f>IFERROR(IF(AND(H158&lt;&gt;"",$G158&lt;=$C$7),$C$8-SUM(I$5:I158),""),"")</f>
        <v>178444.97487400807</v>
      </c>
      <c r="M158" s="38">
        <v>154</v>
      </c>
      <c r="N158" s="41">
        <f t="shared" si="35"/>
        <v>0</v>
      </c>
      <c r="O158" s="8">
        <f t="shared" si="36"/>
        <v>0</v>
      </c>
      <c r="P158" s="3">
        <f t="shared" si="37"/>
        <v>0</v>
      </c>
      <c r="Q158" s="12">
        <f>IF(AND($F$1=2,N158&lt;&gt;"",$G158&lt;=($D$1*12)),$D$3-SUM(O$5:O158),
IF(AND($F$1=3,N158&lt;&gt;"",$G158&lt;=($E$1*12)),$E$3-SUM(O$5:O158),0))</f>
        <v>0</v>
      </c>
      <c r="S158" s="2">
        <v>154</v>
      </c>
      <c r="T158" s="8">
        <f t="shared" si="38"/>
        <v>337.11822773520436</v>
      </c>
      <c r="U158" s="8">
        <f t="shared" si="39"/>
        <v>330.98062579078049</v>
      </c>
      <c r="V158" s="3">
        <f t="shared" si="40"/>
        <v>6.1376019444238761</v>
      </c>
      <c r="W158" s="4">
        <f>IF(AND($F$1=2,S158&lt;=$D$1*12),$D$4,IF(AND($F$1=3,S158&lt;=$E$1*12),$E$4,
IF(AND($F$1=2,T158&lt;&gt;"",S158&lt;=($D$7),S158&gt;($D$1*12)),$D$4-SUM(U$5:U158),
IF(AND($F$1=3,T158&lt;&gt;"",S158&lt;=($E$7),S158&gt;($E$1*12)),$E$4-SUM(U$5:U158),0))))</f>
        <v>48769.83492960022</v>
      </c>
      <c r="Y158" s="2">
        <v>154</v>
      </c>
      <c r="Z158" s="8">
        <f t="shared" si="41"/>
        <v>337.11822773520436</v>
      </c>
      <c r="AA158" s="8">
        <f t="shared" si="29"/>
        <v>330.98062579078049</v>
      </c>
      <c r="AB158" s="3">
        <f t="shared" si="30"/>
        <v>6.1376019444238761</v>
      </c>
      <c r="AC158" s="4">
        <f t="shared" si="31"/>
        <v>48769.83492960022</v>
      </c>
    </row>
    <row r="159" spans="3:29" ht="18" customHeight="1" thickBot="1" x14ac:dyDescent="0.3">
      <c r="C159" s="14"/>
      <c r="G159" s="2">
        <v>155</v>
      </c>
      <c r="H159" s="8">
        <f t="shared" si="32"/>
        <v>1503.4801341142643</v>
      </c>
      <c r="I159" s="8">
        <f t="shared" si="33"/>
        <v>981.52858260779044</v>
      </c>
      <c r="J159" s="3">
        <f t="shared" si="34"/>
        <v>521.95155150647383</v>
      </c>
      <c r="K159" s="4">
        <f>IFERROR(IF(AND(H159&lt;&gt;"",$G159&lt;=$C$7),$C$8-SUM(I$5:I159),""),"")</f>
        <v>177463.44629140029</v>
      </c>
      <c r="M159" s="38">
        <v>155</v>
      </c>
      <c r="N159" s="41">
        <f t="shared" si="35"/>
        <v>0</v>
      </c>
      <c r="O159" s="8">
        <f t="shared" si="36"/>
        <v>0</v>
      </c>
      <c r="P159" s="3">
        <f t="shared" si="37"/>
        <v>0</v>
      </c>
      <c r="Q159" s="12">
        <f>IF(AND($F$1=2,N159&lt;&gt;"",$G159&lt;=($D$1*12)),$D$3-SUM(O$5:O159),
IF(AND($F$1=3,N159&lt;&gt;"",$G159&lt;=($E$1*12)),$E$3-SUM(O$5:O159),0))</f>
        <v>0</v>
      </c>
      <c r="S159" s="2">
        <v>155</v>
      </c>
      <c r="T159" s="8">
        <f t="shared" si="38"/>
        <v>337.11822773520436</v>
      </c>
      <c r="U159" s="8">
        <f t="shared" si="39"/>
        <v>331.02199836900434</v>
      </c>
      <c r="V159" s="3">
        <f t="shared" si="40"/>
        <v>6.0962293662000286</v>
      </c>
      <c r="W159" s="4">
        <f>IF(AND($F$1=2,S159&lt;=$D$1*12),$D$4,IF(AND($F$1=3,S159&lt;=$E$1*12),$E$4,
IF(AND($F$1=2,T159&lt;&gt;"",S159&lt;=($D$7),S159&gt;($D$1*12)),$D$4-SUM(U$5:U159),
IF(AND($F$1=3,T159&lt;&gt;"",S159&lt;=($E$7),S159&gt;($E$1*12)),$E$4-SUM(U$5:U159),0))))</f>
        <v>48438.812931231216</v>
      </c>
      <c r="Y159" s="2">
        <v>155</v>
      </c>
      <c r="Z159" s="8">
        <f t="shared" si="41"/>
        <v>337.11822773520436</v>
      </c>
      <c r="AA159" s="8">
        <f t="shared" si="29"/>
        <v>331.02199836900434</v>
      </c>
      <c r="AB159" s="3">
        <f t="shared" si="30"/>
        <v>6.0962293662000286</v>
      </c>
      <c r="AC159" s="4">
        <f t="shared" si="31"/>
        <v>48438.812931231216</v>
      </c>
    </row>
    <row r="160" spans="3:29" ht="18" customHeight="1" thickBot="1" x14ac:dyDescent="0.3">
      <c r="C160" s="14"/>
      <c r="G160" s="2">
        <v>156</v>
      </c>
      <c r="H160" s="8">
        <f t="shared" si="32"/>
        <v>1503.4801341142643</v>
      </c>
      <c r="I160" s="8">
        <f t="shared" si="33"/>
        <v>984.39955371191832</v>
      </c>
      <c r="J160" s="3">
        <f t="shared" si="34"/>
        <v>519.08058040234596</v>
      </c>
      <c r="K160" s="4">
        <f>IFERROR(IF(AND(H160&lt;&gt;"",$G160&lt;=$C$7),$C$8-SUM(I$5:I160),""),"")</f>
        <v>176479.04673768836</v>
      </c>
      <c r="M160" s="38">
        <v>156</v>
      </c>
      <c r="N160" s="41">
        <f t="shared" si="35"/>
        <v>0</v>
      </c>
      <c r="O160" s="8">
        <f t="shared" si="36"/>
        <v>0</v>
      </c>
      <c r="P160" s="3">
        <f t="shared" si="37"/>
        <v>0</v>
      </c>
      <c r="Q160" s="12">
        <f>IF(AND($F$1=2,N160&lt;&gt;"",$G160&lt;=($D$1*12)),$D$3-SUM(O$5:O160),
IF(AND($F$1=3,N160&lt;&gt;"",$G160&lt;=($E$1*12)),$E$3-SUM(O$5:O160),0))</f>
        <v>0</v>
      </c>
      <c r="S160" s="2">
        <v>156</v>
      </c>
      <c r="T160" s="8">
        <f t="shared" si="38"/>
        <v>337.11822773520436</v>
      </c>
      <c r="U160" s="8">
        <f t="shared" si="39"/>
        <v>331.06337611880048</v>
      </c>
      <c r="V160" s="3">
        <f t="shared" si="40"/>
        <v>6.0548516164039032</v>
      </c>
      <c r="W160" s="4">
        <f>IF(AND($F$1=2,S160&lt;=$D$1*12),$D$4,IF(AND($F$1=3,S160&lt;=$E$1*12),$E$4,
IF(AND($F$1=2,T160&lt;&gt;"",S160&lt;=($D$7),S160&gt;($D$1*12)),$D$4-SUM(U$5:U160),
IF(AND($F$1=3,T160&lt;&gt;"",S160&lt;=($E$7),S160&gt;($E$1*12)),$E$4-SUM(U$5:U160),0))))</f>
        <v>48107.749555112416</v>
      </c>
      <c r="Y160" s="2">
        <v>156</v>
      </c>
      <c r="Z160" s="8">
        <f t="shared" si="41"/>
        <v>337.11822773520436</v>
      </c>
      <c r="AA160" s="8">
        <f t="shared" si="29"/>
        <v>331.06337611880048</v>
      </c>
      <c r="AB160" s="3">
        <f t="shared" si="30"/>
        <v>6.0548516164039032</v>
      </c>
      <c r="AC160" s="4">
        <f t="shared" si="31"/>
        <v>48107.749555112416</v>
      </c>
    </row>
    <row r="161" spans="3:29" ht="18" customHeight="1" thickBot="1" x14ac:dyDescent="0.3">
      <c r="C161" s="14"/>
      <c r="G161" s="2">
        <v>157</v>
      </c>
      <c r="H161" s="8">
        <f t="shared" si="32"/>
        <v>1503.4801341142643</v>
      </c>
      <c r="I161" s="8">
        <f t="shared" si="33"/>
        <v>987.27892240652568</v>
      </c>
      <c r="J161" s="3">
        <f t="shared" si="34"/>
        <v>516.20121170773859</v>
      </c>
      <c r="K161" s="4">
        <f>IFERROR(IF(AND(H161&lt;&gt;"",$G161&lt;=$C$7),$C$8-SUM(I$5:I161),""),"")</f>
        <v>175491.76781528184</v>
      </c>
      <c r="M161" s="38">
        <v>157</v>
      </c>
      <c r="N161" s="41">
        <f t="shared" si="35"/>
        <v>0</v>
      </c>
      <c r="O161" s="8">
        <f t="shared" si="36"/>
        <v>0</v>
      </c>
      <c r="P161" s="3">
        <f t="shared" si="37"/>
        <v>0</v>
      </c>
      <c r="Q161" s="12">
        <f>IF(AND($F$1=2,N161&lt;&gt;"",$G161&lt;=($D$1*12)),$D$3-SUM(O$5:O161),
IF(AND($F$1=3,N161&lt;&gt;"",$G161&lt;=($E$1*12)),$E$3-SUM(O$5:O161),0))</f>
        <v>0</v>
      </c>
      <c r="S161" s="2">
        <v>157</v>
      </c>
      <c r="T161" s="8">
        <f t="shared" si="38"/>
        <v>337.11822773520436</v>
      </c>
      <c r="U161" s="8">
        <f t="shared" si="39"/>
        <v>331.10475904081528</v>
      </c>
      <c r="V161" s="3">
        <f t="shared" si="40"/>
        <v>6.0134686943890534</v>
      </c>
      <c r="W161" s="4">
        <f>IF(AND($F$1=2,S161&lt;=$D$1*12),$D$4,IF(AND($F$1=3,S161&lt;=$E$1*12),$E$4,
IF(AND($F$1=2,T161&lt;&gt;"",S161&lt;=($D$7),S161&gt;($D$1*12)),$D$4-SUM(U$5:U161),
IF(AND($F$1=3,T161&lt;&gt;"",S161&lt;=($E$7),S161&gt;($E$1*12)),$E$4-SUM(U$5:U161),0))))</f>
        <v>47776.644796071603</v>
      </c>
      <c r="Y161" s="2">
        <v>157</v>
      </c>
      <c r="Z161" s="8">
        <f t="shared" si="41"/>
        <v>337.11822773520436</v>
      </c>
      <c r="AA161" s="8">
        <f t="shared" si="29"/>
        <v>331.10475904081528</v>
      </c>
      <c r="AB161" s="3">
        <f t="shared" si="30"/>
        <v>6.0134686943890534</v>
      </c>
      <c r="AC161" s="4">
        <f t="shared" si="31"/>
        <v>47776.644796071603</v>
      </c>
    </row>
    <row r="162" spans="3:29" ht="18" customHeight="1" thickBot="1" x14ac:dyDescent="0.3">
      <c r="C162" s="14"/>
      <c r="G162" s="2">
        <v>158</v>
      </c>
      <c r="H162" s="8">
        <f t="shared" si="32"/>
        <v>1503.4801341142643</v>
      </c>
      <c r="I162" s="8">
        <f t="shared" si="33"/>
        <v>990.1667132545648</v>
      </c>
      <c r="J162" s="3">
        <f t="shared" si="34"/>
        <v>513.31342085969948</v>
      </c>
      <c r="K162" s="4">
        <f>IFERROR(IF(AND(H162&lt;&gt;"",$G162&lt;=$C$7),$C$8-SUM(I$5:I162),""),"")</f>
        <v>174501.60110202729</v>
      </c>
      <c r="M162" s="38">
        <v>158</v>
      </c>
      <c r="N162" s="41">
        <f t="shared" si="35"/>
        <v>0</v>
      </c>
      <c r="O162" s="8">
        <f t="shared" si="36"/>
        <v>0</v>
      </c>
      <c r="P162" s="3">
        <f t="shared" si="37"/>
        <v>0</v>
      </c>
      <c r="Q162" s="12">
        <f>IF(AND($F$1=2,N162&lt;&gt;"",$G162&lt;=($D$1*12)),$D$3-SUM(O$5:O162),
IF(AND($F$1=3,N162&lt;&gt;"",$G162&lt;=($E$1*12)),$E$3-SUM(O$5:O162),0))</f>
        <v>0</v>
      </c>
      <c r="S162" s="2">
        <v>158</v>
      </c>
      <c r="T162" s="8">
        <f t="shared" si="38"/>
        <v>337.11822773520436</v>
      </c>
      <c r="U162" s="8">
        <f t="shared" si="39"/>
        <v>331.1461471356954</v>
      </c>
      <c r="V162" s="3">
        <f t="shared" si="40"/>
        <v>5.9720805995089492</v>
      </c>
      <c r="W162" s="4">
        <f>IF(AND($F$1=2,S162&lt;=$D$1*12),$D$4,IF(AND($F$1=3,S162&lt;=$E$1*12),$E$4,
IF(AND($F$1=2,T162&lt;&gt;"",S162&lt;=($D$7),S162&gt;($D$1*12)),$D$4-SUM(U$5:U162),
IF(AND($F$1=3,T162&lt;&gt;"",S162&lt;=($E$7),S162&gt;($E$1*12)),$E$4-SUM(U$5:U162),0))))</f>
        <v>47445.498648935907</v>
      </c>
      <c r="Y162" s="2">
        <v>158</v>
      </c>
      <c r="Z162" s="8">
        <f t="shared" si="41"/>
        <v>337.11822773520436</v>
      </c>
      <c r="AA162" s="8">
        <f t="shared" si="29"/>
        <v>331.1461471356954</v>
      </c>
      <c r="AB162" s="3">
        <f t="shared" si="30"/>
        <v>5.9720805995089492</v>
      </c>
      <c r="AC162" s="4">
        <f t="shared" si="31"/>
        <v>47445.498648935907</v>
      </c>
    </row>
    <row r="163" spans="3:29" ht="18" customHeight="1" thickBot="1" x14ac:dyDescent="0.3">
      <c r="C163" s="14"/>
      <c r="G163" s="2">
        <v>159</v>
      </c>
      <c r="H163" s="8">
        <f t="shared" si="32"/>
        <v>1503.4801341142643</v>
      </c>
      <c r="I163" s="8">
        <f t="shared" si="33"/>
        <v>993.06295089083437</v>
      </c>
      <c r="J163" s="3">
        <f t="shared" si="34"/>
        <v>510.4171832234299</v>
      </c>
      <c r="K163" s="4">
        <f>IFERROR(IF(AND(H163&lt;&gt;"",$G163&lt;=$C$7),$C$8-SUM(I$5:I163),""),"")</f>
        <v>173508.53815113642</v>
      </c>
      <c r="M163" s="38">
        <v>159</v>
      </c>
      <c r="N163" s="41">
        <f t="shared" si="35"/>
        <v>0</v>
      </c>
      <c r="O163" s="8">
        <f t="shared" si="36"/>
        <v>0</v>
      </c>
      <c r="P163" s="3">
        <f t="shared" si="37"/>
        <v>0</v>
      </c>
      <c r="Q163" s="12">
        <f>IF(AND($F$1=2,N163&lt;&gt;"",$G163&lt;=($D$1*12)),$D$3-SUM(O$5:O163),
IF(AND($F$1=3,N163&lt;&gt;"",$G163&lt;=($E$1*12)),$E$3-SUM(O$5:O163),0))</f>
        <v>0</v>
      </c>
      <c r="S163" s="2">
        <v>159</v>
      </c>
      <c r="T163" s="8">
        <f t="shared" si="38"/>
        <v>337.11822773520436</v>
      </c>
      <c r="U163" s="8">
        <f t="shared" si="39"/>
        <v>331.18754040408737</v>
      </c>
      <c r="V163" s="3">
        <f t="shared" si="40"/>
        <v>5.9306873311169896</v>
      </c>
      <c r="W163" s="4">
        <f>IF(AND($F$1=2,S163&lt;=$D$1*12),$D$4,IF(AND($F$1=3,S163&lt;=$E$1*12),$E$4,
IF(AND($F$1=2,T163&lt;&gt;"",S163&lt;=($D$7),S163&gt;($D$1*12)),$D$4-SUM(U$5:U163),
IF(AND($F$1=3,T163&lt;&gt;"",S163&lt;=($E$7),S163&gt;($E$1*12)),$E$4-SUM(U$5:U163),0))))</f>
        <v>47114.311108531816</v>
      </c>
      <c r="Y163" s="2">
        <v>159</v>
      </c>
      <c r="Z163" s="8">
        <f t="shared" si="41"/>
        <v>337.11822773520436</v>
      </c>
      <c r="AA163" s="8">
        <f t="shared" si="29"/>
        <v>331.18754040408737</v>
      </c>
      <c r="AB163" s="3">
        <f t="shared" si="30"/>
        <v>5.9306873311169896</v>
      </c>
      <c r="AC163" s="4">
        <f t="shared" si="31"/>
        <v>47114.311108531816</v>
      </c>
    </row>
    <row r="164" spans="3:29" ht="18" customHeight="1" thickBot="1" x14ac:dyDescent="0.3">
      <c r="C164" s="14"/>
      <c r="G164" s="2">
        <v>160</v>
      </c>
      <c r="H164" s="8">
        <f t="shared" si="32"/>
        <v>1503.4801341142643</v>
      </c>
      <c r="I164" s="8">
        <f t="shared" si="33"/>
        <v>995.9676600221901</v>
      </c>
      <c r="J164" s="3">
        <f t="shared" si="34"/>
        <v>507.51247409207423</v>
      </c>
      <c r="K164" s="4">
        <f>IFERROR(IF(AND(H164&lt;&gt;"",$G164&lt;=$C$7),$C$8-SUM(I$5:I164),""),"")</f>
        <v>172512.57049111425</v>
      </c>
      <c r="M164" s="38">
        <v>160</v>
      </c>
      <c r="N164" s="41">
        <f t="shared" si="35"/>
        <v>0</v>
      </c>
      <c r="O164" s="8">
        <f t="shared" si="36"/>
        <v>0</v>
      </c>
      <c r="P164" s="3">
        <f t="shared" si="37"/>
        <v>0</v>
      </c>
      <c r="Q164" s="12">
        <f>IF(AND($F$1=2,N164&lt;&gt;"",$G164&lt;=($D$1*12)),$D$3-SUM(O$5:O164),
IF(AND($F$1=3,N164&lt;&gt;"",$G164&lt;=($E$1*12)),$E$3-SUM(O$5:O164),0))</f>
        <v>0</v>
      </c>
      <c r="S164" s="2">
        <v>160</v>
      </c>
      <c r="T164" s="8">
        <f t="shared" si="38"/>
        <v>337.11822773520436</v>
      </c>
      <c r="U164" s="8">
        <f t="shared" si="39"/>
        <v>331.2289388466379</v>
      </c>
      <c r="V164" s="3">
        <f t="shared" si="40"/>
        <v>5.8892888885664778</v>
      </c>
      <c r="W164" s="4">
        <f>IF(AND($F$1=2,S164&lt;=$D$1*12),$D$4,IF(AND($F$1=3,S164&lt;=$E$1*12),$E$4,
IF(AND($F$1=2,T164&lt;&gt;"",S164&lt;=($D$7),S164&gt;($D$1*12)),$D$4-SUM(U$5:U164),
IF(AND($F$1=3,T164&lt;&gt;"",S164&lt;=($E$7),S164&gt;($E$1*12)),$E$4-SUM(U$5:U164),0))))</f>
        <v>46783.082169685178</v>
      </c>
      <c r="Y164" s="2">
        <v>160</v>
      </c>
      <c r="Z164" s="8">
        <f t="shared" si="41"/>
        <v>337.11822773520436</v>
      </c>
      <c r="AA164" s="8">
        <f t="shared" si="29"/>
        <v>331.2289388466379</v>
      </c>
      <c r="AB164" s="3">
        <f t="shared" si="30"/>
        <v>5.8892888885664778</v>
      </c>
      <c r="AC164" s="4">
        <f t="shared" si="31"/>
        <v>46783.082169685178</v>
      </c>
    </row>
    <row r="165" spans="3:29" ht="18" customHeight="1" thickBot="1" x14ac:dyDescent="0.3">
      <c r="C165" s="14"/>
      <c r="G165" s="2">
        <v>161</v>
      </c>
      <c r="H165" s="8">
        <f t="shared" si="32"/>
        <v>1503.4801341142643</v>
      </c>
      <c r="I165" s="8">
        <f t="shared" si="33"/>
        <v>998.88086542775488</v>
      </c>
      <c r="J165" s="3">
        <f t="shared" si="34"/>
        <v>504.59926868650939</v>
      </c>
      <c r="K165" s="4">
        <f>IFERROR(IF(AND(H165&lt;&gt;"",$G165&lt;=$C$7),$C$8-SUM(I$5:I165),""),"")</f>
        <v>171513.6896256865</v>
      </c>
      <c r="M165" s="38">
        <v>161</v>
      </c>
      <c r="N165" s="41">
        <f t="shared" si="35"/>
        <v>0</v>
      </c>
      <c r="O165" s="8">
        <f t="shared" si="36"/>
        <v>0</v>
      </c>
      <c r="P165" s="3">
        <f t="shared" si="37"/>
        <v>0</v>
      </c>
      <c r="Q165" s="12">
        <f>IF(AND($F$1=2,N165&lt;&gt;"",$G165&lt;=($D$1*12)),$D$3-SUM(O$5:O165),
IF(AND($F$1=3,N165&lt;&gt;"",$G165&lt;=($E$1*12)),$E$3-SUM(O$5:O165),0))</f>
        <v>0</v>
      </c>
      <c r="S165" s="2">
        <v>161</v>
      </c>
      <c r="T165" s="8">
        <f t="shared" si="38"/>
        <v>337.11822773520436</v>
      </c>
      <c r="U165" s="8">
        <f t="shared" si="39"/>
        <v>331.2703424639937</v>
      </c>
      <c r="V165" s="3">
        <f t="shared" si="40"/>
        <v>5.8478852712106484</v>
      </c>
      <c r="W165" s="4">
        <f>IF(AND($F$1=2,S165&lt;=$D$1*12),$D$4,IF(AND($F$1=3,S165&lt;=$E$1*12),$E$4,
IF(AND($F$1=2,T165&lt;&gt;"",S165&lt;=($D$7),S165&gt;($D$1*12)),$D$4-SUM(U$5:U165),
IF(AND($F$1=3,T165&lt;&gt;"",S165&lt;=($E$7),S165&gt;($E$1*12)),$E$4-SUM(U$5:U165),0))))</f>
        <v>46451.811827221187</v>
      </c>
      <c r="Y165" s="2">
        <v>161</v>
      </c>
      <c r="Z165" s="8">
        <f t="shared" si="41"/>
        <v>337.11822773520436</v>
      </c>
      <c r="AA165" s="8">
        <f t="shared" si="29"/>
        <v>331.2703424639937</v>
      </c>
      <c r="AB165" s="3">
        <f t="shared" si="30"/>
        <v>5.8478852712106484</v>
      </c>
      <c r="AC165" s="4">
        <f t="shared" si="31"/>
        <v>46451.811827221187</v>
      </c>
    </row>
    <row r="166" spans="3:29" ht="18" customHeight="1" thickBot="1" x14ac:dyDescent="0.3">
      <c r="C166" s="14"/>
      <c r="G166" s="2">
        <v>162</v>
      </c>
      <c r="H166" s="8">
        <f t="shared" si="32"/>
        <v>1503.4801341142643</v>
      </c>
      <c r="I166" s="8">
        <f t="shared" si="33"/>
        <v>1001.8025919591312</v>
      </c>
      <c r="J166" s="3">
        <f t="shared" si="34"/>
        <v>501.6775421551331</v>
      </c>
      <c r="K166" s="4">
        <f>IFERROR(IF(AND(H166&lt;&gt;"",$G166&lt;=$C$7),$C$8-SUM(I$5:I166),""),"")</f>
        <v>170511.88703372737</v>
      </c>
      <c r="M166" s="38">
        <v>162</v>
      </c>
      <c r="N166" s="41">
        <f t="shared" si="35"/>
        <v>0</v>
      </c>
      <c r="O166" s="8">
        <f t="shared" si="36"/>
        <v>0</v>
      </c>
      <c r="P166" s="3">
        <f t="shared" si="37"/>
        <v>0</v>
      </c>
      <c r="Q166" s="12">
        <f>IF(AND($F$1=2,N166&lt;&gt;"",$G166&lt;=($D$1*12)),$D$3-SUM(O$5:O166),
IF(AND($F$1=3,N166&lt;&gt;"",$G166&lt;=($E$1*12)),$E$3-SUM(O$5:O166),0))</f>
        <v>0</v>
      </c>
      <c r="S166" s="2">
        <v>162</v>
      </c>
      <c r="T166" s="8">
        <f t="shared" si="38"/>
        <v>337.11822773520436</v>
      </c>
      <c r="U166" s="8">
        <f t="shared" si="39"/>
        <v>331.3117512568017</v>
      </c>
      <c r="V166" s="3">
        <f t="shared" si="40"/>
        <v>5.8064764784026481</v>
      </c>
      <c r="W166" s="4">
        <f>IF(AND($F$1=2,S166&lt;=$D$1*12),$D$4,IF(AND($F$1=3,S166&lt;=$E$1*12),$E$4,
IF(AND($F$1=2,T166&lt;&gt;"",S166&lt;=($D$7),S166&gt;($D$1*12)),$D$4-SUM(U$5:U166),
IF(AND($F$1=3,T166&lt;&gt;"",S166&lt;=($E$7),S166&gt;($E$1*12)),$E$4-SUM(U$5:U166),0))))</f>
        <v>46120.500075964388</v>
      </c>
      <c r="Y166" s="2">
        <v>162</v>
      </c>
      <c r="Z166" s="8">
        <f t="shared" si="41"/>
        <v>337.11822773520436</v>
      </c>
      <c r="AA166" s="8">
        <f t="shared" si="29"/>
        <v>331.3117512568017</v>
      </c>
      <c r="AB166" s="3">
        <f t="shared" si="30"/>
        <v>5.8064764784026481</v>
      </c>
      <c r="AC166" s="4">
        <f t="shared" si="31"/>
        <v>46120.500075964388</v>
      </c>
    </row>
    <row r="167" spans="3:29" ht="18" customHeight="1" thickBot="1" x14ac:dyDescent="0.3">
      <c r="C167" s="14"/>
      <c r="G167" s="2">
        <v>163</v>
      </c>
      <c r="H167" s="8">
        <f t="shared" si="32"/>
        <v>1503.4801341142643</v>
      </c>
      <c r="I167" s="8">
        <f t="shared" si="33"/>
        <v>1004.7328645406116</v>
      </c>
      <c r="J167" s="3">
        <f t="shared" si="34"/>
        <v>498.74726957365272</v>
      </c>
      <c r="K167" s="4">
        <f>IFERROR(IF(AND(H167&lt;&gt;"",$G167&lt;=$C$7),$C$8-SUM(I$5:I167),""),"")</f>
        <v>169507.15416918678</v>
      </c>
      <c r="M167" s="38">
        <v>163</v>
      </c>
      <c r="N167" s="41">
        <f t="shared" si="35"/>
        <v>0</v>
      </c>
      <c r="O167" s="8">
        <f t="shared" si="36"/>
        <v>0</v>
      </c>
      <c r="P167" s="3">
        <f t="shared" si="37"/>
        <v>0</v>
      </c>
      <c r="Q167" s="12">
        <f>IF(AND($F$1=2,N167&lt;&gt;"",$G167&lt;=($D$1*12)),$D$3-SUM(O$5:O167),
IF(AND($F$1=3,N167&lt;&gt;"",$G167&lt;=($E$1*12)),$E$3-SUM(O$5:O167),0))</f>
        <v>0</v>
      </c>
      <c r="S167" s="2">
        <v>163</v>
      </c>
      <c r="T167" s="8">
        <f t="shared" si="38"/>
        <v>337.11822773520436</v>
      </c>
      <c r="U167" s="8">
        <f t="shared" si="39"/>
        <v>331.35316522570884</v>
      </c>
      <c r="V167" s="3">
        <f t="shared" si="40"/>
        <v>5.7650625094955492</v>
      </c>
      <c r="W167" s="4">
        <f>IF(AND($F$1=2,S167&lt;=$D$1*12),$D$4,IF(AND($F$1=3,S167&lt;=$E$1*12),$E$4,
IF(AND($F$1=2,T167&lt;&gt;"",S167&lt;=($D$7),S167&gt;($D$1*12)),$D$4-SUM(U$5:U167),
IF(AND($F$1=3,T167&lt;&gt;"",S167&lt;=($E$7),S167&gt;($E$1*12)),$E$4-SUM(U$5:U167),0))))</f>
        <v>45789.14691073868</v>
      </c>
      <c r="Y167" s="2">
        <v>163</v>
      </c>
      <c r="Z167" s="8">
        <f t="shared" si="41"/>
        <v>337.11822773520436</v>
      </c>
      <c r="AA167" s="8">
        <f t="shared" si="29"/>
        <v>331.35316522570884</v>
      </c>
      <c r="AB167" s="3">
        <f t="shared" si="30"/>
        <v>5.7650625094955492</v>
      </c>
      <c r="AC167" s="4">
        <f t="shared" si="31"/>
        <v>45789.14691073868</v>
      </c>
    </row>
    <row r="168" spans="3:29" ht="18" customHeight="1" thickBot="1" x14ac:dyDescent="0.3">
      <c r="C168" s="14"/>
      <c r="G168" s="2">
        <v>164</v>
      </c>
      <c r="H168" s="8">
        <f t="shared" si="32"/>
        <v>1503.4801341142643</v>
      </c>
      <c r="I168" s="8">
        <f t="shared" si="33"/>
        <v>1007.671708169393</v>
      </c>
      <c r="J168" s="3">
        <f t="shared" si="34"/>
        <v>495.80842594487132</v>
      </c>
      <c r="K168" s="4">
        <f>IFERROR(IF(AND(H168&lt;&gt;"",$G168&lt;=$C$7),$C$8-SUM(I$5:I168),""),"")</f>
        <v>168499.48246101738</v>
      </c>
      <c r="M168" s="38">
        <v>164</v>
      </c>
      <c r="N168" s="41">
        <f t="shared" si="35"/>
        <v>0</v>
      </c>
      <c r="O168" s="8">
        <f t="shared" si="36"/>
        <v>0</v>
      </c>
      <c r="P168" s="3">
        <f t="shared" si="37"/>
        <v>0</v>
      </c>
      <c r="Q168" s="12">
        <f>IF(AND($F$1=2,N168&lt;&gt;"",$G168&lt;=($D$1*12)),$D$3-SUM(O$5:O168),
IF(AND($F$1=3,N168&lt;&gt;"",$G168&lt;=($E$1*12)),$E$3-SUM(O$5:O168),0))</f>
        <v>0</v>
      </c>
      <c r="S168" s="2">
        <v>164</v>
      </c>
      <c r="T168" s="8">
        <f t="shared" si="38"/>
        <v>337.11822773520436</v>
      </c>
      <c r="U168" s="8">
        <f t="shared" si="39"/>
        <v>331.39458437136204</v>
      </c>
      <c r="V168" s="3">
        <f t="shared" si="40"/>
        <v>5.723643363842335</v>
      </c>
      <c r="W168" s="4">
        <f>IF(AND($F$1=2,S168&lt;=$D$1*12),$D$4,IF(AND($F$1=3,S168&lt;=$E$1*12),$E$4,
IF(AND($F$1=2,T168&lt;&gt;"",S168&lt;=($D$7),S168&gt;($D$1*12)),$D$4-SUM(U$5:U168),
IF(AND($F$1=3,T168&lt;&gt;"",S168&lt;=($E$7),S168&gt;($E$1*12)),$E$4-SUM(U$5:U168),0))))</f>
        <v>45457.752326367314</v>
      </c>
      <c r="Y168" s="2">
        <v>164</v>
      </c>
      <c r="Z168" s="8">
        <f t="shared" si="41"/>
        <v>337.11822773520436</v>
      </c>
      <c r="AA168" s="8">
        <f t="shared" si="29"/>
        <v>331.39458437136204</v>
      </c>
      <c r="AB168" s="3">
        <f t="shared" si="30"/>
        <v>5.723643363842335</v>
      </c>
      <c r="AC168" s="4">
        <f t="shared" si="31"/>
        <v>45457.752326367314</v>
      </c>
    </row>
    <row r="169" spans="3:29" ht="18" customHeight="1" thickBot="1" x14ac:dyDescent="0.3">
      <c r="C169" s="14"/>
      <c r="G169" s="2">
        <v>165</v>
      </c>
      <c r="H169" s="8">
        <f t="shared" si="32"/>
        <v>1503.4801341142643</v>
      </c>
      <c r="I169" s="8">
        <f t="shared" si="33"/>
        <v>1010.6191479157884</v>
      </c>
      <c r="J169" s="3">
        <f t="shared" si="34"/>
        <v>492.86098619847587</v>
      </c>
      <c r="K169" s="4">
        <f>IFERROR(IF(AND(H169&lt;&gt;"",$G169&lt;=$C$7),$C$8-SUM(I$5:I169),""),"")</f>
        <v>167488.86331310158</v>
      </c>
      <c r="M169" s="38">
        <v>165</v>
      </c>
      <c r="N169" s="41">
        <f t="shared" si="35"/>
        <v>0</v>
      </c>
      <c r="O169" s="8">
        <f t="shared" si="36"/>
        <v>0</v>
      </c>
      <c r="P169" s="3">
        <f t="shared" si="37"/>
        <v>0</v>
      </c>
      <c r="Q169" s="12">
        <f>IF(AND($F$1=2,N169&lt;&gt;"",$G169&lt;=($D$1*12)),$D$3-SUM(O$5:O169),
IF(AND($F$1=3,N169&lt;&gt;"",$G169&lt;=($E$1*12)),$E$3-SUM(O$5:O169),0))</f>
        <v>0</v>
      </c>
      <c r="S169" s="2">
        <v>165</v>
      </c>
      <c r="T169" s="8">
        <f t="shared" si="38"/>
        <v>337.11822773520436</v>
      </c>
      <c r="U169" s="8">
        <f t="shared" si="39"/>
        <v>331.43600869440843</v>
      </c>
      <c r="V169" s="3">
        <f t="shared" si="40"/>
        <v>5.6822190407959141</v>
      </c>
      <c r="W169" s="4">
        <f>IF(AND($F$1=2,S169&lt;=$D$1*12),$D$4,IF(AND($F$1=3,S169&lt;=$E$1*12),$E$4,
IF(AND($F$1=2,T169&lt;&gt;"",S169&lt;=($D$7),S169&gt;($D$1*12)),$D$4-SUM(U$5:U169),
IF(AND($F$1=3,T169&lt;&gt;"",S169&lt;=($E$7),S169&gt;($E$1*12)),$E$4-SUM(U$5:U169),0))))</f>
        <v>45126.316317672907</v>
      </c>
      <c r="Y169" s="2">
        <v>165</v>
      </c>
      <c r="Z169" s="8">
        <f t="shared" si="41"/>
        <v>337.11822773520436</v>
      </c>
      <c r="AA169" s="8">
        <f t="shared" si="29"/>
        <v>331.43600869440843</v>
      </c>
      <c r="AB169" s="3">
        <f t="shared" si="30"/>
        <v>5.6822190407959141</v>
      </c>
      <c r="AC169" s="4">
        <f t="shared" si="31"/>
        <v>45126.316317672907</v>
      </c>
    </row>
    <row r="170" spans="3:29" ht="18" customHeight="1" thickBot="1" x14ac:dyDescent="0.3">
      <c r="C170" s="14"/>
      <c r="G170" s="2">
        <v>166</v>
      </c>
      <c r="H170" s="8">
        <f t="shared" si="32"/>
        <v>1503.4801341142643</v>
      </c>
      <c r="I170" s="8">
        <f t="shared" si="33"/>
        <v>1013.575208923442</v>
      </c>
      <c r="J170" s="3">
        <f t="shared" si="34"/>
        <v>489.90492519082221</v>
      </c>
      <c r="K170" s="4">
        <f>IFERROR(IF(AND(H170&lt;&gt;"",$G170&lt;=$C$7),$C$8-SUM(I$5:I170),""),"")</f>
        <v>166475.28810417815</v>
      </c>
      <c r="M170" s="38">
        <v>166</v>
      </c>
      <c r="N170" s="41">
        <f t="shared" si="35"/>
        <v>0</v>
      </c>
      <c r="O170" s="8">
        <f t="shared" si="36"/>
        <v>0</v>
      </c>
      <c r="P170" s="3">
        <f t="shared" si="37"/>
        <v>0</v>
      </c>
      <c r="Q170" s="12">
        <f>IF(AND($F$1=2,N170&lt;&gt;"",$G170&lt;=($D$1*12)),$D$3-SUM(O$5:O170),
IF(AND($F$1=3,N170&lt;&gt;"",$G170&lt;=($E$1*12)),$E$3-SUM(O$5:O170),0))</f>
        <v>0</v>
      </c>
      <c r="S170" s="2">
        <v>166</v>
      </c>
      <c r="T170" s="8">
        <f t="shared" si="38"/>
        <v>337.11822773520436</v>
      </c>
      <c r="U170" s="8">
        <f t="shared" si="39"/>
        <v>331.47743819549527</v>
      </c>
      <c r="V170" s="3">
        <f t="shared" si="40"/>
        <v>5.6407895397091137</v>
      </c>
      <c r="W170" s="4">
        <f>IF(AND($F$1=2,S170&lt;=$D$1*12),$D$4,IF(AND($F$1=3,S170&lt;=$E$1*12),$E$4,
IF(AND($F$1=2,T170&lt;&gt;"",S170&lt;=($D$7),S170&gt;($D$1*12)),$D$4-SUM(U$5:U170),
IF(AND($F$1=3,T170&lt;&gt;"",S170&lt;=($E$7),S170&gt;($E$1*12)),$E$4-SUM(U$5:U170),0))))</f>
        <v>44794.838879477407</v>
      </c>
      <c r="Y170" s="2">
        <v>166</v>
      </c>
      <c r="Z170" s="8">
        <f t="shared" si="41"/>
        <v>337.11822773520436</v>
      </c>
      <c r="AA170" s="8">
        <f t="shared" si="29"/>
        <v>331.47743819549527</v>
      </c>
      <c r="AB170" s="3">
        <f t="shared" si="30"/>
        <v>5.6407895397091137</v>
      </c>
      <c r="AC170" s="4">
        <f t="shared" si="31"/>
        <v>44794.838879477407</v>
      </c>
    </row>
    <row r="171" spans="3:29" ht="18" customHeight="1" thickBot="1" x14ac:dyDescent="0.3">
      <c r="C171" s="14"/>
      <c r="G171" s="2">
        <v>167</v>
      </c>
      <c r="H171" s="8">
        <f t="shared" si="32"/>
        <v>1503.4801341142643</v>
      </c>
      <c r="I171" s="8">
        <f t="shared" si="33"/>
        <v>1016.5399164095431</v>
      </c>
      <c r="J171" s="3">
        <f t="shared" si="34"/>
        <v>486.94021770472108</v>
      </c>
      <c r="K171" s="4">
        <f>IFERROR(IF(AND(H171&lt;&gt;"",$G171&lt;=$C$7),$C$8-SUM(I$5:I171),""),"")</f>
        <v>165458.74818776862</v>
      </c>
      <c r="M171" s="38">
        <v>167</v>
      </c>
      <c r="N171" s="41">
        <f t="shared" si="35"/>
        <v>0</v>
      </c>
      <c r="O171" s="8">
        <f t="shared" si="36"/>
        <v>0</v>
      </c>
      <c r="P171" s="3">
        <f t="shared" si="37"/>
        <v>0</v>
      </c>
      <c r="Q171" s="12">
        <f>IF(AND($F$1=2,N171&lt;&gt;"",$G171&lt;=($D$1*12)),$D$3-SUM(O$5:O171),
IF(AND($F$1=3,N171&lt;&gt;"",$G171&lt;=($E$1*12)),$E$3-SUM(O$5:O171),0))</f>
        <v>0</v>
      </c>
      <c r="S171" s="2">
        <v>167</v>
      </c>
      <c r="T171" s="8">
        <f t="shared" si="38"/>
        <v>337.11822773520436</v>
      </c>
      <c r="U171" s="8">
        <f t="shared" si="39"/>
        <v>331.51887287526966</v>
      </c>
      <c r="V171" s="3">
        <f t="shared" si="40"/>
        <v>5.5993548599346772</v>
      </c>
      <c r="W171" s="4">
        <f>IF(AND($F$1=2,S171&lt;=$D$1*12),$D$4,IF(AND($F$1=3,S171&lt;=$E$1*12),$E$4,
IF(AND($F$1=2,T171&lt;&gt;"",S171&lt;=($D$7),S171&gt;($D$1*12)),$D$4-SUM(U$5:U171),
IF(AND($F$1=3,T171&lt;&gt;"",S171&lt;=($E$7),S171&gt;($E$1*12)),$E$4-SUM(U$5:U171),0))))</f>
        <v>44463.320006602138</v>
      </c>
      <c r="Y171" s="2">
        <v>167</v>
      </c>
      <c r="Z171" s="8">
        <f t="shared" si="41"/>
        <v>337.11822773520436</v>
      </c>
      <c r="AA171" s="8">
        <f t="shared" si="29"/>
        <v>331.51887287526966</v>
      </c>
      <c r="AB171" s="3">
        <f t="shared" si="30"/>
        <v>5.5993548599346772</v>
      </c>
      <c r="AC171" s="4">
        <f t="shared" si="31"/>
        <v>44463.320006602138</v>
      </c>
    </row>
    <row r="172" spans="3:29" ht="18" customHeight="1" thickBot="1" x14ac:dyDescent="0.3">
      <c r="C172" s="14"/>
      <c r="G172" s="2">
        <v>168</v>
      </c>
      <c r="H172" s="8">
        <f t="shared" si="32"/>
        <v>1503.4801341142643</v>
      </c>
      <c r="I172" s="8">
        <f t="shared" si="33"/>
        <v>1019.513295665041</v>
      </c>
      <c r="J172" s="3">
        <f t="shared" si="34"/>
        <v>483.96683844922325</v>
      </c>
      <c r="K172" s="4">
        <f>IFERROR(IF(AND(H172&lt;&gt;"",$G172&lt;=$C$7),$C$8-SUM(I$5:I172),""),"")</f>
        <v>164439.23489210359</v>
      </c>
      <c r="M172" s="38">
        <v>168</v>
      </c>
      <c r="N172" s="41">
        <f t="shared" si="35"/>
        <v>0</v>
      </c>
      <c r="O172" s="8">
        <f t="shared" si="36"/>
        <v>0</v>
      </c>
      <c r="P172" s="3">
        <f t="shared" si="37"/>
        <v>0</v>
      </c>
      <c r="Q172" s="12">
        <f>IF(AND($F$1=2,N172&lt;&gt;"",$G172&lt;=($D$1*12)),$D$3-SUM(O$5:O172),
IF(AND($F$1=3,N172&lt;&gt;"",$G172&lt;=($E$1*12)),$E$3-SUM(O$5:O172),0))</f>
        <v>0</v>
      </c>
      <c r="S172" s="2">
        <v>168</v>
      </c>
      <c r="T172" s="8">
        <f t="shared" si="38"/>
        <v>337.11822773520436</v>
      </c>
      <c r="U172" s="8">
        <f t="shared" si="39"/>
        <v>331.56031273437907</v>
      </c>
      <c r="V172" s="3">
        <f t="shared" si="40"/>
        <v>5.5579150008252682</v>
      </c>
      <c r="W172" s="4">
        <f>IF(AND($F$1=2,S172&lt;=$D$1*12),$D$4,IF(AND($F$1=3,S172&lt;=$E$1*12),$E$4,
IF(AND($F$1=2,T172&lt;&gt;"",S172&lt;=($D$7),S172&gt;($D$1*12)),$D$4-SUM(U$5:U172),
IF(AND($F$1=3,T172&lt;&gt;"",S172&lt;=($E$7),S172&gt;($E$1*12)),$E$4-SUM(U$5:U172),0))))</f>
        <v>44131.75969386776</v>
      </c>
      <c r="Y172" s="2">
        <v>168</v>
      </c>
      <c r="Z172" s="8">
        <f t="shared" si="41"/>
        <v>337.11822773520436</v>
      </c>
      <c r="AA172" s="8">
        <f t="shared" si="29"/>
        <v>331.56031273437907</v>
      </c>
      <c r="AB172" s="3">
        <f t="shared" si="30"/>
        <v>5.5579150008252682</v>
      </c>
      <c r="AC172" s="4">
        <f t="shared" si="31"/>
        <v>44131.75969386776</v>
      </c>
    </row>
    <row r="173" spans="3:29" ht="18" customHeight="1" thickBot="1" x14ac:dyDescent="0.3">
      <c r="C173" s="14"/>
      <c r="G173" s="2">
        <v>169</v>
      </c>
      <c r="H173" s="8">
        <f t="shared" si="32"/>
        <v>1503.4801341142643</v>
      </c>
      <c r="I173" s="8">
        <f t="shared" si="33"/>
        <v>1022.4953720548613</v>
      </c>
      <c r="J173" s="3">
        <f t="shared" si="34"/>
        <v>480.98476205940301</v>
      </c>
      <c r="K173" s="4">
        <f>IFERROR(IF(AND(H173&lt;&gt;"",$G173&lt;=$C$7),$C$8-SUM(I$5:I173),""),"")</f>
        <v>163416.73952004872</v>
      </c>
      <c r="M173" s="38">
        <v>169</v>
      </c>
      <c r="N173" s="41">
        <f t="shared" si="35"/>
        <v>0</v>
      </c>
      <c r="O173" s="8">
        <f t="shared" si="36"/>
        <v>0</v>
      </c>
      <c r="P173" s="3">
        <f t="shared" si="37"/>
        <v>0</v>
      </c>
      <c r="Q173" s="12">
        <f>IF(AND($F$1=2,N173&lt;&gt;"",$G173&lt;=($D$1*12)),$D$3-SUM(O$5:O173),
IF(AND($F$1=3,N173&lt;&gt;"",$G173&lt;=($E$1*12)),$E$3-SUM(O$5:O173),0))</f>
        <v>0</v>
      </c>
      <c r="S173" s="2">
        <v>169</v>
      </c>
      <c r="T173" s="8">
        <f t="shared" si="38"/>
        <v>337.11822773520436</v>
      </c>
      <c r="U173" s="8">
        <f t="shared" si="39"/>
        <v>331.60175777347087</v>
      </c>
      <c r="V173" s="3">
        <f t="shared" si="40"/>
        <v>5.5164699617334705</v>
      </c>
      <c r="W173" s="4">
        <f>IF(AND($F$1=2,S173&lt;=$D$1*12),$D$4,IF(AND($F$1=3,S173&lt;=$E$1*12),$E$4,
IF(AND($F$1=2,T173&lt;&gt;"",S173&lt;=($D$7),S173&gt;($D$1*12)),$D$4-SUM(U$5:U173),
IF(AND($F$1=3,T173&lt;&gt;"",S173&lt;=($E$7),S173&gt;($E$1*12)),$E$4-SUM(U$5:U173),0))))</f>
        <v>43800.157936094292</v>
      </c>
      <c r="Y173" s="2">
        <v>169</v>
      </c>
      <c r="Z173" s="8">
        <f t="shared" si="41"/>
        <v>337.11822773520436</v>
      </c>
      <c r="AA173" s="8">
        <f t="shared" si="29"/>
        <v>331.60175777347087</v>
      </c>
      <c r="AB173" s="3">
        <f t="shared" si="30"/>
        <v>5.5164699617334705</v>
      </c>
      <c r="AC173" s="4">
        <f t="shared" si="31"/>
        <v>43800.157936094292</v>
      </c>
    </row>
    <row r="174" spans="3:29" ht="18" customHeight="1" thickBot="1" x14ac:dyDescent="0.3">
      <c r="C174" s="14"/>
      <c r="G174" s="2">
        <v>170</v>
      </c>
      <c r="H174" s="8">
        <f t="shared" si="32"/>
        <v>1503.4801341142643</v>
      </c>
      <c r="I174" s="8">
        <f t="shared" si="33"/>
        <v>1025.4861710181217</v>
      </c>
      <c r="J174" s="3">
        <f t="shared" si="34"/>
        <v>477.99396309614264</v>
      </c>
      <c r="K174" s="4">
        <f>IFERROR(IF(AND(H174&lt;&gt;"",$G174&lt;=$C$7),$C$8-SUM(I$5:I174),""),"")</f>
        <v>162391.25334903059</v>
      </c>
      <c r="M174" s="38">
        <v>170</v>
      </c>
      <c r="N174" s="41">
        <f t="shared" si="35"/>
        <v>0</v>
      </c>
      <c r="O174" s="8">
        <f t="shared" si="36"/>
        <v>0</v>
      </c>
      <c r="P174" s="3">
        <f t="shared" si="37"/>
        <v>0</v>
      </c>
      <c r="Q174" s="12">
        <f>IF(AND($F$1=2,N174&lt;&gt;"",$G174&lt;=($D$1*12)),$D$3-SUM(O$5:O174),
IF(AND($F$1=3,N174&lt;&gt;"",$G174&lt;=($E$1*12)),$E$3-SUM(O$5:O174),0))</f>
        <v>0</v>
      </c>
      <c r="S174" s="2">
        <v>170</v>
      </c>
      <c r="T174" s="8">
        <f t="shared" si="38"/>
        <v>337.11822773520436</v>
      </c>
      <c r="U174" s="8">
        <f t="shared" si="39"/>
        <v>331.64320799319256</v>
      </c>
      <c r="V174" s="3">
        <f t="shared" si="40"/>
        <v>5.4750197420117868</v>
      </c>
      <c r="W174" s="4">
        <f>IF(AND($F$1=2,S174&lt;=$D$1*12),$D$4,IF(AND($F$1=3,S174&lt;=$E$1*12),$E$4,
IF(AND($F$1=2,T174&lt;&gt;"",S174&lt;=($D$7),S174&gt;($D$1*12)),$D$4-SUM(U$5:U174),
IF(AND($F$1=3,T174&lt;&gt;"",S174&lt;=($E$7),S174&gt;($E$1*12)),$E$4-SUM(U$5:U174),0))))</f>
        <v>43468.514728101101</v>
      </c>
      <c r="Y174" s="2">
        <v>170</v>
      </c>
      <c r="Z174" s="8">
        <f t="shared" si="41"/>
        <v>337.11822773520436</v>
      </c>
      <c r="AA174" s="8">
        <f t="shared" si="29"/>
        <v>331.64320799319256</v>
      </c>
      <c r="AB174" s="3">
        <f t="shared" si="30"/>
        <v>5.4750197420117868</v>
      </c>
      <c r="AC174" s="4">
        <f t="shared" si="31"/>
        <v>43468.514728101101</v>
      </c>
    </row>
    <row r="175" spans="3:29" ht="18" customHeight="1" thickBot="1" x14ac:dyDescent="0.3">
      <c r="C175" s="14"/>
      <c r="G175" s="2">
        <v>171</v>
      </c>
      <c r="H175" s="8">
        <f t="shared" si="32"/>
        <v>1503.4801341142643</v>
      </c>
      <c r="I175" s="8">
        <f t="shared" si="33"/>
        <v>1028.4857180683498</v>
      </c>
      <c r="J175" s="3">
        <f t="shared" si="34"/>
        <v>474.99441604591448</v>
      </c>
      <c r="K175" s="4">
        <f>IFERROR(IF(AND(H175&lt;&gt;"",$G175&lt;=$C$7),$C$8-SUM(I$5:I175),""),"")</f>
        <v>161362.76763096225</v>
      </c>
      <c r="M175" s="38">
        <v>171</v>
      </c>
      <c r="N175" s="41">
        <f t="shared" si="35"/>
        <v>0</v>
      </c>
      <c r="O175" s="8">
        <f t="shared" si="36"/>
        <v>0</v>
      </c>
      <c r="P175" s="3">
        <f t="shared" si="37"/>
        <v>0</v>
      </c>
      <c r="Q175" s="12">
        <f>IF(AND($F$1=2,N175&lt;&gt;"",$G175&lt;=($D$1*12)),$D$3-SUM(O$5:O175),
IF(AND($F$1=3,N175&lt;&gt;"",$G175&lt;=($E$1*12)),$E$3-SUM(O$5:O175),0))</f>
        <v>0</v>
      </c>
      <c r="S175" s="2">
        <v>171</v>
      </c>
      <c r="T175" s="8">
        <f t="shared" si="38"/>
        <v>337.11822773520436</v>
      </c>
      <c r="U175" s="8">
        <f t="shared" si="39"/>
        <v>331.68466339419172</v>
      </c>
      <c r="V175" s="3">
        <f t="shared" si="40"/>
        <v>5.4335643410126382</v>
      </c>
      <c r="W175" s="4">
        <f>IF(AND($F$1=2,S175&lt;=$D$1*12),$D$4,IF(AND($F$1=3,S175&lt;=$E$1*12),$E$4,
IF(AND($F$1=2,T175&lt;&gt;"",S175&lt;=($D$7),S175&gt;($D$1*12)),$D$4-SUM(U$5:U175),
IF(AND($F$1=3,T175&lt;&gt;"",S175&lt;=($E$7),S175&gt;($E$1*12)),$E$4-SUM(U$5:U175),0))))</f>
        <v>43136.830064706905</v>
      </c>
      <c r="Y175" s="2">
        <v>171</v>
      </c>
      <c r="Z175" s="8">
        <f t="shared" si="41"/>
        <v>337.11822773520436</v>
      </c>
      <c r="AA175" s="8">
        <f t="shared" si="29"/>
        <v>331.68466339419172</v>
      </c>
      <c r="AB175" s="3">
        <f t="shared" si="30"/>
        <v>5.4335643410126382</v>
      </c>
      <c r="AC175" s="4">
        <f t="shared" si="31"/>
        <v>43136.830064706905</v>
      </c>
    </row>
    <row r="176" spans="3:29" ht="18" customHeight="1" thickBot="1" x14ac:dyDescent="0.3">
      <c r="C176" s="14"/>
      <c r="G176" s="2">
        <v>172</v>
      </c>
      <c r="H176" s="8">
        <f t="shared" si="32"/>
        <v>1503.4801341142643</v>
      </c>
      <c r="I176" s="8">
        <f t="shared" si="33"/>
        <v>1031.4940387936995</v>
      </c>
      <c r="J176" s="3">
        <f t="shared" si="34"/>
        <v>471.98609532056469</v>
      </c>
      <c r="K176" s="4">
        <f>IFERROR(IF(AND(H176&lt;&gt;"",$G176&lt;=$C$7),$C$8-SUM(I$5:I176),""),"")</f>
        <v>160331.27359216855</v>
      </c>
      <c r="M176" s="38">
        <v>172</v>
      </c>
      <c r="N176" s="41">
        <f t="shared" si="35"/>
        <v>0</v>
      </c>
      <c r="O176" s="8">
        <f t="shared" si="36"/>
        <v>0</v>
      </c>
      <c r="P176" s="3">
        <f t="shared" si="37"/>
        <v>0</v>
      </c>
      <c r="Q176" s="12">
        <f>IF(AND($F$1=2,N176&lt;&gt;"",$G176&lt;=($D$1*12)),$D$3-SUM(O$5:O176),
IF(AND($F$1=3,N176&lt;&gt;"",$G176&lt;=($E$1*12)),$E$3-SUM(O$5:O176),0))</f>
        <v>0</v>
      </c>
      <c r="S176" s="2">
        <v>172</v>
      </c>
      <c r="T176" s="8">
        <f t="shared" si="38"/>
        <v>337.11822773520436</v>
      </c>
      <c r="U176" s="8">
        <f t="shared" si="39"/>
        <v>331.726123977116</v>
      </c>
      <c r="V176" s="3">
        <f t="shared" si="40"/>
        <v>5.3921037580883642</v>
      </c>
      <c r="W176" s="4">
        <f>IF(AND($F$1=2,S176&lt;=$D$1*12),$D$4,IF(AND($F$1=3,S176&lt;=$E$1*12),$E$4,
IF(AND($F$1=2,T176&lt;&gt;"",S176&lt;=($D$7),S176&gt;($D$1*12)),$D$4-SUM(U$5:U176),
IF(AND($F$1=3,T176&lt;&gt;"",S176&lt;=($E$7),S176&gt;($E$1*12)),$E$4-SUM(U$5:U176),0))))</f>
        <v>42805.103940729787</v>
      </c>
      <c r="Y176" s="2">
        <v>172</v>
      </c>
      <c r="Z176" s="8">
        <f t="shared" si="41"/>
        <v>337.11822773520436</v>
      </c>
      <c r="AA176" s="8">
        <f t="shared" si="29"/>
        <v>331.726123977116</v>
      </c>
      <c r="AB176" s="3">
        <f t="shared" si="30"/>
        <v>5.3921037580883642</v>
      </c>
      <c r="AC176" s="4">
        <f t="shared" si="31"/>
        <v>42805.103940729787</v>
      </c>
    </row>
    <row r="177" spans="3:29" ht="18" customHeight="1" thickBot="1" x14ac:dyDescent="0.3">
      <c r="C177" s="14"/>
      <c r="G177" s="2">
        <v>173</v>
      </c>
      <c r="H177" s="8">
        <f t="shared" si="32"/>
        <v>1503.4801341142643</v>
      </c>
      <c r="I177" s="8">
        <f t="shared" si="33"/>
        <v>1034.5111588571713</v>
      </c>
      <c r="J177" s="3">
        <f t="shared" si="34"/>
        <v>468.96897525709301</v>
      </c>
      <c r="K177" s="4">
        <f>IFERROR(IF(AND(H177&lt;&gt;"",$G177&lt;=$C$7),$C$8-SUM(I$5:I177),""),"")</f>
        <v>159296.76243331138</v>
      </c>
      <c r="M177" s="38">
        <v>173</v>
      </c>
      <c r="N177" s="41">
        <f t="shared" si="35"/>
        <v>0</v>
      </c>
      <c r="O177" s="8">
        <f t="shared" si="36"/>
        <v>0</v>
      </c>
      <c r="P177" s="3">
        <f t="shared" si="37"/>
        <v>0</v>
      </c>
      <c r="Q177" s="12">
        <f>IF(AND($F$1=2,N177&lt;&gt;"",$G177&lt;=($D$1*12)),$D$3-SUM(O$5:O177),
IF(AND($F$1=3,N177&lt;&gt;"",$G177&lt;=($E$1*12)),$E$3-SUM(O$5:O177),0))</f>
        <v>0</v>
      </c>
      <c r="S177" s="2">
        <v>173</v>
      </c>
      <c r="T177" s="8">
        <f t="shared" si="38"/>
        <v>337.11822773520436</v>
      </c>
      <c r="U177" s="8">
        <f t="shared" si="39"/>
        <v>331.76758974261315</v>
      </c>
      <c r="V177" s="3">
        <f t="shared" si="40"/>
        <v>5.3506379925912242</v>
      </c>
      <c r="W177" s="4">
        <f>IF(AND($F$1=2,S177&lt;=$D$1*12),$D$4,IF(AND($F$1=3,S177&lt;=$E$1*12),$E$4,
IF(AND($F$1=2,T177&lt;&gt;"",S177&lt;=($D$7),S177&gt;($D$1*12)),$D$4-SUM(U$5:U177),
IF(AND($F$1=3,T177&lt;&gt;"",S177&lt;=($E$7),S177&gt;($E$1*12)),$E$4-SUM(U$5:U177),0))))</f>
        <v>42473.336350987171</v>
      </c>
      <c r="Y177" s="2">
        <v>173</v>
      </c>
      <c r="Z177" s="8">
        <f t="shared" si="41"/>
        <v>337.11822773520436</v>
      </c>
      <c r="AA177" s="8">
        <f t="shared" si="29"/>
        <v>331.76758974261315</v>
      </c>
      <c r="AB177" s="3">
        <f t="shared" si="30"/>
        <v>5.3506379925912242</v>
      </c>
      <c r="AC177" s="4">
        <f t="shared" si="31"/>
        <v>42473.336350987171</v>
      </c>
    </row>
    <row r="178" spans="3:29" ht="18" customHeight="1" thickBot="1" x14ac:dyDescent="0.3">
      <c r="C178" s="14"/>
      <c r="G178" s="2">
        <v>174</v>
      </c>
      <c r="H178" s="8">
        <f t="shared" si="32"/>
        <v>1503.4801341142643</v>
      </c>
      <c r="I178" s="8">
        <f t="shared" si="33"/>
        <v>1037.5371039968286</v>
      </c>
      <c r="J178" s="3">
        <f t="shared" si="34"/>
        <v>465.9430301174358</v>
      </c>
      <c r="K178" s="4">
        <f>IFERROR(IF(AND(H178&lt;&gt;"",$G178&lt;=$C$7),$C$8-SUM(I$5:I178),""),"")</f>
        <v>158259.22532931456</v>
      </c>
      <c r="M178" s="38">
        <v>174</v>
      </c>
      <c r="N178" s="41">
        <f t="shared" si="35"/>
        <v>0</v>
      </c>
      <c r="O178" s="8">
        <f t="shared" si="36"/>
        <v>0</v>
      </c>
      <c r="P178" s="3">
        <f t="shared" si="37"/>
        <v>0</v>
      </c>
      <c r="Q178" s="12">
        <f>IF(AND($F$1=2,N178&lt;&gt;"",$G178&lt;=($D$1*12)),$D$3-SUM(O$5:O178),
IF(AND($F$1=3,N178&lt;&gt;"",$G178&lt;=($E$1*12)),$E$3-SUM(O$5:O178),0))</f>
        <v>0</v>
      </c>
      <c r="S178" s="2">
        <v>174</v>
      </c>
      <c r="T178" s="8">
        <f t="shared" si="38"/>
        <v>337.11822773520436</v>
      </c>
      <c r="U178" s="8">
        <f t="shared" si="39"/>
        <v>331.80906069133096</v>
      </c>
      <c r="V178" s="3">
        <f t="shared" si="40"/>
        <v>5.3091670438733978</v>
      </c>
      <c r="W178" s="4">
        <f>IF(AND($F$1=2,S178&lt;=$D$1*12),$D$4,IF(AND($F$1=3,S178&lt;=$E$1*12),$E$4,
IF(AND($F$1=2,T178&lt;&gt;"",S178&lt;=($D$7),S178&gt;($D$1*12)),$D$4-SUM(U$5:U178),
IF(AND($F$1=3,T178&lt;&gt;"",S178&lt;=($E$7),S178&gt;($E$1*12)),$E$4-SUM(U$5:U178),0))))</f>
        <v>42141.527290295839</v>
      </c>
      <c r="Y178" s="2">
        <v>174</v>
      </c>
      <c r="Z178" s="8">
        <f t="shared" si="41"/>
        <v>337.11822773520436</v>
      </c>
      <c r="AA178" s="8">
        <f t="shared" si="29"/>
        <v>331.80906069133096</v>
      </c>
      <c r="AB178" s="3">
        <f t="shared" si="30"/>
        <v>5.3091670438733978</v>
      </c>
      <c r="AC178" s="4">
        <f t="shared" si="31"/>
        <v>42141.527290295839</v>
      </c>
    </row>
    <row r="179" spans="3:29" ht="18" customHeight="1" thickBot="1" x14ac:dyDescent="0.3">
      <c r="C179" s="14"/>
      <c r="G179" s="2">
        <v>175</v>
      </c>
      <c r="H179" s="8">
        <f t="shared" si="32"/>
        <v>1503.4801341142643</v>
      </c>
      <c r="I179" s="8">
        <f t="shared" si="33"/>
        <v>1040.5719000260192</v>
      </c>
      <c r="J179" s="3">
        <f t="shared" si="34"/>
        <v>462.90823408824502</v>
      </c>
      <c r="K179" s="4">
        <f>IFERROR(IF(AND(H179&lt;&gt;"",$G179&lt;=$C$7),$C$8-SUM(I$5:I179),""),"")</f>
        <v>157218.65342928853</v>
      </c>
      <c r="M179" s="38">
        <v>175</v>
      </c>
      <c r="N179" s="41">
        <f t="shared" si="35"/>
        <v>0</v>
      </c>
      <c r="O179" s="8">
        <f t="shared" si="36"/>
        <v>0</v>
      </c>
      <c r="P179" s="3">
        <f t="shared" si="37"/>
        <v>0</v>
      </c>
      <c r="Q179" s="12">
        <f>IF(AND($F$1=2,N179&lt;&gt;"",$G179&lt;=($D$1*12)),$D$3-SUM(O$5:O179),
IF(AND($F$1=3,N179&lt;&gt;"",$G179&lt;=($E$1*12)),$E$3-SUM(O$5:O179),0))</f>
        <v>0</v>
      </c>
      <c r="S179" s="2">
        <v>175</v>
      </c>
      <c r="T179" s="8">
        <f t="shared" si="38"/>
        <v>337.11822773520436</v>
      </c>
      <c r="U179" s="8">
        <f t="shared" si="39"/>
        <v>331.85053682391737</v>
      </c>
      <c r="V179" s="3">
        <f t="shared" si="40"/>
        <v>5.2676909112869827</v>
      </c>
      <c r="W179" s="4">
        <f>IF(AND($F$1=2,S179&lt;=$D$1*12),$D$4,IF(AND($F$1=3,S179&lt;=$E$1*12),$E$4,
IF(AND($F$1=2,T179&lt;&gt;"",S179&lt;=($D$7),S179&gt;($D$1*12)),$D$4-SUM(U$5:U179),
IF(AND($F$1=3,T179&lt;&gt;"",S179&lt;=($E$7),S179&gt;($E$1*12)),$E$4-SUM(U$5:U179),0))))</f>
        <v>41809.676753471926</v>
      </c>
      <c r="Y179" s="2">
        <v>175</v>
      </c>
      <c r="Z179" s="8">
        <f t="shared" si="41"/>
        <v>337.11822773520436</v>
      </c>
      <c r="AA179" s="8">
        <f t="shared" si="29"/>
        <v>331.85053682391737</v>
      </c>
      <c r="AB179" s="3">
        <f t="shared" si="30"/>
        <v>5.2676909112869827</v>
      </c>
      <c r="AC179" s="4">
        <f t="shared" si="31"/>
        <v>41809.676753471926</v>
      </c>
    </row>
    <row r="180" spans="3:29" ht="18" customHeight="1" thickBot="1" x14ac:dyDescent="0.3">
      <c r="C180" s="14"/>
      <c r="G180" s="2">
        <v>176</v>
      </c>
      <c r="H180" s="8">
        <f t="shared" si="32"/>
        <v>1503.4801341142643</v>
      </c>
      <c r="I180" s="8">
        <f t="shared" si="33"/>
        <v>1043.6155728335953</v>
      </c>
      <c r="J180" s="3">
        <f t="shared" si="34"/>
        <v>459.86456128066908</v>
      </c>
      <c r="K180" s="4">
        <f>IFERROR(IF(AND(H180&lt;&gt;"",$G180&lt;=$C$7),$C$8-SUM(I$5:I180),""),"")</f>
        <v>156175.03785645493</v>
      </c>
      <c r="M180" s="38">
        <v>176</v>
      </c>
      <c r="N180" s="41">
        <f t="shared" si="35"/>
        <v>0</v>
      </c>
      <c r="O180" s="8">
        <f t="shared" si="36"/>
        <v>0</v>
      </c>
      <c r="P180" s="3">
        <f t="shared" si="37"/>
        <v>0</v>
      </c>
      <c r="Q180" s="12">
        <f>IF(AND($F$1=2,N180&lt;&gt;"",$G180&lt;=($D$1*12)),$D$3-SUM(O$5:O180),
IF(AND($F$1=3,N180&lt;&gt;"",$G180&lt;=($E$1*12)),$E$3-SUM(O$5:O180),0))</f>
        <v>0</v>
      </c>
      <c r="S180" s="2">
        <v>176</v>
      </c>
      <c r="T180" s="8">
        <f t="shared" si="38"/>
        <v>337.11822773520436</v>
      </c>
      <c r="U180" s="8">
        <f t="shared" si="39"/>
        <v>331.89201814102034</v>
      </c>
      <c r="V180" s="3">
        <f t="shared" si="40"/>
        <v>5.2262095941839917</v>
      </c>
      <c r="W180" s="4">
        <f>IF(AND($F$1=2,S180&lt;=$D$1*12),$D$4,IF(AND($F$1=3,S180&lt;=$E$1*12),$E$4,
IF(AND($F$1=2,T180&lt;&gt;"",S180&lt;=($D$7),S180&gt;($D$1*12)),$D$4-SUM(U$5:U180),
IF(AND($F$1=3,T180&lt;&gt;"",S180&lt;=($E$7),S180&gt;($E$1*12)),$E$4-SUM(U$5:U180),0))))</f>
        <v>41477.784735330904</v>
      </c>
      <c r="Y180" s="2">
        <v>176</v>
      </c>
      <c r="Z180" s="8">
        <f t="shared" si="41"/>
        <v>337.11822773520436</v>
      </c>
      <c r="AA180" s="8">
        <f t="shared" si="29"/>
        <v>331.89201814102034</v>
      </c>
      <c r="AB180" s="3">
        <f t="shared" si="30"/>
        <v>5.2262095941839917</v>
      </c>
      <c r="AC180" s="4">
        <f t="shared" si="31"/>
        <v>41477.784735330904</v>
      </c>
    </row>
    <row r="181" spans="3:29" ht="18" customHeight="1" thickBot="1" x14ac:dyDescent="0.3">
      <c r="C181" s="14"/>
      <c r="G181" s="2">
        <v>177</v>
      </c>
      <c r="H181" s="8">
        <f t="shared" si="32"/>
        <v>1503.4801341142643</v>
      </c>
      <c r="I181" s="8">
        <f t="shared" si="33"/>
        <v>1046.6681483841335</v>
      </c>
      <c r="J181" s="3">
        <f t="shared" si="34"/>
        <v>456.81198573013069</v>
      </c>
      <c r="K181" s="4">
        <f>IFERROR(IF(AND(H181&lt;&gt;"",$G181&lt;=$C$7),$C$8-SUM(I$5:I181),""),"")</f>
        <v>155128.36970807079</v>
      </c>
      <c r="M181" s="38">
        <v>177</v>
      </c>
      <c r="N181" s="41">
        <f t="shared" si="35"/>
        <v>0</v>
      </c>
      <c r="O181" s="8">
        <f t="shared" si="36"/>
        <v>0</v>
      </c>
      <c r="P181" s="3">
        <f t="shared" si="37"/>
        <v>0</v>
      </c>
      <c r="Q181" s="12">
        <f>IF(AND($F$1=2,N181&lt;&gt;"",$G181&lt;=($D$1*12)),$D$3-SUM(O$5:O181),
IF(AND($F$1=3,N181&lt;&gt;"",$G181&lt;=($E$1*12)),$E$3-SUM(O$5:O181),0))</f>
        <v>0</v>
      </c>
      <c r="S181" s="2">
        <v>177</v>
      </c>
      <c r="T181" s="8">
        <f t="shared" si="38"/>
        <v>337.11822773520436</v>
      </c>
      <c r="U181" s="8">
        <f t="shared" si="39"/>
        <v>331.93350464328802</v>
      </c>
      <c r="V181" s="3">
        <f t="shared" si="40"/>
        <v>5.1847230919163643</v>
      </c>
      <c r="W181" s="4">
        <f>IF(AND($F$1=2,S181&lt;=$D$1*12),$D$4,IF(AND($F$1=3,S181&lt;=$E$1*12),$E$4,
IF(AND($F$1=2,T181&lt;&gt;"",S181&lt;=($D$7),S181&gt;($D$1*12)),$D$4-SUM(U$5:U181),
IF(AND($F$1=3,T181&lt;&gt;"",S181&lt;=($E$7),S181&gt;($E$1*12)),$E$4-SUM(U$5:U181),0))))</f>
        <v>41145.851230687615</v>
      </c>
      <c r="Y181" s="2">
        <v>177</v>
      </c>
      <c r="Z181" s="8">
        <f t="shared" si="41"/>
        <v>337.11822773520436</v>
      </c>
      <c r="AA181" s="8">
        <f t="shared" si="29"/>
        <v>331.93350464328802</v>
      </c>
      <c r="AB181" s="3">
        <f t="shared" si="30"/>
        <v>5.1847230919163643</v>
      </c>
      <c r="AC181" s="4">
        <f t="shared" si="31"/>
        <v>41145.851230687615</v>
      </c>
    </row>
    <row r="182" spans="3:29" ht="18" customHeight="1" thickBot="1" x14ac:dyDescent="0.3">
      <c r="C182" s="14"/>
      <c r="G182" s="2">
        <v>178</v>
      </c>
      <c r="H182" s="8">
        <f t="shared" si="32"/>
        <v>1503.4801341142643</v>
      </c>
      <c r="I182" s="8">
        <f t="shared" si="33"/>
        <v>1049.729652718157</v>
      </c>
      <c r="J182" s="3">
        <f t="shared" si="34"/>
        <v>453.75048139610715</v>
      </c>
      <c r="K182" s="4">
        <f>IFERROR(IF(AND(H182&lt;&gt;"",$G182&lt;=$C$7),$C$8-SUM(I$5:I182),""),"")</f>
        <v>154078.64005535265</v>
      </c>
      <c r="M182" s="38">
        <v>178</v>
      </c>
      <c r="N182" s="41">
        <f t="shared" si="35"/>
        <v>0</v>
      </c>
      <c r="O182" s="8">
        <f t="shared" si="36"/>
        <v>0</v>
      </c>
      <c r="P182" s="3">
        <f t="shared" si="37"/>
        <v>0</v>
      </c>
      <c r="Q182" s="12">
        <f>IF(AND($F$1=2,N182&lt;&gt;"",$G182&lt;=($D$1*12)),$D$3-SUM(O$5:O182),
IF(AND($F$1=3,N182&lt;&gt;"",$G182&lt;=($E$1*12)),$E$3-SUM(O$5:O182),0))</f>
        <v>0</v>
      </c>
      <c r="S182" s="2">
        <v>178</v>
      </c>
      <c r="T182" s="8">
        <f t="shared" si="38"/>
        <v>337.11822773520436</v>
      </c>
      <c r="U182" s="8">
        <f t="shared" si="39"/>
        <v>331.9749963313684</v>
      </c>
      <c r="V182" s="3">
        <f t="shared" si="40"/>
        <v>5.1432314038359532</v>
      </c>
      <c r="W182" s="4">
        <f>IF(AND($F$1=2,S182&lt;=$D$1*12),$D$4,IF(AND($F$1=3,S182&lt;=$E$1*12),$E$4,
IF(AND($F$1=2,T182&lt;&gt;"",S182&lt;=($D$7),S182&gt;($D$1*12)),$D$4-SUM(U$5:U182),
IF(AND($F$1=3,T182&lt;&gt;"",S182&lt;=($E$7),S182&gt;($E$1*12)),$E$4-SUM(U$5:U182),0))))</f>
        <v>40813.876234356241</v>
      </c>
      <c r="Y182" s="2">
        <v>178</v>
      </c>
      <c r="Z182" s="8">
        <f t="shared" si="41"/>
        <v>337.11822773520436</v>
      </c>
      <c r="AA182" s="8">
        <f t="shared" si="29"/>
        <v>331.9749963313684</v>
      </c>
      <c r="AB182" s="3">
        <f t="shared" si="30"/>
        <v>5.1432314038359532</v>
      </c>
      <c r="AC182" s="4">
        <f t="shared" si="31"/>
        <v>40813.876234356241</v>
      </c>
    </row>
    <row r="183" spans="3:29" ht="18" customHeight="1" thickBot="1" x14ac:dyDescent="0.3">
      <c r="C183" s="14"/>
      <c r="G183" s="2">
        <v>179</v>
      </c>
      <c r="H183" s="8">
        <f t="shared" si="32"/>
        <v>1503.4801341142643</v>
      </c>
      <c r="I183" s="8">
        <f t="shared" si="33"/>
        <v>1052.8001119523576</v>
      </c>
      <c r="J183" s="3">
        <f t="shared" si="34"/>
        <v>450.68002216190661</v>
      </c>
      <c r="K183" s="4">
        <f>IFERROR(IF(AND(H183&lt;&gt;"",$G183&lt;=$C$7),$C$8-SUM(I$5:I183),""),"")</f>
        <v>153025.83994340029</v>
      </c>
      <c r="M183" s="38">
        <v>179</v>
      </c>
      <c r="N183" s="41">
        <f t="shared" si="35"/>
        <v>0</v>
      </c>
      <c r="O183" s="8">
        <f t="shared" si="36"/>
        <v>0</v>
      </c>
      <c r="P183" s="3">
        <f t="shared" si="37"/>
        <v>0</v>
      </c>
      <c r="Q183" s="12">
        <f>IF(AND($F$1=2,N183&lt;&gt;"",$G183&lt;=($D$1*12)),$D$3-SUM(O$5:O183),
IF(AND($F$1=3,N183&lt;&gt;"",$G183&lt;=($E$1*12)),$E$3-SUM(O$5:O183),0))</f>
        <v>0</v>
      </c>
      <c r="S183" s="2">
        <v>179</v>
      </c>
      <c r="T183" s="8">
        <f t="shared" si="38"/>
        <v>337.11822773520436</v>
      </c>
      <c r="U183" s="8">
        <f t="shared" si="39"/>
        <v>332.0164932059098</v>
      </c>
      <c r="V183" s="3">
        <f t="shared" si="40"/>
        <v>5.1017345292945322</v>
      </c>
      <c r="W183" s="4">
        <f>IF(AND($F$1=2,S183&lt;=$D$1*12),$D$4,IF(AND($F$1=3,S183&lt;=$E$1*12),$E$4,
IF(AND($F$1=2,T183&lt;&gt;"",S183&lt;=($D$7),S183&gt;($D$1*12)),$D$4-SUM(U$5:U183),
IF(AND($F$1=3,T183&lt;&gt;"",S183&lt;=($E$7),S183&gt;($E$1*12)),$E$4-SUM(U$5:U183),0))))</f>
        <v>40481.859741150336</v>
      </c>
      <c r="Y183" s="2">
        <v>179</v>
      </c>
      <c r="Z183" s="8">
        <f t="shared" si="41"/>
        <v>337.11822773520436</v>
      </c>
      <c r="AA183" s="8">
        <f t="shared" si="29"/>
        <v>332.0164932059098</v>
      </c>
      <c r="AB183" s="3">
        <f t="shared" si="30"/>
        <v>5.1017345292945322</v>
      </c>
      <c r="AC183" s="4">
        <f t="shared" si="31"/>
        <v>40481.859741150336</v>
      </c>
    </row>
    <row r="184" spans="3:29" ht="18" customHeight="1" thickBot="1" x14ac:dyDescent="0.3">
      <c r="C184" s="14"/>
      <c r="G184" s="2">
        <v>180</v>
      </c>
      <c r="H184" s="8">
        <f t="shared" si="32"/>
        <v>1503.4801341142643</v>
      </c>
      <c r="I184" s="8">
        <f t="shared" si="33"/>
        <v>1055.8795522798184</v>
      </c>
      <c r="J184" s="3">
        <f t="shared" si="34"/>
        <v>447.60058183444585</v>
      </c>
      <c r="K184" s="4">
        <f>IFERROR(IF(AND(H184&lt;&gt;"",$G184&lt;=$C$7),$C$8-SUM(I$5:I184),""),"")</f>
        <v>151969.96039112046</v>
      </c>
      <c r="M184" s="38">
        <v>180</v>
      </c>
      <c r="N184" s="41">
        <f t="shared" si="35"/>
        <v>0</v>
      </c>
      <c r="O184" s="8">
        <f t="shared" si="36"/>
        <v>0</v>
      </c>
      <c r="P184" s="3">
        <f t="shared" si="37"/>
        <v>0</v>
      </c>
      <c r="Q184" s="12">
        <f>IF(AND($F$1=2,N184&lt;&gt;"",$G184&lt;=($D$1*12)),$D$3-SUM(O$5:O184),
IF(AND($F$1=3,N184&lt;&gt;"",$G184&lt;=($E$1*12)),$E$3-SUM(O$5:O184),0))</f>
        <v>0</v>
      </c>
      <c r="S184" s="2">
        <v>180</v>
      </c>
      <c r="T184" s="8">
        <f t="shared" si="38"/>
        <v>337.11822773520436</v>
      </c>
      <c r="U184" s="8">
        <f t="shared" si="39"/>
        <v>332.05799526756056</v>
      </c>
      <c r="V184" s="3">
        <f t="shared" si="40"/>
        <v>5.060232467643794</v>
      </c>
      <c r="W184" s="4">
        <f>IF(AND($F$1=2,S184&lt;=$D$1*12),$D$4,IF(AND($F$1=3,S184&lt;=$E$1*12),$E$4,
IF(AND($F$1=2,T184&lt;&gt;"",S184&lt;=($D$7),S184&gt;($D$1*12)),$D$4-SUM(U$5:U184),
IF(AND($F$1=3,T184&lt;&gt;"",S184&lt;=($E$7),S184&gt;($E$1*12)),$E$4-SUM(U$5:U184),0))))</f>
        <v>40149.801745882774</v>
      </c>
      <c r="Y184" s="2">
        <v>180</v>
      </c>
      <c r="Z184" s="8">
        <f t="shared" si="41"/>
        <v>337.11822773520436</v>
      </c>
      <c r="AA184" s="8">
        <f t="shared" si="29"/>
        <v>332.05799526756056</v>
      </c>
      <c r="AB184" s="3">
        <f t="shared" si="30"/>
        <v>5.060232467643794</v>
      </c>
      <c r="AC184" s="4">
        <f t="shared" si="31"/>
        <v>40149.801745882774</v>
      </c>
    </row>
    <row r="185" spans="3:29" ht="18" customHeight="1" thickBot="1" x14ac:dyDescent="0.3">
      <c r="C185" s="14"/>
      <c r="G185" s="2">
        <v>181</v>
      </c>
      <c r="H185" s="8">
        <f t="shared" si="32"/>
        <v>1503.4801341142643</v>
      </c>
      <c r="I185" s="8">
        <f t="shared" si="33"/>
        <v>1058.9679999702369</v>
      </c>
      <c r="J185" s="3">
        <f t="shared" si="34"/>
        <v>444.51213414402747</v>
      </c>
      <c r="K185" s="4">
        <f>IFERROR(IF(AND(H185&lt;&gt;"",$G185&lt;=$C$7),$C$8-SUM(I$5:I185),""),"")</f>
        <v>150910.99239115021</v>
      </c>
      <c r="M185" s="38">
        <v>181</v>
      </c>
      <c r="N185" s="41">
        <f t="shared" si="35"/>
        <v>0</v>
      </c>
      <c r="O185" s="8">
        <f t="shared" si="36"/>
        <v>0</v>
      </c>
      <c r="P185" s="3">
        <f t="shared" si="37"/>
        <v>0</v>
      </c>
      <c r="Q185" s="12">
        <f>IF(AND($F$1=2,N185&lt;&gt;"",$G185&lt;=($D$1*12)),$D$3-SUM(O$5:O185),
IF(AND($F$1=3,N185&lt;&gt;"",$G185&lt;=($E$1*12)),$E$3-SUM(O$5:O185),0))</f>
        <v>0</v>
      </c>
      <c r="S185" s="2">
        <v>181</v>
      </c>
      <c r="T185" s="8">
        <f t="shared" si="38"/>
        <v>337.11822773520436</v>
      </c>
      <c r="U185" s="8">
        <f t="shared" si="39"/>
        <v>332.09950251696898</v>
      </c>
      <c r="V185" s="3">
        <f t="shared" si="40"/>
        <v>5.0187252182353488</v>
      </c>
      <c r="W185" s="4">
        <f>IF(AND($F$1=2,S185&lt;=$D$1*12),$D$4,IF(AND($F$1=3,S185&lt;=$E$1*12),$E$4,
IF(AND($F$1=2,T185&lt;&gt;"",S185&lt;=($D$7),S185&gt;($D$1*12)),$D$4-SUM(U$5:U185),
IF(AND($F$1=3,T185&lt;&gt;"",S185&lt;=($E$7),S185&gt;($E$1*12)),$E$4-SUM(U$5:U185),0))))</f>
        <v>39817.702243365806</v>
      </c>
      <c r="Y185" s="2">
        <v>181</v>
      </c>
      <c r="Z185" s="8">
        <f t="shared" si="41"/>
        <v>337.11822773520436</v>
      </c>
      <c r="AA185" s="8">
        <f t="shared" si="29"/>
        <v>332.09950251696898</v>
      </c>
      <c r="AB185" s="3">
        <f t="shared" si="30"/>
        <v>5.0187252182353488</v>
      </c>
      <c r="AC185" s="4">
        <f t="shared" si="31"/>
        <v>39817.702243365806</v>
      </c>
    </row>
    <row r="186" spans="3:29" ht="18" customHeight="1" thickBot="1" x14ac:dyDescent="0.3">
      <c r="C186" s="14"/>
      <c r="G186" s="2">
        <v>182</v>
      </c>
      <c r="H186" s="8">
        <f t="shared" si="32"/>
        <v>1503.4801341142643</v>
      </c>
      <c r="I186" s="8">
        <f t="shared" si="33"/>
        <v>1062.0654813701499</v>
      </c>
      <c r="J186" s="3">
        <f t="shared" si="34"/>
        <v>441.41465274411445</v>
      </c>
      <c r="K186" s="4">
        <f>IFERROR(IF(AND(H186&lt;&gt;"",$G186&lt;=$C$7),$C$8-SUM(I$5:I186),""),"")</f>
        <v>149848.92690978007</v>
      </c>
      <c r="M186" s="38">
        <v>182</v>
      </c>
      <c r="N186" s="41">
        <f t="shared" si="35"/>
        <v>0</v>
      </c>
      <c r="O186" s="8">
        <f t="shared" si="36"/>
        <v>0</v>
      </c>
      <c r="P186" s="3">
        <f t="shared" si="37"/>
        <v>0</v>
      </c>
      <c r="Q186" s="12">
        <f>IF(AND($F$1=2,N186&lt;&gt;"",$G186&lt;=($D$1*12)),$D$3-SUM(O$5:O186),
IF(AND($F$1=3,N186&lt;&gt;"",$G186&lt;=($E$1*12)),$E$3-SUM(O$5:O186),0))</f>
        <v>0</v>
      </c>
      <c r="S186" s="2">
        <v>182</v>
      </c>
      <c r="T186" s="8">
        <f t="shared" si="38"/>
        <v>337.11822773520436</v>
      </c>
      <c r="U186" s="8">
        <f t="shared" si="39"/>
        <v>332.14101495478366</v>
      </c>
      <c r="V186" s="3">
        <f t="shared" si="40"/>
        <v>4.9772127804207269</v>
      </c>
      <c r="W186" s="4">
        <f>IF(AND($F$1=2,S186&lt;=$D$1*12),$D$4,IF(AND($F$1=3,S186&lt;=$E$1*12),$E$4,
IF(AND($F$1=2,T186&lt;&gt;"",S186&lt;=($D$7),S186&gt;($D$1*12)),$D$4-SUM(U$5:U186),
IF(AND($F$1=3,T186&lt;&gt;"",S186&lt;=($E$7),S186&gt;($E$1*12)),$E$4-SUM(U$5:U186),0))))</f>
        <v>39485.561228411025</v>
      </c>
      <c r="Y186" s="2">
        <v>182</v>
      </c>
      <c r="Z186" s="8">
        <f t="shared" si="41"/>
        <v>337.11822773520436</v>
      </c>
      <c r="AA186" s="8">
        <f t="shared" si="29"/>
        <v>332.14101495478366</v>
      </c>
      <c r="AB186" s="3">
        <f t="shared" si="30"/>
        <v>4.9772127804207269</v>
      </c>
      <c r="AC186" s="4">
        <f t="shared" si="31"/>
        <v>39485.561228411025</v>
      </c>
    </row>
    <row r="187" spans="3:29" ht="18" customHeight="1" thickBot="1" x14ac:dyDescent="0.3">
      <c r="C187" s="14"/>
      <c r="G187" s="2">
        <v>183</v>
      </c>
      <c r="H187" s="8">
        <f t="shared" si="32"/>
        <v>1503.4801341142643</v>
      </c>
      <c r="I187" s="8">
        <f t="shared" si="33"/>
        <v>1065.1720229031575</v>
      </c>
      <c r="J187" s="3">
        <f t="shared" si="34"/>
        <v>438.30811121110679</v>
      </c>
      <c r="K187" s="4">
        <f>IFERROR(IF(AND(H187&lt;&gt;"",$G187&lt;=$C$7),$C$8-SUM(I$5:I187),""),"")</f>
        <v>148783.75488687691</v>
      </c>
      <c r="M187" s="38">
        <v>183</v>
      </c>
      <c r="N187" s="41">
        <f t="shared" si="35"/>
        <v>0</v>
      </c>
      <c r="O187" s="8">
        <f t="shared" si="36"/>
        <v>0</v>
      </c>
      <c r="P187" s="3">
        <f t="shared" si="37"/>
        <v>0</v>
      </c>
      <c r="Q187" s="12">
        <f>IF(AND($F$1=2,N187&lt;&gt;"",$G187&lt;=($D$1*12)),$D$3-SUM(O$5:O187),
IF(AND($F$1=3,N187&lt;&gt;"",$G187&lt;=($E$1*12)),$E$3-SUM(O$5:O187),0))</f>
        <v>0</v>
      </c>
      <c r="S187" s="2">
        <v>183</v>
      </c>
      <c r="T187" s="8">
        <f t="shared" si="38"/>
        <v>337.11822773520436</v>
      </c>
      <c r="U187" s="8">
        <f t="shared" si="39"/>
        <v>332.18253258165299</v>
      </c>
      <c r="V187" s="3">
        <f t="shared" si="40"/>
        <v>4.9356951535513787</v>
      </c>
      <c r="W187" s="4">
        <f>IF(AND($F$1=2,S187&lt;=$D$1*12),$D$4,IF(AND($F$1=3,S187&lt;=$E$1*12),$E$4,
IF(AND($F$1=2,T187&lt;&gt;"",S187&lt;=($D$7),S187&gt;($D$1*12)),$D$4-SUM(U$5:U187),
IF(AND($F$1=3,T187&lt;&gt;"",S187&lt;=($E$7),S187&gt;($E$1*12)),$E$4-SUM(U$5:U187),0))))</f>
        <v>39153.378695829364</v>
      </c>
      <c r="Y187" s="2">
        <v>183</v>
      </c>
      <c r="Z187" s="8">
        <f t="shared" si="41"/>
        <v>337.11822773520436</v>
      </c>
      <c r="AA187" s="8">
        <f t="shared" si="29"/>
        <v>332.18253258165299</v>
      </c>
      <c r="AB187" s="3">
        <f t="shared" si="30"/>
        <v>4.9356951535513787</v>
      </c>
      <c r="AC187" s="4">
        <f t="shared" si="31"/>
        <v>39153.378695829364</v>
      </c>
    </row>
    <row r="188" spans="3:29" ht="18" customHeight="1" thickBot="1" x14ac:dyDescent="0.3">
      <c r="C188" s="14"/>
      <c r="G188" s="2">
        <v>184</v>
      </c>
      <c r="H188" s="8">
        <f t="shared" si="32"/>
        <v>1503.4801341142643</v>
      </c>
      <c r="I188" s="8">
        <f t="shared" si="33"/>
        <v>1068.2876510701492</v>
      </c>
      <c r="J188" s="3">
        <f t="shared" si="34"/>
        <v>435.19248304411508</v>
      </c>
      <c r="K188" s="4">
        <f>IFERROR(IF(AND(H188&lt;&gt;"",$G188&lt;=$C$7),$C$8-SUM(I$5:I188),""),"")</f>
        <v>147715.46723580675</v>
      </c>
      <c r="M188" s="38">
        <v>184</v>
      </c>
      <c r="N188" s="41">
        <f t="shared" si="35"/>
        <v>0</v>
      </c>
      <c r="O188" s="8">
        <f t="shared" si="36"/>
        <v>0</v>
      </c>
      <c r="P188" s="3">
        <f t="shared" si="37"/>
        <v>0</v>
      </c>
      <c r="Q188" s="12">
        <f>IF(AND($F$1=2,N188&lt;&gt;"",$G188&lt;=($D$1*12)),$D$3-SUM(O$5:O188),
IF(AND($F$1=3,N188&lt;&gt;"",$G188&lt;=($E$1*12)),$E$3-SUM(O$5:O188),0))</f>
        <v>0</v>
      </c>
      <c r="S188" s="2">
        <v>184</v>
      </c>
      <c r="T188" s="8">
        <f t="shared" si="38"/>
        <v>337.11822773520436</v>
      </c>
      <c r="U188" s="8">
        <f t="shared" si="39"/>
        <v>332.22405539822569</v>
      </c>
      <c r="V188" s="3">
        <f t="shared" si="40"/>
        <v>4.8941723369786727</v>
      </c>
      <c r="W188" s="4">
        <f>IF(AND($F$1=2,S188&lt;=$D$1*12),$D$4,IF(AND($F$1=3,S188&lt;=$E$1*12),$E$4,
IF(AND($F$1=2,T188&lt;&gt;"",S188&lt;=($D$7),S188&gt;($D$1*12)),$D$4-SUM(U$5:U188),
IF(AND($F$1=3,T188&lt;&gt;"",S188&lt;=($E$7),S188&gt;($E$1*12)),$E$4-SUM(U$5:U188),0))))</f>
        <v>38821.154640431138</v>
      </c>
      <c r="Y188" s="2">
        <v>184</v>
      </c>
      <c r="Z188" s="8">
        <f t="shared" si="41"/>
        <v>337.11822773520436</v>
      </c>
      <c r="AA188" s="8">
        <f t="shared" si="29"/>
        <v>332.22405539822569</v>
      </c>
      <c r="AB188" s="3">
        <f t="shared" si="30"/>
        <v>4.8941723369786727</v>
      </c>
      <c r="AC188" s="4">
        <f t="shared" si="31"/>
        <v>38821.154640431138</v>
      </c>
    </row>
    <row r="189" spans="3:29" ht="18" customHeight="1" thickBot="1" x14ac:dyDescent="0.3">
      <c r="C189" s="14"/>
      <c r="G189" s="2">
        <v>185</v>
      </c>
      <c r="H189" s="8">
        <f t="shared" si="32"/>
        <v>1503.4801341142643</v>
      </c>
      <c r="I189" s="8">
        <f t="shared" si="33"/>
        <v>1071.4123924495293</v>
      </c>
      <c r="J189" s="3">
        <f t="shared" si="34"/>
        <v>432.06774166473485</v>
      </c>
      <c r="K189" s="4">
        <f>IFERROR(IF(AND(H189&lt;&gt;"",$G189&lt;=$C$7),$C$8-SUM(I$5:I189),""),"")</f>
        <v>146644.05484335721</v>
      </c>
      <c r="M189" s="38">
        <v>185</v>
      </c>
      <c r="N189" s="41">
        <f t="shared" si="35"/>
        <v>0</v>
      </c>
      <c r="O189" s="8">
        <f t="shared" si="36"/>
        <v>0</v>
      </c>
      <c r="P189" s="3">
        <f t="shared" si="37"/>
        <v>0</v>
      </c>
      <c r="Q189" s="12">
        <f>IF(AND($F$1=2,N189&lt;&gt;"",$G189&lt;=($D$1*12)),$D$3-SUM(O$5:O189),
IF(AND($F$1=3,N189&lt;&gt;"",$G189&lt;=($E$1*12)),$E$3-SUM(O$5:O189),0))</f>
        <v>0</v>
      </c>
      <c r="S189" s="2">
        <v>185</v>
      </c>
      <c r="T189" s="8">
        <f t="shared" si="38"/>
        <v>337.11822773520436</v>
      </c>
      <c r="U189" s="8">
        <f t="shared" si="39"/>
        <v>332.26558340515044</v>
      </c>
      <c r="V189" s="3">
        <f t="shared" si="40"/>
        <v>4.8526443300538951</v>
      </c>
      <c r="W189" s="4">
        <f>IF(AND($F$1=2,S189&lt;=$D$1*12),$D$4,IF(AND($F$1=3,S189&lt;=$E$1*12),$E$4,
IF(AND($F$1=2,T189&lt;&gt;"",S189&lt;=($D$7),S189&gt;($D$1*12)),$D$4-SUM(U$5:U189),
IF(AND($F$1=3,T189&lt;&gt;"",S189&lt;=($E$7),S189&gt;($E$1*12)),$E$4-SUM(U$5:U189),0))))</f>
        <v>38488.88905702599</v>
      </c>
      <c r="Y189" s="2">
        <v>185</v>
      </c>
      <c r="Z189" s="8">
        <f t="shared" si="41"/>
        <v>337.11822773520436</v>
      </c>
      <c r="AA189" s="8">
        <f t="shared" si="29"/>
        <v>332.26558340515044</v>
      </c>
      <c r="AB189" s="3">
        <f t="shared" si="30"/>
        <v>4.8526443300538951</v>
      </c>
      <c r="AC189" s="4">
        <f t="shared" si="31"/>
        <v>38488.88905702599</v>
      </c>
    </row>
    <row r="190" spans="3:29" ht="18" customHeight="1" thickBot="1" x14ac:dyDescent="0.3">
      <c r="C190" s="14"/>
      <c r="G190" s="2">
        <v>186</v>
      </c>
      <c r="H190" s="8">
        <f t="shared" si="32"/>
        <v>1503.4801341142643</v>
      </c>
      <c r="I190" s="8">
        <f t="shared" si="33"/>
        <v>1074.5462736974443</v>
      </c>
      <c r="J190" s="3">
        <f t="shared" si="34"/>
        <v>428.93386041681993</v>
      </c>
      <c r="K190" s="4">
        <f>IFERROR(IF(AND(H190&lt;&gt;"",$G190&lt;=$C$7),$C$8-SUM(I$5:I190),""),"")</f>
        <v>145569.50856965975</v>
      </c>
      <c r="M190" s="38">
        <v>186</v>
      </c>
      <c r="N190" s="41">
        <f t="shared" si="35"/>
        <v>0</v>
      </c>
      <c r="O190" s="8">
        <f t="shared" si="36"/>
        <v>0</v>
      </c>
      <c r="P190" s="3">
        <f t="shared" si="37"/>
        <v>0</v>
      </c>
      <c r="Q190" s="12">
        <f>IF(AND($F$1=2,N190&lt;&gt;"",$G190&lt;=($D$1*12)),$D$3-SUM(O$5:O190),
IF(AND($F$1=3,N190&lt;&gt;"",$G190&lt;=($E$1*12)),$E$3-SUM(O$5:O190),0))</f>
        <v>0</v>
      </c>
      <c r="S190" s="2">
        <v>186</v>
      </c>
      <c r="T190" s="8">
        <f t="shared" si="38"/>
        <v>337.11822773520436</v>
      </c>
      <c r="U190" s="8">
        <f t="shared" si="39"/>
        <v>332.30711660307611</v>
      </c>
      <c r="V190" s="3">
        <f t="shared" si="40"/>
        <v>4.8111111321282509</v>
      </c>
      <c r="W190" s="4">
        <f>IF(AND($F$1=2,S190&lt;=$D$1*12),$D$4,IF(AND($F$1=3,S190&lt;=$E$1*12),$E$4,
IF(AND($F$1=2,T190&lt;&gt;"",S190&lt;=($D$7),S190&gt;($D$1*12)),$D$4-SUM(U$5:U190),
IF(AND($F$1=3,T190&lt;&gt;"",S190&lt;=($E$7),S190&gt;($E$1*12)),$E$4-SUM(U$5:U190),0))))</f>
        <v>38156.581940422911</v>
      </c>
      <c r="Y190" s="2">
        <v>186</v>
      </c>
      <c r="Z190" s="8">
        <f t="shared" si="41"/>
        <v>337.11822773520436</v>
      </c>
      <c r="AA190" s="8">
        <f t="shared" si="29"/>
        <v>332.30711660307611</v>
      </c>
      <c r="AB190" s="3">
        <f t="shared" si="30"/>
        <v>4.8111111321282509</v>
      </c>
      <c r="AC190" s="4">
        <f t="shared" si="31"/>
        <v>38156.581940422911</v>
      </c>
    </row>
    <row r="191" spans="3:29" ht="18" customHeight="1" thickBot="1" x14ac:dyDescent="0.3">
      <c r="C191" s="14"/>
      <c r="G191" s="2">
        <v>187</v>
      </c>
      <c r="H191" s="8">
        <f t="shared" si="32"/>
        <v>1503.4801341142643</v>
      </c>
      <c r="I191" s="8">
        <f t="shared" si="33"/>
        <v>1077.6893215480093</v>
      </c>
      <c r="J191" s="3">
        <f t="shared" si="34"/>
        <v>425.79081256625506</v>
      </c>
      <c r="K191" s="4">
        <f>IFERROR(IF(AND(H191&lt;&gt;"",$G191&lt;=$C$7),$C$8-SUM(I$5:I191),""),"")</f>
        <v>144491.81924811174</v>
      </c>
      <c r="M191" s="38">
        <v>187</v>
      </c>
      <c r="N191" s="41">
        <f t="shared" si="35"/>
        <v>0</v>
      </c>
      <c r="O191" s="8">
        <f t="shared" si="36"/>
        <v>0</v>
      </c>
      <c r="P191" s="3">
        <f t="shared" si="37"/>
        <v>0</v>
      </c>
      <c r="Q191" s="12">
        <f>IF(AND($F$1=2,N191&lt;&gt;"",$G191&lt;=($D$1*12)),$D$3-SUM(O$5:O191),
IF(AND($F$1=3,N191&lt;&gt;"",$G191&lt;=($E$1*12)),$E$3-SUM(O$5:O191),0))</f>
        <v>0</v>
      </c>
      <c r="S191" s="2">
        <v>187</v>
      </c>
      <c r="T191" s="8">
        <f t="shared" si="38"/>
        <v>337.11822773520436</v>
      </c>
      <c r="U191" s="8">
        <f t="shared" si="39"/>
        <v>332.34865499265152</v>
      </c>
      <c r="V191" s="3">
        <f t="shared" si="40"/>
        <v>4.7695727425528656</v>
      </c>
      <c r="W191" s="4">
        <f>IF(AND($F$1=2,S191&lt;=$D$1*12),$D$4,IF(AND($F$1=3,S191&lt;=$E$1*12),$E$4,
IF(AND($F$1=2,T191&lt;&gt;"",S191&lt;=($D$7),S191&gt;($D$1*12)),$D$4-SUM(U$5:U191),
IF(AND($F$1=3,T191&lt;&gt;"",S191&lt;=($E$7),S191&gt;($E$1*12)),$E$4-SUM(U$5:U191),0))))</f>
        <v>37824.233285430266</v>
      </c>
      <c r="Y191" s="2">
        <v>187</v>
      </c>
      <c r="Z191" s="8">
        <f t="shared" si="41"/>
        <v>337.11822773520436</v>
      </c>
      <c r="AA191" s="8">
        <f t="shared" si="29"/>
        <v>332.34865499265152</v>
      </c>
      <c r="AB191" s="3">
        <f t="shared" si="30"/>
        <v>4.7695727425528656</v>
      </c>
      <c r="AC191" s="4">
        <f t="shared" si="31"/>
        <v>37824.233285430266</v>
      </c>
    </row>
    <row r="192" spans="3:29" ht="18" customHeight="1" thickBot="1" x14ac:dyDescent="0.3">
      <c r="C192" s="14"/>
      <c r="G192" s="2">
        <v>188</v>
      </c>
      <c r="H192" s="8">
        <f t="shared" si="32"/>
        <v>1503.4801341142643</v>
      </c>
      <c r="I192" s="8">
        <f t="shared" si="33"/>
        <v>1080.8415628135372</v>
      </c>
      <c r="J192" s="3">
        <f t="shared" si="34"/>
        <v>422.63857130072705</v>
      </c>
      <c r="K192" s="4">
        <f>IFERROR(IF(AND(H192&lt;&gt;"",$G192&lt;=$C$7),$C$8-SUM(I$5:I192),""),"")</f>
        <v>143410.97768529822</v>
      </c>
      <c r="M192" s="38">
        <v>188</v>
      </c>
      <c r="N192" s="41">
        <f t="shared" si="35"/>
        <v>0</v>
      </c>
      <c r="O192" s="8">
        <f t="shared" si="36"/>
        <v>0</v>
      </c>
      <c r="P192" s="3">
        <f t="shared" si="37"/>
        <v>0</v>
      </c>
      <c r="Q192" s="12">
        <f>IF(AND($F$1=2,N192&lt;&gt;"",$G192&lt;=($D$1*12)),$D$3-SUM(O$5:O192),
IF(AND($F$1=3,N192&lt;&gt;"",$G192&lt;=($E$1*12)),$E$3-SUM(O$5:O192),0))</f>
        <v>0</v>
      </c>
      <c r="S192" s="2">
        <v>188</v>
      </c>
      <c r="T192" s="8">
        <f t="shared" si="38"/>
        <v>337.11822773520436</v>
      </c>
      <c r="U192" s="8">
        <f t="shared" si="39"/>
        <v>332.39019857452558</v>
      </c>
      <c r="V192" s="3">
        <f t="shared" si="40"/>
        <v>4.7280291606787852</v>
      </c>
      <c r="W192" s="4">
        <f>IF(AND($F$1=2,S192&lt;=$D$1*12),$D$4,IF(AND($F$1=3,S192&lt;=$E$1*12),$E$4,
IF(AND($F$1=2,T192&lt;&gt;"",S192&lt;=($D$7),S192&gt;($D$1*12)),$D$4-SUM(U$5:U192),
IF(AND($F$1=3,T192&lt;&gt;"",S192&lt;=($E$7),S192&gt;($E$1*12)),$E$4-SUM(U$5:U192),0))))</f>
        <v>37491.843086855733</v>
      </c>
      <c r="Y192" s="2">
        <v>188</v>
      </c>
      <c r="Z192" s="8">
        <f t="shared" si="41"/>
        <v>337.11822773520436</v>
      </c>
      <c r="AA192" s="8">
        <f t="shared" si="29"/>
        <v>332.39019857452558</v>
      </c>
      <c r="AB192" s="3">
        <f t="shared" si="30"/>
        <v>4.7280291606787852</v>
      </c>
      <c r="AC192" s="4">
        <f t="shared" si="31"/>
        <v>37491.843086855733</v>
      </c>
    </row>
    <row r="193" spans="3:29" ht="18" customHeight="1" thickBot="1" x14ac:dyDescent="0.3">
      <c r="C193" s="14"/>
      <c r="G193" s="2">
        <v>189</v>
      </c>
      <c r="H193" s="8">
        <f t="shared" si="32"/>
        <v>1503.4801341142643</v>
      </c>
      <c r="I193" s="8">
        <f t="shared" si="33"/>
        <v>1084.0030243847668</v>
      </c>
      <c r="J193" s="3">
        <f t="shared" si="34"/>
        <v>419.47710972949756</v>
      </c>
      <c r="K193" s="4">
        <f>IFERROR(IF(AND(H193&lt;&gt;"",$G193&lt;=$C$7),$C$8-SUM(I$5:I193),""),"")</f>
        <v>142326.97466091346</v>
      </c>
      <c r="M193" s="38">
        <v>189</v>
      </c>
      <c r="N193" s="41">
        <f t="shared" si="35"/>
        <v>0</v>
      </c>
      <c r="O193" s="8">
        <f t="shared" si="36"/>
        <v>0</v>
      </c>
      <c r="P193" s="3">
        <f t="shared" si="37"/>
        <v>0</v>
      </c>
      <c r="Q193" s="12">
        <f>IF(AND($F$1=2,N193&lt;&gt;"",$G193&lt;=($D$1*12)),$D$3-SUM(O$5:O193),
IF(AND($F$1=3,N193&lt;&gt;"",$G193&lt;=($E$1*12)),$E$3-SUM(O$5:O193),0))</f>
        <v>0</v>
      </c>
      <c r="S193" s="2">
        <v>189</v>
      </c>
      <c r="T193" s="8">
        <f t="shared" si="38"/>
        <v>337.11822773520436</v>
      </c>
      <c r="U193" s="8">
        <f t="shared" si="39"/>
        <v>332.4317473493474</v>
      </c>
      <c r="V193" s="3">
        <f t="shared" si="40"/>
        <v>4.686480385856969</v>
      </c>
      <c r="W193" s="4">
        <f>IF(AND($F$1=2,S193&lt;=$D$1*12),$D$4,IF(AND($F$1=3,S193&lt;=$E$1*12),$E$4,
IF(AND($F$1=2,T193&lt;&gt;"",S193&lt;=($D$7),S193&gt;($D$1*12)),$D$4-SUM(U$5:U193),
IF(AND($F$1=3,T193&lt;&gt;"",S193&lt;=($E$7),S193&gt;($E$1*12)),$E$4-SUM(U$5:U193),0))))</f>
        <v>37159.411339506391</v>
      </c>
      <c r="Y193" s="2">
        <v>189</v>
      </c>
      <c r="Z193" s="8">
        <f t="shared" si="41"/>
        <v>337.11822773520436</v>
      </c>
      <c r="AA193" s="8">
        <f t="shared" si="29"/>
        <v>332.4317473493474</v>
      </c>
      <c r="AB193" s="3">
        <f t="shared" si="30"/>
        <v>4.686480385856969</v>
      </c>
      <c r="AC193" s="4">
        <f t="shared" si="31"/>
        <v>37159.411339506391</v>
      </c>
    </row>
    <row r="194" spans="3:29" ht="18" customHeight="1" thickBot="1" x14ac:dyDescent="0.3">
      <c r="C194" s="14"/>
      <c r="G194" s="2">
        <v>190</v>
      </c>
      <c r="H194" s="8">
        <f t="shared" si="32"/>
        <v>1503.4801341142643</v>
      </c>
      <c r="I194" s="8">
        <f t="shared" si="33"/>
        <v>1087.1737332310922</v>
      </c>
      <c r="J194" s="3">
        <f t="shared" si="34"/>
        <v>416.30640088317199</v>
      </c>
      <c r="K194" s="4">
        <f>IFERROR(IF(AND(H194&lt;&gt;"",$G194&lt;=$C$7),$C$8-SUM(I$5:I194),""),"")</f>
        <v>141239.80092768237</v>
      </c>
      <c r="M194" s="38">
        <v>190</v>
      </c>
      <c r="N194" s="41">
        <f t="shared" si="35"/>
        <v>0</v>
      </c>
      <c r="O194" s="8">
        <f t="shared" si="36"/>
        <v>0</v>
      </c>
      <c r="P194" s="3">
        <f t="shared" si="37"/>
        <v>0</v>
      </c>
      <c r="Q194" s="12">
        <f>IF(AND($F$1=2,N194&lt;&gt;"",$G194&lt;=($D$1*12)),$D$3-SUM(O$5:O194),
IF(AND($F$1=3,N194&lt;&gt;"",$G194&lt;=($E$1*12)),$E$3-SUM(O$5:O194),0))</f>
        <v>0</v>
      </c>
      <c r="S194" s="2">
        <v>190</v>
      </c>
      <c r="T194" s="8">
        <f t="shared" si="38"/>
        <v>337.11822773520436</v>
      </c>
      <c r="U194" s="8">
        <f t="shared" si="39"/>
        <v>332.47330131776607</v>
      </c>
      <c r="V194" s="3">
        <f t="shared" si="40"/>
        <v>4.6449264174383007</v>
      </c>
      <c r="W194" s="4">
        <f>IF(AND($F$1=2,S194&lt;=$D$1*12),$D$4,IF(AND($F$1=3,S194&lt;=$E$1*12),$E$4,
IF(AND($F$1=2,T194&lt;&gt;"",S194&lt;=($D$7),S194&gt;($D$1*12)),$D$4-SUM(U$5:U194),
IF(AND($F$1=3,T194&lt;&gt;"",S194&lt;=($E$7),S194&gt;($E$1*12)),$E$4-SUM(U$5:U194),0))))</f>
        <v>36826.938038188629</v>
      </c>
      <c r="Y194" s="2">
        <v>190</v>
      </c>
      <c r="Z194" s="8">
        <f t="shared" si="41"/>
        <v>337.11822773520436</v>
      </c>
      <c r="AA194" s="8">
        <f t="shared" si="29"/>
        <v>332.47330131776607</v>
      </c>
      <c r="AB194" s="3">
        <f t="shared" si="30"/>
        <v>4.6449264174383007</v>
      </c>
      <c r="AC194" s="4">
        <f t="shared" si="31"/>
        <v>36826.938038188629</v>
      </c>
    </row>
    <row r="195" spans="3:29" ht="18" customHeight="1" thickBot="1" x14ac:dyDescent="0.3">
      <c r="C195" s="14"/>
      <c r="G195" s="2">
        <v>191</v>
      </c>
      <c r="H195" s="8">
        <f t="shared" si="32"/>
        <v>1503.4801341142643</v>
      </c>
      <c r="I195" s="8">
        <f t="shared" si="33"/>
        <v>1090.3537164007932</v>
      </c>
      <c r="J195" s="3">
        <f t="shared" si="34"/>
        <v>413.12641771347103</v>
      </c>
      <c r="K195" s="4">
        <f>IFERROR(IF(AND(H195&lt;&gt;"",$G195&lt;=$C$7),$C$8-SUM(I$5:I195),""),"")</f>
        <v>140149.44721128157</v>
      </c>
      <c r="M195" s="38">
        <v>191</v>
      </c>
      <c r="N195" s="41">
        <f t="shared" si="35"/>
        <v>0</v>
      </c>
      <c r="O195" s="8">
        <f t="shared" si="36"/>
        <v>0</v>
      </c>
      <c r="P195" s="3">
        <f t="shared" si="37"/>
        <v>0</v>
      </c>
      <c r="Q195" s="12">
        <f>IF(AND($F$1=2,N195&lt;&gt;"",$G195&lt;=($D$1*12)),$D$3-SUM(O$5:O195),
IF(AND($F$1=3,N195&lt;&gt;"",$G195&lt;=($E$1*12)),$E$3-SUM(O$5:O195),0))</f>
        <v>0</v>
      </c>
      <c r="S195" s="2">
        <v>191</v>
      </c>
      <c r="T195" s="8">
        <f t="shared" si="38"/>
        <v>337.11822773520436</v>
      </c>
      <c r="U195" s="8">
        <f t="shared" si="39"/>
        <v>332.5148604804308</v>
      </c>
      <c r="V195" s="3">
        <f t="shared" si="40"/>
        <v>4.6033672547735804</v>
      </c>
      <c r="W195" s="4">
        <f>IF(AND($F$1=2,S195&lt;=$D$1*12),$D$4,IF(AND($F$1=3,S195&lt;=$E$1*12),$E$4,
IF(AND($F$1=2,T195&lt;&gt;"",S195&lt;=($D$7),S195&gt;($D$1*12)),$D$4-SUM(U$5:U195),
IF(AND($F$1=3,T195&lt;&gt;"",S195&lt;=($E$7),S195&gt;($E$1*12)),$E$4-SUM(U$5:U195),0))))</f>
        <v>36494.423177708195</v>
      </c>
      <c r="Y195" s="2">
        <v>191</v>
      </c>
      <c r="Z195" s="8">
        <f t="shared" si="41"/>
        <v>337.11822773520436</v>
      </c>
      <c r="AA195" s="8">
        <f t="shared" si="29"/>
        <v>332.5148604804308</v>
      </c>
      <c r="AB195" s="3">
        <f t="shared" si="30"/>
        <v>4.6033672547735804</v>
      </c>
      <c r="AC195" s="4">
        <f t="shared" si="31"/>
        <v>36494.423177708195</v>
      </c>
    </row>
    <row r="196" spans="3:29" ht="18" customHeight="1" thickBot="1" x14ac:dyDescent="0.3">
      <c r="C196" s="14"/>
      <c r="G196" s="2">
        <v>192</v>
      </c>
      <c r="H196" s="8">
        <f t="shared" si="32"/>
        <v>1503.4801341142643</v>
      </c>
      <c r="I196" s="8">
        <f t="shared" si="33"/>
        <v>1093.5430010212656</v>
      </c>
      <c r="J196" s="3">
        <f t="shared" si="34"/>
        <v>409.93713309299875</v>
      </c>
      <c r="K196" s="4">
        <f>IFERROR(IF(AND(H196&lt;&gt;"",$G196&lt;=$C$7),$C$8-SUM(I$5:I196),""),"")</f>
        <v>139055.90421026031</v>
      </c>
      <c r="M196" s="38">
        <v>192</v>
      </c>
      <c r="N196" s="41">
        <f t="shared" si="35"/>
        <v>0</v>
      </c>
      <c r="O196" s="8">
        <f t="shared" si="36"/>
        <v>0</v>
      </c>
      <c r="P196" s="3">
        <f t="shared" si="37"/>
        <v>0</v>
      </c>
      <c r="Q196" s="12">
        <f>IF(AND($F$1=2,N196&lt;&gt;"",$G196&lt;=($D$1*12)),$D$3-SUM(O$5:O196),
IF(AND($F$1=3,N196&lt;&gt;"",$G196&lt;=($E$1*12)),$E$3-SUM(O$5:O196),0))</f>
        <v>0</v>
      </c>
      <c r="S196" s="2">
        <v>192</v>
      </c>
      <c r="T196" s="8">
        <f t="shared" si="38"/>
        <v>337.11822773520436</v>
      </c>
      <c r="U196" s="8">
        <f t="shared" si="39"/>
        <v>332.55642483799085</v>
      </c>
      <c r="V196" s="3">
        <f t="shared" si="40"/>
        <v>4.5618028972135249</v>
      </c>
      <c r="W196" s="4">
        <f>IF(AND($F$1=2,S196&lt;=$D$1*12),$D$4,IF(AND($F$1=3,S196&lt;=$E$1*12),$E$4,
IF(AND($F$1=2,T196&lt;&gt;"",S196&lt;=($D$7),S196&gt;($D$1*12)),$D$4-SUM(U$5:U196),
IF(AND($F$1=3,T196&lt;&gt;"",S196&lt;=($E$7),S196&gt;($E$1*12)),$E$4-SUM(U$5:U196),0))))</f>
        <v>36161.866752870206</v>
      </c>
      <c r="Y196" s="2">
        <v>192</v>
      </c>
      <c r="Z196" s="8">
        <f t="shared" si="41"/>
        <v>337.11822773520436</v>
      </c>
      <c r="AA196" s="8">
        <f t="shared" si="29"/>
        <v>332.55642483799085</v>
      </c>
      <c r="AB196" s="3">
        <f t="shared" si="30"/>
        <v>4.5618028972135249</v>
      </c>
      <c r="AC196" s="4">
        <f t="shared" si="31"/>
        <v>36161.866752870206</v>
      </c>
    </row>
    <row r="197" spans="3:29" ht="18" customHeight="1" thickBot="1" x14ac:dyDescent="0.3">
      <c r="C197" s="14"/>
      <c r="G197" s="2">
        <v>193</v>
      </c>
      <c r="H197" s="8">
        <f t="shared" si="32"/>
        <v>1503.4801341142643</v>
      </c>
      <c r="I197" s="8">
        <f t="shared" si="33"/>
        <v>1096.7416142992527</v>
      </c>
      <c r="J197" s="3">
        <f t="shared" si="34"/>
        <v>406.73851981501161</v>
      </c>
      <c r="K197" s="4">
        <f>IFERROR(IF(AND(H197&lt;&gt;"",$G197&lt;=$C$7),$C$8-SUM(I$5:I197),""),"")</f>
        <v>137959.16259596107</v>
      </c>
      <c r="M197" s="38">
        <v>193</v>
      </c>
      <c r="N197" s="41">
        <f t="shared" si="35"/>
        <v>0</v>
      </c>
      <c r="O197" s="8">
        <f t="shared" si="36"/>
        <v>0</v>
      </c>
      <c r="P197" s="3">
        <f t="shared" si="37"/>
        <v>0</v>
      </c>
      <c r="Q197" s="12">
        <f>IF(AND($F$1=2,N197&lt;&gt;"",$G197&lt;=($D$1*12)),$D$3-SUM(O$5:O197),
IF(AND($F$1=3,N197&lt;&gt;"",$G197&lt;=($E$1*12)),$E$3-SUM(O$5:O197),0))</f>
        <v>0</v>
      </c>
      <c r="S197" s="2">
        <v>193</v>
      </c>
      <c r="T197" s="8">
        <f t="shared" si="38"/>
        <v>337.11822773520436</v>
      </c>
      <c r="U197" s="8">
        <f t="shared" si="39"/>
        <v>332.5979943910956</v>
      </c>
      <c r="V197" s="3">
        <f t="shared" si="40"/>
        <v>4.5202333441087772</v>
      </c>
      <c r="W197" s="4">
        <f>IF(AND($F$1=2,S197&lt;=$D$1*12),$D$4,IF(AND($F$1=3,S197&lt;=$E$1*12),$E$4,
IF(AND($F$1=2,T197&lt;&gt;"",S197&lt;=($D$7),S197&gt;($D$1*12)),$D$4-SUM(U$5:U197),
IF(AND($F$1=3,T197&lt;&gt;"",S197&lt;=($E$7),S197&gt;($E$1*12)),$E$4-SUM(U$5:U197),0))))</f>
        <v>35829.268758479106</v>
      </c>
      <c r="Y197" s="2">
        <v>193</v>
      </c>
      <c r="Z197" s="8">
        <f t="shared" si="41"/>
        <v>337.11822773520436</v>
      </c>
      <c r="AA197" s="8">
        <f t="shared" ref="AA197:AA260" si="42">IFERROR(O197+U197,"")</f>
        <v>332.5979943910956</v>
      </c>
      <c r="AB197" s="3">
        <f t="shared" ref="AB197:AB260" si="43">IFERROR(P197+V197,"")</f>
        <v>4.5202333441087772</v>
      </c>
      <c r="AC197" s="4">
        <f t="shared" ref="AC197:AC260" si="44">IFERROR(Q197+W197,"")</f>
        <v>35829.268758479106</v>
      </c>
    </row>
    <row r="198" spans="3:29" ht="18" customHeight="1" thickBot="1" x14ac:dyDescent="0.3">
      <c r="C198" s="14"/>
      <c r="G198" s="2">
        <v>194</v>
      </c>
      <c r="H198" s="8">
        <f t="shared" ref="H198:H261" si="45">IF(G198&lt;=$C$7,$C$13,"")</f>
        <v>1503.4801341142643</v>
      </c>
      <c r="I198" s="8">
        <f t="shared" ref="I198:I261" si="46">IFERROR(H198-J198,"")</f>
        <v>1099.949583521078</v>
      </c>
      <c r="J198" s="3">
        <f t="shared" ref="J198:J261" si="47">IF(AND(H198&lt;&gt;"",G198&lt;=$C$7),-IPMT($C$12/12,G198,$C$7,$C$8,0,0))</f>
        <v>403.53055059318621</v>
      </c>
      <c r="K198" s="4">
        <f>IFERROR(IF(AND(H198&lt;&gt;"",$G198&lt;=$C$7),$C$8-SUM(I$5:I198),""),"")</f>
        <v>136859.21301243998</v>
      </c>
      <c r="M198" s="38">
        <v>194</v>
      </c>
      <c r="N198" s="41">
        <f t="shared" ref="N198:N261" si="48">IF(AND($F$1=2,M198&lt;=120),$D$13,
IF(AND($F$1=3,M198&lt;=180),$E$13,0))</f>
        <v>0</v>
      </c>
      <c r="O198" s="8">
        <f t="shared" ref="O198:O261" si="49">IFERROR(N198-P198,0)</f>
        <v>0</v>
      </c>
      <c r="P198" s="3">
        <f t="shared" ref="P198:P261" si="50">IF(AND($F$1=2,$M198&lt;=120),-IPMT(($C$9+$C$10)/12,M198,$D$1*12,$C$3,0,0),
IF(AND($F$1=3,$M198&lt;=180),-IPMT(($C$9+$C$10)/12,M198,$E$1*12,$C$3,0,0),0))</f>
        <v>0</v>
      </c>
      <c r="Q198" s="12">
        <f>IF(AND($F$1=2,N198&lt;&gt;"",$G198&lt;=($D$1*12)),$D$3-SUM(O$5:O198),
IF(AND($F$1=3,N198&lt;&gt;"",$G198&lt;=($E$1*12)),$E$3-SUM(O$5:O198),0))</f>
        <v>0</v>
      </c>
      <c r="S198" s="2">
        <v>194</v>
      </c>
      <c r="T198" s="8">
        <f t="shared" ref="T198:T261" si="51">IF(AND($F$1=2,S198&lt;=($D$7),S198&gt;($D$1*12)),$D$14,
IF(AND($F$1=3,S198&lt;=($E$7),S198&gt;($E$1*12)),$E$14,0))</f>
        <v>337.11822773520436</v>
      </c>
      <c r="U198" s="8">
        <f t="shared" ref="U198:U261" si="52">IFERROR(T198-V198,0)</f>
        <v>332.63956914039449</v>
      </c>
      <c r="V198" s="3">
        <f t="shared" ref="V198:V261" si="53">IF(AND($F$1=2,T198&lt;&gt;0),-IPMT($D$10/12,S198-($D$1*12),($D$6-$D$1)*12,$D$4,0,0),
IF(AND($F$1=3,T198&lt;&gt;0),-IPMT($E$10/12,S198-($E$1*12),($E$6-$E$1)*12,$E$4,0,0),0))</f>
        <v>4.4786585948098905</v>
      </c>
      <c r="W198" s="4">
        <f>IF(AND($F$1=2,S198&lt;=$D$1*12),$D$4,IF(AND($F$1=3,S198&lt;=$E$1*12),$E$4,
IF(AND($F$1=2,T198&lt;&gt;"",S198&lt;=($D$7),S198&gt;($D$1*12)),$D$4-SUM(U$5:U198),
IF(AND($F$1=3,T198&lt;&gt;"",S198&lt;=($E$7),S198&gt;($E$1*12)),$E$4-SUM(U$5:U198),0))))</f>
        <v>35496.62918933871</v>
      </c>
      <c r="Y198" s="2">
        <v>194</v>
      </c>
      <c r="Z198" s="8">
        <f t="shared" ref="Z198:Z261" si="54">IFERROR(N198+T198,"")</f>
        <v>337.11822773520436</v>
      </c>
      <c r="AA198" s="8">
        <f t="shared" si="42"/>
        <v>332.63956914039449</v>
      </c>
      <c r="AB198" s="3">
        <f t="shared" si="43"/>
        <v>4.4786585948098905</v>
      </c>
      <c r="AC198" s="4">
        <f t="shared" si="44"/>
        <v>35496.62918933871</v>
      </c>
    </row>
    <row r="199" spans="3:29" ht="18" customHeight="1" thickBot="1" x14ac:dyDescent="0.3">
      <c r="C199" s="14"/>
      <c r="G199" s="2">
        <v>195</v>
      </c>
      <c r="H199" s="8">
        <f t="shared" si="45"/>
        <v>1503.4801341142643</v>
      </c>
      <c r="I199" s="8">
        <f t="shared" si="46"/>
        <v>1103.1669360528772</v>
      </c>
      <c r="J199" s="3">
        <f t="shared" si="47"/>
        <v>400.31319806138714</v>
      </c>
      <c r="K199" s="4">
        <f>IFERROR(IF(AND(H199&lt;&gt;"",$G199&lt;=$C$7),$C$8-SUM(I$5:I199),""),"")</f>
        <v>135756.04607638711</v>
      </c>
      <c r="M199" s="38">
        <v>195</v>
      </c>
      <c r="N199" s="41">
        <f t="shared" si="48"/>
        <v>0</v>
      </c>
      <c r="O199" s="8">
        <f t="shared" si="49"/>
        <v>0</v>
      </c>
      <c r="P199" s="3">
        <f t="shared" si="50"/>
        <v>0</v>
      </c>
      <c r="Q199" s="12">
        <f>IF(AND($F$1=2,N199&lt;&gt;"",$G199&lt;=($D$1*12)),$D$3-SUM(O$5:O199),
IF(AND($F$1=3,N199&lt;&gt;"",$G199&lt;=($E$1*12)),$E$3-SUM(O$5:O199),0))</f>
        <v>0</v>
      </c>
      <c r="S199" s="2">
        <v>195</v>
      </c>
      <c r="T199" s="8">
        <f t="shared" si="51"/>
        <v>337.11822773520436</v>
      </c>
      <c r="U199" s="8">
        <f t="shared" si="52"/>
        <v>332.681149086537</v>
      </c>
      <c r="V199" s="3">
        <f t="shared" si="53"/>
        <v>4.4370786486673399</v>
      </c>
      <c r="W199" s="4">
        <f>IF(AND($F$1=2,S199&lt;=$D$1*12),$D$4,IF(AND($F$1=3,S199&lt;=$E$1*12),$E$4,
IF(AND($F$1=2,T199&lt;&gt;"",S199&lt;=($D$7),S199&gt;($D$1*12)),$D$4-SUM(U$5:U199),
IF(AND($F$1=3,T199&lt;&gt;"",S199&lt;=($E$7),S199&gt;($E$1*12)),$E$4-SUM(U$5:U199),0))))</f>
        <v>35163.948040252173</v>
      </c>
      <c r="Y199" s="2">
        <v>195</v>
      </c>
      <c r="Z199" s="8">
        <f t="shared" si="54"/>
        <v>337.11822773520436</v>
      </c>
      <c r="AA199" s="8">
        <f t="shared" si="42"/>
        <v>332.681149086537</v>
      </c>
      <c r="AB199" s="3">
        <f t="shared" si="43"/>
        <v>4.4370786486673399</v>
      </c>
      <c r="AC199" s="4">
        <f t="shared" si="44"/>
        <v>35163.948040252173</v>
      </c>
    </row>
    <row r="200" spans="3:29" ht="18" customHeight="1" thickBot="1" x14ac:dyDescent="0.3">
      <c r="C200" s="14"/>
      <c r="G200" s="2">
        <v>196</v>
      </c>
      <c r="H200" s="8">
        <f t="shared" si="45"/>
        <v>1503.4801341142643</v>
      </c>
      <c r="I200" s="8">
        <f t="shared" si="46"/>
        <v>1106.3936993408317</v>
      </c>
      <c r="J200" s="3">
        <f t="shared" si="47"/>
        <v>397.08643477343247</v>
      </c>
      <c r="K200" s="4">
        <f>IFERROR(IF(AND(H200&lt;&gt;"",$G200&lt;=$C$7),$C$8-SUM(I$5:I200),""),"")</f>
        <v>134649.65237704627</v>
      </c>
      <c r="M200" s="38">
        <v>196</v>
      </c>
      <c r="N200" s="41">
        <f t="shared" si="48"/>
        <v>0</v>
      </c>
      <c r="O200" s="8">
        <f t="shared" si="49"/>
        <v>0</v>
      </c>
      <c r="P200" s="3">
        <f t="shared" si="50"/>
        <v>0</v>
      </c>
      <c r="Q200" s="12">
        <f>IF(AND($F$1=2,N200&lt;&gt;"",$G200&lt;=($D$1*12)),$D$3-SUM(O$5:O200),
IF(AND($F$1=3,N200&lt;&gt;"",$G200&lt;=($E$1*12)),$E$3-SUM(O$5:O200),0))</f>
        <v>0</v>
      </c>
      <c r="S200" s="2">
        <v>196</v>
      </c>
      <c r="T200" s="8">
        <f t="shared" si="51"/>
        <v>337.11822773520436</v>
      </c>
      <c r="U200" s="8">
        <f t="shared" si="52"/>
        <v>332.72273423017282</v>
      </c>
      <c r="V200" s="3">
        <f t="shared" si="53"/>
        <v>4.3954935050315243</v>
      </c>
      <c r="W200" s="4">
        <f>IF(AND($F$1=2,S200&lt;=$D$1*12),$D$4,IF(AND($F$1=3,S200&lt;=$E$1*12),$E$4,
IF(AND($F$1=2,T200&lt;&gt;"",S200&lt;=($D$7),S200&gt;($D$1*12)),$D$4-SUM(U$5:U200),
IF(AND($F$1=3,T200&lt;&gt;"",S200&lt;=($E$7),S200&gt;($E$1*12)),$E$4-SUM(U$5:U200),0))))</f>
        <v>34831.225306021995</v>
      </c>
      <c r="Y200" s="2">
        <v>196</v>
      </c>
      <c r="Z200" s="8">
        <f t="shared" si="54"/>
        <v>337.11822773520436</v>
      </c>
      <c r="AA200" s="8">
        <f t="shared" si="42"/>
        <v>332.72273423017282</v>
      </c>
      <c r="AB200" s="3">
        <f t="shared" si="43"/>
        <v>4.3954935050315243</v>
      </c>
      <c r="AC200" s="4">
        <f t="shared" si="44"/>
        <v>34831.225306021995</v>
      </c>
    </row>
    <row r="201" spans="3:29" ht="18" customHeight="1" thickBot="1" x14ac:dyDescent="0.3">
      <c r="C201" s="14"/>
      <c r="G201" s="2">
        <v>197</v>
      </c>
      <c r="H201" s="8">
        <f t="shared" si="45"/>
        <v>1503.4801341142643</v>
      </c>
      <c r="I201" s="8">
        <f t="shared" si="46"/>
        <v>1109.6299009114036</v>
      </c>
      <c r="J201" s="3">
        <f t="shared" si="47"/>
        <v>393.85023320286052</v>
      </c>
      <c r="K201" s="4">
        <f>IFERROR(IF(AND(H201&lt;&gt;"",$G201&lt;=$C$7),$C$8-SUM(I$5:I201),""),"")</f>
        <v>133540.02247613485</v>
      </c>
      <c r="M201" s="38">
        <v>197</v>
      </c>
      <c r="N201" s="41">
        <f t="shared" si="48"/>
        <v>0</v>
      </c>
      <c r="O201" s="8">
        <f t="shared" si="49"/>
        <v>0</v>
      </c>
      <c r="P201" s="3">
        <f t="shared" si="50"/>
        <v>0</v>
      </c>
      <c r="Q201" s="12">
        <f>IF(AND($F$1=2,N201&lt;&gt;"",$G201&lt;=($D$1*12)),$D$3-SUM(O$5:O201),
IF(AND($F$1=3,N201&lt;&gt;"",$G201&lt;=($E$1*12)),$E$3-SUM(O$5:O201),0))</f>
        <v>0</v>
      </c>
      <c r="S201" s="2">
        <v>197</v>
      </c>
      <c r="T201" s="8">
        <f t="shared" si="51"/>
        <v>337.11822773520436</v>
      </c>
      <c r="U201" s="8">
        <f t="shared" si="52"/>
        <v>332.76432457195159</v>
      </c>
      <c r="V201" s="3">
        <f t="shared" si="53"/>
        <v>4.3539031632527525</v>
      </c>
      <c r="W201" s="4">
        <f>IF(AND($F$1=2,S201&lt;=$D$1*12),$D$4,IF(AND($F$1=3,S201&lt;=$E$1*12),$E$4,
IF(AND($F$1=2,T201&lt;&gt;"",S201&lt;=($D$7),S201&gt;($D$1*12)),$D$4-SUM(U$5:U201),
IF(AND($F$1=3,T201&lt;&gt;"",S201&lt;=($E$7),S201&gt;($E$1*12)),$E$4-SUM(U$5:U201),0))))</f>
        <v>34498.460981450044</v>
      </c>
      <c r="Y201" s="2">
        <v>197</v>
      </c>
      <c r="Z201" s="8">
        <f t="shared" si="54"/>
        <v>337.11822773520436</v>
      </c>
      <c r="AA201" s="8">
        <f t="shared" si="42"/>
        <v>332.76432457195159</v>
      </c>
      <c r="AB201" s="3">
        <f t="shared" si="43"/>
        <v>4.3539031632527525</v>
      </c>
      <c r="AC201" s="4">
        <f t="shared" si="44"/>
        <v>34498.460981450044</v>
      </c>
    </row>
    <row r="202" spans="3:29" ht="18" customHeight="1" thickBot="1" x14ac:dyDescent="0.3">
      <c r="C202" s="14"/>
      <c r="G202" s="2">
        <v>198</v>
      </c>
      <c r="H202" s="8">
        <f t="shared" si="45"/>
        <v>1503.4801341142643</v>
      </c>
      <c r="I202" s="8">
        <f t="shared" si="46"/>
        <v>1112.8755683715697</v>
      </c>
      <c r="J202" s="3">
        <f t="shared" si="47"/>
        <v>390.6045657426946</v>
      </c>
      <c r="K202" s="4">
        <f>IFERROR(IF(AND(H202&lt;&gt;"",$G202&lt;=$C$7),$C$8-SUM(I$5:I202),""),"")</f>
        <v>132427.14690776329</v>
      </c>
      <c r="M202" s="38">
        <v>198</v>
      </c>
      <c r="N202" s="41">
        <f t="shared" si="48"/>
        <v>0</v>
      </c>
      <c r="O202" s="8">
        <f t="shared" si="49"/>
        <v>0</v>
      </c>
      <c r="P202" s="3">
        <f t="shared" si="50"/>
        <v>0</v>
      </c>
      <c r="Q202" s="12">
        <f>IF(AND($F$1=2,N202&lt;&gt;"",$G202&lt;=($D$1*12)),$D$3-SUM(O$5:O202),
IF(AND($F$1=3,N202&lt;&gt;"",$G202&lt;=($E$1*12)),$E$3-SUM(O$5:O202),0))</f>
        <v>0</v>
      </c>
      <c r="S202" s="2">
        <v>198</v>
      </c>
      <c r="T202" s="8">
        <f t="shared" si="51"/>
        <v>337.11822773520436</v>
      </c>
      <c r="U202" s="8">
        <f t="shared" si="52"/>
        <v>332.8059201125231</v>
      </c>
      <c r="V202" s="3">
        <f t="shared" si="53"/>
        <v>4.3123076226812573</v>
      </c>
      <c r="W202" s="4">
        <f>IF(AND($F$1=2,S202&lt;=$D$1*12),$D$4,IF(AND($F$1=3,S202&lt;=$E$1*12),$E$4,
IF(AND($F$1=2,T202&lt;&gt;"",S202&lt;=($D$7),S202&gt;($D$1*12)),$D$4-SUM(U$5:U202),
IF(AND($F$1=3,T202&lt;&gt;"",S202&lt;=($E$7),S202&gt;($E$1*12)),$E$4-SUM(U$5:U202),0))))</f>
        <v>34165.655061337529</v>
      </c>
      <c r="Y202" s="2">
        <v>198</v>
      </c>
      <c r="Z202" s="8">
        <f t="shared" si="54"/>
        <v>337.11822773520436</v>
      </c>
      <c r="AA202" s="8">
        <f t="shared" si="42"/>
        <v>332.8059201125231</v>
      </c>
      <c r="AB202" s="3">
        <f t="shared" si="43"/>
        <v>4.3123076226812573</v>
      </c>
      <c r="AC202" s="4">
        <f t="shared" si="44"/>
        <v>34165.655061337529</v>
      </c>
    </row>
    <row r="203" spans="3:29" ht="18" customHeight="1" thickBot="1" x14ac:dyDescent="0.3">
      <c r="C203" s="14"/>
      <c r="G203" s="2">
        <v>199</v>
      </c>
      <c r="H203" s="8">
        <f t="shared" si="45"/>
        <v>1503.4801341142643</v>
      </c>
      <c r="I203" s="8">
        <f t="shared" si="46"/>
        <v>1116.1307294090566</v>
      </c>
      <c r="J203" s="3">
        <f t="shared" si="47"/>
        <v>387.3494047052078</v>
      </c>
      <c r="K203" s="4">
        <f>IFERROR(IF(AND(H203&lt;&gt;"",$G203&lt;=$C$7),$C$8-SUM(I$5:I203),""),"")</f>
        <v>131311.01617835424</v>
      </c>
      <c r="M203" s="38">
        <v>199</v>
      </c>
      <c r="N203" s="41">
        <f t="shared" si="48"/>
        <v>0</v>
      </c>
      <c r="O203" s="8">
        <f t="shared" si="49"/>
        <v>0</v>
      </c>
      <c r="P203" s="3">
        <f t="shared" si="50"/>
        <v>0</v>
      </c>
      <c r="Q203" s="12">
        <f>IF(AND($F$1=2,N203&lt;&gt;"",$G203&lt;=($D$1*12)),$D$3-SUM(O$5:O203),
IF(AND($F$1=3,N203&lt;&gt;"",$G203&lt;=($E$1*12)),$E$3-SUM(O$5:O203),0))</f>
        <v>0</v>
      </c>
      <c r="S203" s="2">
        <v>199</v>
      </c>
      <c r="T203" s="8">
        <f t="shared" si="51"/>
        <v>337.11822773520436</v>
      </c>
      <c r="U203" s="8">
        <f t="shared" si="52"/>
        <v>332.84752085253717</v>
      </c>
      <c r="V203" s="3">
        <f t="shared" si="53"/>
        <v>4.2707068826671932</v>
      </c>
      <c r="W203" s="4">
        <f>IF(AND($F$1=2,S203&lt;=$D$1*12),$D$4,IF(AND($F$1=3,S203&lt;=$E$1*12),$E$4,
IF(AND($F$1=2,T203&lt;&gt;"",S203&lt;=($D$7),S203&gt;($D$1*12)),$D$4-SUM(U$5:U203),
IF(AND($F$1=3,T203&lt;&gt;"",S203&lt;=($E$7),S203&gt;($E$1*12)),$E$4-SUM(U$5:U203),0))))</f>
        <v>33832.807540484988</v>
      </c>
      <c r="Y203" s="2">
        <v>199</v>
      </c>
      <c r="Z203" s="8">
        <f t="shared" si="54"/>
        <v>337.11822773520436</v>
      </c>
      <c r="AA203" s="8">
        <f t="shared" si="42"/>
        <v>332.84752085253717</v>
      </c>
      <c r="AB203" s="3">
        <f t="shared" si="43"/>
        <v>4.2707068826671932</v>
      </c>
      <c r="AC203" s="4">
        <f t="shared" si="44"/>
        <v>33832.807540484988</v>
      </c>
    </row>
    <row r="204" spans="3:29" ht="18" customHeight="1" thickBot="1" x14ac:dyDescent="0.3">
      <c r="C204" s="14"/>
      <c r="G204" s="2">
        <v>200</v>
      </c>
      <c r="H204" s="8">
        <f t="shared" si="45"/>
        <v>1503.4801341142643</v>
      </c>
      <c r="I204" s="8">
        <f t="shared" si="46"/>
        <v>1119.395411792578</v>
      </c>
      <c r="J204" s="3">
        <f t="shared" si="47"/>
        <v>384.08472232168634</v>
      </c>
      <c r="K204" s="4">
        <f>IFERROR(IF(AND(H204&lt;&gt;"",$G204&lt;=$C$7),$C$8-SUM(I$5:I204),""),"")</f>
        <v>130191.62076656165</v>
      </c>
      <c r="M204" s="38">
        <v>200</v>
      </c>
      <c r="N204" s="41">
        <f t="shared" si="48"/>
        <v>0</v>
      </c>
      <c r="O204" s="8">
        <f t="shared" si="49"/>
        <v>0</v>
      </c>
      <c r="P204" s="3">
        <f t="shared" si="50"/>
        <v>0</v>
      </c>
      <c r="Q204" s="12">
        <f>IF(AND($F$1=2,N204&lt;&gt;"",$G204&lt;=($D$1*12)),$D$3-SUM(O$5:O204),
IF(AND($F$1=3,N204&lt;&gt;"",$G204&lt;=($E$1*12)),$E$3-SUM(O$5:O204),0))</f>
        <v>0</v>
      </c>
      <c r="S204" s="2">
        <v>200</v>
      </c>
      <c r="T204" s="8">
        <f t="shared" si="51"/>
        <v>337.11822773520436</v>
      </c>
      <c r="U204" s="8">
        <f t="shared" si="52"/>
        <v>332.88912679264371</v>
      </c>
      <c r="V204" s="3">
        <f t="shared" si="53"/>
        <v>4.229100942560625</v>
      </c>
      <c r="W204" s="4">
        <f>IF(AND($F$1=2,S204&lt;=$D$1*12),$D$4,IF(AND($F$1=3,S204&lt;=$E$1*12),$E$4,
IF(AND($F$1=2,T204&lt;&gt;"",S204&lt;=($D$7),S204&gt;($D$1*12)),$D$4-SUM(U$5:U204),
IF(AND($F$1=3,T204&lt;&gt;"",S204&lt;=($E$7),S204&gt;($E$1*12)),$E$4-SUM(U$5:U204),0))))</f>
        <v>33499.918413692343</v>
      </c>
      <c r="Y204" s="2">
        <v>200</v>
      </c>
      <c r="Z204" s="8">
        <f t="shared" si="54"/>
        <v>337.11822773520436</v>
      </c>
      <c r="AA204" s="8">
        <f t="shared" si="42"/>
        <v>332.88912679264371</v>
      </c>
      <c r="AB204" s="3">
        <f t="shared" si="43"/>
        <v>4.229100942560625</v>
      </c>
      <c r="AC204" s="4">
        <f t="shared" si="44"/>
        <v>33499.918413692343</v>
      </c>
    </row>
    <row r="205" spans="3:29" ht="18" customHeight="1" thickBot="1" x14ac:dyDescent="0.3">
      <c r="C205" s="14"/>
      <c r="G205" s="2">
        <v>201</v>
      </c>
      <c r="H205" s="8">
        <f t="shared" si="45"/>
        <v>1503.4801341142643</v>
      </c>
      <c r="I205" s="8">
        <f t="shared" si="46"/>
        <v>1122.6696433720713</v>
      </c>
      <c r="J205" s="3">
        <f t="shared" si="47"/>
        <v>380.81049074219294</v>
      </c>
      <c r="K205" s="4">
        <f>IFERROR(IF(AND(H205&lt;&gt;"",$G205&lt;=$C$7),$C$8-SUM(I$5:I205),""),"")</f>
        <v>129068.95112318959</v>
      </c>
      <c r="M205" s="38">
        <v>201</v>
      </c>
      <c r="N205" s="41">
        <f t="shared" si="48"/>
        <v>0</v>
      </c>
      <c r="O205" s="8">
        <f t="shared" si="49"/>
        <v>0</v>
      </c>
      <c r="P205" s="3">
        <f t="shared" si="50"/>
        <v>0</v>
      </c>
      <c r="Q205" s="12">
        <f>IF(AND($F$1=2,N205&lt;&gt;"",$G205&lt;=($D$1*12)),$D$3-SUM(O$5:O205),
IF(AND($F$1=3,N205&lt;&gt;"",$G205&lt;=($E$1*12)),$E$3-SUM(O$5:O205),0))</f>
        <v>0</v>
      </c>
      <c r="S205" s="2">
        <v>201</v>
      </c>
      <c r="T205" s="8">
        <f t="shared" si="51"/>
        <v>337.11822773520436</v>
      </c>
      <c r="U205" s="8">
        <f t="shared" si="52"/>
        <v>332.93073793349282</v>
      </c>
      <c r="V205" s="3">
        <f t="shared" si="53"/>
        <v>4.1874898017115445</v>
      </c>
      <c r="W205" s="4">
        <f>IF(AND($F$1=2,S205&lt;=$D$1*12),$D$4,IF(AND($F$1=3,S205&lt;=$E$1*12),$E$4,
IF(AND($F$1=2,T205&lt;&gt;"",S205&lt;=($D$7),S205&gt;($D$1*12)),$D$4-SUM(U$5:U205),
IF(AND($F$1=3,T205&lt;&gt;"",S205&lt;=($E$7),S205&gt;($E$1*12)),$E$4-SUM(U$5:U205),0))))</f>
        <v>33166.98767575885</v>
      </c>
      <c r="Y205" s="2">
        <v>201</v>
      </c>
      <c r="Z205" s="8">
        <f t="shared" si="54"/>
        <v>337.11822773520436</v>
      </c>
      <c r="AA205" s="8">
        <f t="shared" si="42"/>
        <v>332.93073793349282</v>
      </c>
      <c r="AB205" s="3">
        <f t="shared" si="43"/>
        <v>4.1874898017115445</v>
      </c>
      <c r="AC205" s="4">
        <f t="shared" si="44"/>
        <v>33166.98767575885</v>
      </c>
    </row>
    <row r="206" spans="3:29" ht="18" customHeight="1" thickBot="1" x14ac:dyDescent="0.3">
      <c r="C206" s="14"/>
      <c r="G206" s="2">
        <v>202</v>
      </c>
      <c r="H206" s="8">
        <f t="shared" si="45"/>
        <v>1503.4801341142643</v>
      </c>
      <c r="I206" s="8">
        <f t="shared" si="46"/>
        <v>1125.9534520789346</v>
      </c>
      <c r="J206" s="3">
        <f t="shared" si="47"/>
        <v>377.52668203532966</v>
      </c>
      <c r="K206" s="4">
        <f>IFERROR(IF(AND(H206&lt;&gt;"",$G206&lt;=$C$7),$C$8-SUM(I$5:I206),""),"")</f>
        <v>127942.99767111064</v>
      </c>
      <c r="M206" s="38">
        <v>202</v>
      </c>
      <c r="N206" s="41">
        <f t="shared" si="48"/>
        <v>0</v>
      </c>
      <c r="O206" s="8">
        <f t="shared" si="49"/>
        <v>0</v>
      </c>
      <c r="P206" s="3">
        <f t="shared" si="50"/>
        <v>0</v>
      </c>
      <c r="Q206" s="12">
        <f>IF(AND($F$1=2,N206&lt;&gt;"",$G206&lt;=($D$1*12)),$D$3-SUM(O$5:O206),
IF(AND($F$1=3,N206&lt;&gt;"",$G206&lt;=($E$1*12)),$E$3-SUM(O$5:O206),0))</f>
        <v>0</v>
      </c>
      <c r="S206" s="2">
        <v>202</v>
      </c>
      <c r="T206" s="8">
        <f t="shared" si="51"/>
        <v>337.11822773520436</v>
      </c>
      <c r="U206" s="8">
        <f t="shared" si="52"/>
        <v>332.97235427573452</v>
      </c>
      <c r="V206" s="3">
        <f t="shared" si="53"/>
        <v>4.1458734594698594</v>
      </c>
      <c r="W206" s="4">
        <f>IF(AND($F$1=2,S206&lt;=$D$1*12),$D$4,IF(AND($F$1=3,S206&lt;=$E$1*12),$E$4,
IF(AND($F$1=2,T206&lt;&gt;"",S206&lt;=($D$7),S206&gt;($D$1*12)),$D$4-SUM(U$5:U206),
IF(AND($F$1=3,T206&lt;&gt;"",S206&lt;=($E$7),S206&gt;($E$1*12)),$E$4-SUM(U$5:U206),0))))</f>
        <v>32834.015321483115</v>
      </c>
      <c r="Y206" s="2">
        <v>202</v>
      </c>
      <c r="Z206" s="8">
        <f t="shared" si="54"/>
        <v>337.11822773520436</v>
      </c>
      <c r="AA206" s="8">
        <f t="shared" si="42"/>
        <v>332.97235427573452</v>
      </c>
      <c r="AB206" s="3">
        <f t="shared" si="43"/>
        <v>4.1458734594698594</v>
      </c>
      <c r="AC206" s="4">
        <f t="shared" si="44"/>
        <v>32834.015321483115</v>
      </c>
    </row>
    <row r="207" spans="3:29" ht="18" customHeight="1" thickBot="1" x14ac:dyDescent="0.3">
      <c r="C207" s="14"/>
      <c r="G207" s="2">
        <v>203</v>
      </c>
      <c r="H207" s="8">
        <f t="shared" si="45"/>
        <v>1503.4801341142643</v>
      </c>
      <c r="I207" s="8">
        <f t="shared" si="46"/>
        <v>1129.2468659262656</v>
      </c>
      <c r="J207" s="3">
        <f t="shared" si="47"/>
        <v>374.2332681879987</v>
      </c>
      <c r="K207" s="4">
        <f>IFERROR(IF(AND(H207&lt;&gt;"",$G207&lt;=$C$7),$C$8-SUM(I$5:I207),""),"")</f>
        <v>126813.75080518439</v>
      </c>
      <c r="M207" s="38">
        <v>203</v>
      </c>
      <c r="N207" s="41">
        <f t="shared" si="48"/>
        <v>0</v>
      </c>
      <c r="O207" s="8">
        <f t="shared" si="49"/>
        <v>0</v>
      </c>
      <c r="P207" s="3">
        <f t="shared" si="50"/>
        <v>0</v>
      </c>
      <c r="Q207" s="12">
        <f>IF(AND($F$1=2,N207&lt;&gt;"",$G207&lt;=($D$1*12)),$D$3-SUM(O$5:O207),
IF(AND($F$1=3,N207&lt;&gt;"",$G207&lt;=($E$1*12)),$E$3-SUM(O$5:O207),0))</f>
        <v>0</v>
      </c>
      <c r="S207" s="2">
        <v>203</v>
      </c>
      <c r="T207" s="8">
        <f t="shared" si="51"/>
        <v>337.11822773520436</v>
      </c>
      <c r="U207" s="8">
        <f t="shared" si="52"/>
        <v>333.01397582001897</v>
      </c>
      <c r="V207" s="3">
        <f t="shared" si="53"/>
        <v>4.1042519151853911</v>
      </c>
      <c r="W207" s="4">
        <f>IF(AND($F$1=2,S207&lt;=$D$1*12),$D$4,IF(AND($F$1=3,S207&lt;=$E$1*12),$E$4,
IF(AND($F$1=2,T207&lt;&gt;"",S207&lt;=($D$7),S207&gt;($D$1*12)),$D$4-SUM(U$5:U207),
IF(AND($F$1=3,T207&lt;&gt;"",S207&lt;=($E$7),S207&gt;($E$1*12)),$E$4-SUM(U$5:U207),0))))</f>
        <v>32501.001345663095</v>
      </c>
      <c r="Y207" s="2">
        <v>203</v>
      </c>
      <c r="Z207" s="8">
        <f t="shared" si="54"/>
        <v>337.11822773520436</v>
      </c>
      <c r="AA207" s="8">
        <f t="shared" si="42"/>
        <v>333.01397582001897</v>
      </c>
      <c r="AB207" s="3">
        <f t="shared" si="43"/>
        <v>4.1042519151853911</v>
      </c>
      <c r="AC207" s="4">
        <f t="shared" si="44"/>
        <v>32501.001345663095</v>
      </c>
    </row>
    <row r="208" spans="3:29" ht="18" customHeight="1" thickBot="1" x14ac:dyDescent="0.3">
      <c r="C208" s="14"/>
      <c r="G208" s="2">
        <v>204</v>
      </c>
      <c r="H208" s="8">
        <f t="shared" si="45"/>
        <v>1503.4801341142643</v>
      </c>
      <c r="I208" s="8">
        <f t="shared" si="46"/>
        <v>1132.5499130090998</v>
      </c>
      <c r="J208" s="3">
        <f t="shared" si="47"/>
        <v>370.93022110516455</v>
      </c>
      <c r="K208" s="4">
        <f>IFERROR(IF(AND(H208&lt;&gt;"",$G208&lt;=$C$7),$C$8-SUM(I$5:I208),""),"")</f>
        <v>125681.20089217529</v>
      </c>
      <c r="M208" s="38">
        <v>204</v>
      </c>
      <c r="N208" s="41">
        <f t="shared" si="48"/>
        <v>0</v>
      </c>
      <c r="O208" s="8">
        <f t="shared" si="49"/>
        <v>0</v>
      </c>
      <c r="P208" s="3">
        <f t="shared" si="50"/>
        <v>0</v>
      </c>
      <c r="Q208" s="12">
        <f>IF(AND($F$1=2,N208&lt;&gt;"",$G208&lt;=($D$1*12)),$D$3-SUM(O$5:O208),
IF(AND($F$1=3,N208&lt;&gt;"",$G208&lt;=($E$1*12)),$E$3-SUM(O$5:O208),0))</f>
        <v>0</v>
      </c>
      <c r="S208" s="2">
        <v>204</v>
      </c>
      <c r="T208" s="8">
        <f t="shared" si="51"/>
        <v>337.11822773520436</v>
      </c>
      <c r="U208" s="8">
        <f t="shared" si="52"/>
        <v>333.05560256699647</v>
      </c>
      <c r="V208" s="3">
        <f t="shared" si="53"/>
        <v>4.06262516820789</v>
      </c>
      <c r="W208" s="4">
        <f>IF(AND($F$1=2,S208&lt;=$D$1*12),$D$4,IF(AND($F$1=3,S208&lt;=$E$1*12),$E$4,
IF(AND($F$1=2,T208&lt;&gt;"",S208&lt;=($D$7),S208&gt;($D$1*12)),$D$4-SUM(U$5:U208),
IF(AND($F$1=3,T208&lt;&gt;"",S208&lt;=($E$7),S208&gt;($E$1*12)),$E$4-SUM(U$5:U208),0))))</f>
        <v>32167.945743096097</v>
      </c>
      <c r="Y208" s="2">
        <v>204</v>
      </c>
      <c r="Z208" s="8">
        <f t="shared" si="54"/>
        <v>337.11822773520436</v>
      </c>
      <c r="AA208" s="8">
        <f t="shared" si="42"/>
        <v>333.05560256699647</v>
      </c>
      <c r="AB208" s="3">
        <f t="shared" si="43"/>
        <v>4.06262516820789</v>
      </c>
      <c r="AC208" s="4">
        <f t="shared" si="44"/>
        <v>32167.945743096097</v>
      </c>
    </row>
    <row r="209" spans="3:29" ht="18" customHeight="1" thickBot="1" x14ac:dyDescent="0.3">
      <c r="C209" s="14"/>
      <c r="G209" s="2">
        <v>205</v>
      </c>
      <c r="H209" s="8">
        <f t="shared" si="45"/>
        <v>1503.4801341142643</v>
      </c>
      <c r="I209" s="8">
        <f t="shared" si="46"/>
        <v>1135.8626215046515</v>
      </c>
      <c r="J209" s="3">
        <f t="shared" si="47"/>
        <v>367.61751260961285</v>
      </c>
      <c r="K209" s="4">
        <f>IFERROR(IF(AND(H209&lt;&gt;"",$G209&lt;=$C$7),$C$8-SUM(I$5:I209),""),"")</f>
        <v>124545.33827067065</v>
      </c>
      <c r="M209" s="38">
        <v>205</v>
      </c>
      <c r="N209" s="41">
        <f t="shared" si="48"/>
        <v>0</v>
      </c>
      <c r="O209" s="8">
        <f t="shared" si="49"/>
        <v>0</v>
      </c>
      <c r="P209" s="3">
        <f t="shared" si="50"/>
        <v>0</v>
      </c>
      <c r="Q209" s="12">
        <f>IF(AND($F$1=2,N209&lt;&gt;"",$G209&lt;=($D$1*12)),$D$3-SUM(O$5:O209),
IF(AND($F$1=3,N209&lt;&gt;"",$G209&lt;=($E$1*12)),$E$3-SUM(O$5:O209),0))</f>
        <v>0</v>
      </c>
      <c r="S209" s="2">
        <v>205</v>
      </c>
      <c r="T209" s="8">
        <f t="shared" si="51"/>
        <v>337.11822773520436</v>
      </c>
      <c r="U209" s="8">
        <f t="shared" si="52"/>
        <v>333.09723451731736</v>
      </c>
      <c r="V209" s="3">
        <f t="shared" si="53"/>
        <v>4.020993217887014</v>
      </c>
      <c r="W209" s="4">
        <f>IF(AND($F$1=2,S209&lt;=$D$1*12),$D$4,IF(AND($F$1=3,S209&lt;=$E$1*12),$E$4,
IF(AND($F$1=2,T209&lt;&gt;"",S209&lt;=($D$7),S209&gt;($D$1*12)),$D$4-SUM(U$5:U209),
IF(AND($F$1=3,T209&lt;&gt;"",S209&lt;=($E$7),S209&gt;($E$1*12)),$E$4-SUM(U$5:U209),0))))</f>
        <v>31834.84850857878</v>
      </c>
      <c r="Y209" s="2">
        <v>205</v>
      </c>
      <c r="Z209" s="8">
        <f t="shared" si="54"/>
        <v>337.11822773520436</v>
      </c>
      <c r="AA209" s="8">
        <f t="shared" si="42"/>
        <v>333.09723451731736</v>
      </c>
      <c r="AB209" s="3">
        <f t="shared" si="43"/>
        <v>4.020993217887014</v>
      </c>
      <c r="AC209" s="4">
        <f t="shared" si="44"/>
        <v>31834.84850857878</v>
      </c>
    </row>
    <row r="210" spans="3:29" ht="18" customHeight="1" thickBot="1" x14ac:dyDescent="0.3">
      <c r="C210" s="14"/>
      <c r="G210" s="2">
        <v>206</v>
      </c>
      <c r="H210" s="8">
        <f t="shared" si="45"/>
        <v>1503.4801341142643</v>
      </c>
      <c r="I210" s="8">
        <f t="shared" si="46"/>
        <v>1139.1850196725525</v>
      </c>
      <c r="J210" s="3">
        <f t="shared" si="47"/>
        <v>364.29511444171175</v>
      </c>
      <c r="K210" s="4">
        <f>IFERROR(IF(AND(H210&lt;&gt;"",$G210&lt;=$C$7),$C$8-SUM(I$5:I210),""),"")</f>
        <v>123406.15325099809</v>
      </c>
      <c r="M210" s="38">
        <v>206</v>
      </c>
      <c r="N210" s="41">
        <f t="shared" si="48"/>
        <v>0</v>
      </c>
      <c r="O210" s="8">
        <f t="shared" si="49"/>
        <v>0</v>
      </c>
      <c r="P210" s="3">
        <f t="shared" si="50"/>
        <v>0</v>
      </c>
      <c r="Q210" s="12">
        <f>IF(AND($F$1=2,N210&lt;&gt;"",$G210&lt;=($D$1*12)),$D$3-SUM(O$5:O210),
IF(AND($F$1=3,N210&lt;&gt;"",$G210&lt;=($E$1*12)),$E$3-SUM(O$5:O210),0))</f>
        <v>0</v>
      </c>
      <c r="S210" s="2">
        <v>206</v>
      </c>
      <c r="T210" s="8">
        <f t="shared" si="51"/>
        <v>337.11822773520436</v>
      </c>
      <c r="U210" s="8">
        <f t="shared" si="52"/>
        <v>333.13887167163199</v>
      </c>
      <c r="V210" s="3">
        <f t="shared" si="53"/>
        <v>3.9793560635723502</v>
      </c>
      <c r="W210" s="4">
        <f>IF(AND($F$1=2,S210&lt;=$D$1*12),$D$4,IF(AND($F$1=3,S210&lt;=$E$1*12),$E$4,
IF(AND($F$1=2,T210&lt;&gt;"",S210&lt;=($D$7),S210&gt;($D$1*12)),$D$4-SUM(U$5:U210),
IF(AND($F$1=3,T210&lt;&gt;"",S210&lt;=($E$7),S210&gt;($E$1*12)),$E$4-SUM(U$5:U210),0))))</f>
        <v>31501.709636907148</v>
      </c>
      <c r="Y210" s="2">
        <v>206</v>
      </c>
      <c r="Z210" s="8">
        <f t="shared" si="54"/>
        <v>337.11822773520436</v>
      </c>
      <c r="AA210" s="8">
        <f t="shared" si="42"/>
        <v>333.13887167163199</v>
      </c>
      <c r="AB210" s="3">
        <f t="shared" si="43"/>
        <v>3.9793560635723502</v>
      </c>
      <c r="AC210" s="4">
        <f t="shared" si="44"/>
        <v>31501.709636907148</v>
      </c>
    </row>
    <row r="211" spans="3:29" ht="18" customHeight="1" thickBot="1" x14ac:dyDescent="0.3">
      <c r="C211" s="14"/>
      <c r="G211" s="2">
        <v>207</v>
      </c>
      <c r="H211" s="8">
        <f t="shared" si="45"/>
        <v>1503.4801341142643</v>
      </c>
      <c r="I211" s="8">
        <f t="shared" si="46"/>
        <v>1142.5171358550947</v>
      </c>
      <c r="J211" s="3">
        <f t="shared" si="47"/>
        <v>360.96299825916952</v>
      </c>
      <c r="K211" s="4">
        <f>IFERROR(IF(AND(H211&lt;&gt;"",$G211&lt;=$C$7),$C$8-SUM(I$5:I211),""),"")</f>
        <v>122263.63611514299</v>
      </c>
      <c r="M211" s="38">
        <v>207</v>
      </c>
      <c r="N211" s="41">
        <f t="shared" si="48"/>
        <v>0</v>
      </c>
      <c r="O211" s="8">
        <f t="shared" si="49"/>
        <v>0</v>
      </c>
      <c r="P211" s="3">
        <f t="shared" si="50"/>
        <v>0</v>
      </c>
      <c r="Q211" s="12">
        <f>IF(AND($F$1=2,N211&lt;&gt;"",$G211&lt;=($D$1*12)),$D$3-SUM(O$5:O211),
IF(AND($F$1=3,N211&lt;&gt;"",$G211&lt;=($E$1*12)),$E$3-SUM(O$5:O211),0))</f>
        <v>0</v>
      </c>
      <c r="S211" s="2">
        <v>207</v>
      </c>
      <c r="T211" s="8">
        <f t="shared" si="51"/>
        <v>337.11822773520436</v>
      </c>
      <c r="U211" s="8">
        <f t="shared" si="52"/>
        <v>333.18051403059098</v>
      </c>
      <c r="V211" s="3">
        <f t="shared" si="53"/>
        <v>3.9377137046133965</v>
      </c>
      <c r="W211" s="4">
        <f>IF(AND($F$1=2,S211&lt;=$D$1*12),$D$4,IF(AND($F$1=3,S211&lt;=$E$1*12),$E$4,
IF(AND($F$1=2,T211&lt;&gt;"",S211&lt;=($D$7),S211&gt;($D$1*12)),$D$4-SUM(U$5:U211),
IF(AND($F$1=3,T211&lt;&gt;"",S211&lt;=($E$7),S211&gt;($E$1*12)),$E$4-SUM(U$5:U211),0))))</f>
        <v>31168.529122876556</v>
      </c>
      <c r="Y211" s="2">
        <v>207</v>
      </c>
      <c r="Z211" s="8">
        <f t="shared" si="54"/>
        <v>337.11822773520436</v>
      </c>
      <c r="AA211" s="8">
        <f t="shared" si="42"/>
        <v>333.18051403059098</v>
      </c>
      <c r="AB211" s="3">
        <f t="shared" si="43"/>
        <v>3.9377137046133965</v>
      </c>
      <c r="AC211" s="4">
        <f t="shared" si="44"/>
        <v>31168.529122876556</v>
      </c>
    </row>
    <row r="212" spans="3:29" ht="18" customHeight="1" thickBot="1" x14ac:dyDescent="0.3">
      <c r="C212" s="14"/>
      <c r="G212" s="2">
        <v>208</v>
      </c>
      <c r="H212" s="8">
        <f t="shared" si="45"/>
        <v>1503.4801341142643</v>
      </c>
      <c r="I212" s="8">
        <f t="shared" si="46"/>
        <v>1145.8589984774708</v>
      </c>
      <c r="J212" s="3">
        <f t="shared" si="47"/>
        <v>357.62113563679338</v>
      </c>
      <c r="K212" s="4">
        <f>IFERROR(IF(AND(H212&lt;&gt;"",$G212&lt;=$C$7),$C$8-SUM(I$5:I212),""),"")</f>
        <v>121117.77711666553</v>
      </c>
      <c r="M212" s="38">
        <v>208</v>
      </c>
      <c r="N212" s="41">
        <f t="shared" si="48"/>
        <v>0</v>
      </c>
      <c r="O212" s="8">
        <f t="shared" si="49"/>
        <v>0</v>
      </c>
      <c r="P212" s="3">
        <f t="shared" si="50"/>
        <v>0</v>
      </c>
      <c r="Q212" s="12">
        <f>IF(AND($F$1=2,N212&lt;&gt;"",$G212&lt;=($D$1*12)),$D$3-SUM(O$5:O212),
IF(AND($F$1=3,N212&lt;&gt;"",$G212&lt;=($E$1*12)),$E$3-SUM(O$5:O212),0))</f>
        <v>0</v>
      </c>
      <c r="S212" s="2">
        <v>208</v>
      </c>
      <c r="T212" s="8">
        <f t="shared" si="51"/>
        <v>337.11822773520436</v>
      </c>
      <c r="U212" s="8">
        <f t="shared" si="52"/>
        <v>333.22216159484481</v>
      </c>
      <c r="V212" s="3">
        <f t="shared" si="53"/>
        <v>3.8960661403595722</v>
      </c>
      <c r="W212" s="4">
        <f>IF(AND($F$1=2,S212&lt;=$D$1*12),$D$4,IF(AND($F$1=3,S212&lt;=$E$1*12),$E$4,
IF(AND($F$1=2,T212&lt;&gt;"",S212&lt;=($D$7),S212&gt;($D$1*12)),$D$4-SUM(U$5:U212),
IF(AND($F$1=3,T212&lt;&gt;"",S212&lt;=($E$7),S212&gt;($E$1*12)),$E$4-SUM(U$5:U212),0))))</f>
        <v>30835.306961281713</v>
      </c>
      <c r="Y212" s="2">
        <v>208</v>
      </c>
      <c r="Z212" s="8">
        <f t="shared" si="54"/>
        <v>337.11822773520436</v>
      </c>
      <c r="AA212" s="8">
        <f t="shared" si="42"/>
        <v>333.22216159484481</v>
      </c>
      <c r="AB212" s="3">
        <f t="shared" si="43"/>
        <v>3.8960661403595722</v>
      </c>
      <c r="AC212" s="4">
        <f t="shared" si="44"/>
        <v>30835.306961281713</v>
      </c>
    </row>
    <row r="213" spans="3:29" ht="18" customHeight="1" thickBot="1" x14ac:dyDescent="0.3">
      <c r="C213" s="14"/>
      <c r="G213" s="2">
        <v>209</v>
      </c>
      <c r="H213" s="8">
        <f t="shared" si="45"/>
        <v>1503.4801341142643</v>
      </c>
      <c r="I213" s="8">
        <f t="shared" si="46"/>
        <v>1149.2106360480175</v>
      </c>
      <c r="J213" s="3">
        <f t="shared" si="47"/>
        <v>354.26949806624674</v>
      </c>
      <c r="K213" s="4">
        <f>IFERROR(IF(AND(H213&lt;&gt;"",$G213&lt;=$C$7),$C$8-SUM(I$5:I213),""),"")</f>
        <v>119968.5664806175</v>
      </c>
      <c r="M213" s="38">
        <v>209</v>
      </c>
      <c r="N213" s="41">
        <f t="shared" si="48"/>
        <v>0</v>
      </c>
      <c r="O213" s="8">
        <f t="shared" si="49"/>
        <v>0</v>
      </c>
      <c r="P213" s="3">
        <f t="shared" si="50"/>
        <v>0</v>
      </c>
      <c r="Q213" s="12">
        <f>IF(AND($F$1=2,N213&lt;&gt;"",$G213&lt;=($D$1*12)),$D$3-SUM(O$5:O213),
IF(AND($F$1=3,N213&lt;&gt;"",$G213&lt;=($E$1*12)),$E$3-SUM(O$5:O213),0))</f>
        <v>0</v>
      </c>
      <c r="S213" s="2">
        <v>209</v>
      </c>
      <c r="T213" s="8">
        <f t="shared" si="51"/>
        <v>337.11822773520436</v>
      </c>
      <c r="U213" s="8">
        <f t="shared" si="52"/>
        <v>333.26381436504414</v>
      </c>
      <c r="V213" s="3">
        <f t="shared" si="53"/>
        <v>3.8544133701602168</v>
      </c>
      <c r="W213" s="4">
        <f>IF(AND($F$1=2,S213&lt;=$D$1*12),$D$4,IF(AND($F$1=3,S213&lt;=$E$1*12),$E$4,
IF(AND($F$1=2,T213&lt;&gt;"",S213&lt;=($D$7),S213&gt;($D$1*12)),$D$4-SUM(U$5:U213),
IF(AND($F$1=3,T213&lt;&gt;"",S213&lt;=($E$7),S213&gt;($E$1*12)),$E$4-SUM(U$5:U213),0))))</f>
        <v>30502.043146916669</v>
      </c>
      <c r="Y213" s="2">
        <v>209</v>
      </c>
      <c r="Z213" s="8">
        <f t="shared" si="54"/>
        <v>337.11822773520436</v>
      </c>
      <c r="AA213" s="8">
        <f t="shared" si="42"/>
        <v>333.26381436504414</v>
      </c>
      <c r="AB213" s="3">
        <f t="shared" si="43"/>
        <v>3.8544133701602168</v>
      </c>
      <c r="AC213" s="4">
        <f t="shared" si="44"/>
        <v>30502.043146916669</v>
      </c>
    </row>
    <row r="214" spans="3:29" ht="18" customHeight="1" thickBot="1" x14ac:dyDescent="0.3">
      <c r="C214" s="14"/>
      <c r="G214" s="2">
        <v>210</v>
      </c>
      <c r="H214" s="8">
        <f t="shared" si="45"/>
        <v>1503.4801341142643</v>
      </c>
      <c r="I214" s="8">
        <f t="shared" si="46"/>
        <v>1152.5720771584579</v>
      </c>
      <c r="J214" s="3">
        <f t="shared" si="47"/>
        <v>350.90805695580627</v>
      </c>
      <c r="K214" s="4">
        <f>IFERROR(IF(AND(H214&lt;&gt;"",$G214&lt;=$C$7),$C$8-SUM(I$5:I214),""),"")</f>
        <v>118815.99440345904</v>
      </c>
      <c r="M214" s="38">
        <v>210</v>
      </c>
      <c r="N214" s="41">
        <f t="shared" si="48"/>
        <v>0</v>
      </c>
      <c r="O214" s="8">
        <f t="shared" si="49"/>
        <v>0</v>
      </c>
      <c r="P214" s="3">
        <f t="shared" si="50"/>
        <v>0</v>
      </c>
      <c r="Q214" s="12">
        <f>IF(AND($F$1=2,N214&lt;&gt;"",$G214&lt;=($D$1*12)),$D$3-SUM(O$5:O214),
IF(AND($F$1=3,N214&lt;&gt;"",$G214&lt;=($E$1*12)),$E$3-SUM(O$5:O214),0))</f>
        <v>0</v>
      </c>
      <c r="S214" s="2">
        <v>210</v>
      </c>
      <c r="T214" s="8">
        <f t="shared" si="51"/>
        <v>337.11822773520436</v>
      </c>
      <c r="U214" s="8">
        <f t="shared" si="52"/>
        <v>333.30547234183979</v>
      </c>
      <c r="V214" s="3">
        <f t="shared" si="53"/>
        <v>3.8127553933645859</v>
      </c>
      <c r="W214" s="4">
        <f>IF(AND($F$1=2,S214&lt;=$D$1*12),$D$4,IF(AND($F$1=3,S214&lt;=$E$1*12),$E$4,
IF(AND($F$1=2,T214&lt;&gt;"",S214&lt;=($D$7),S214&gt;($D$1*12)),$D$4-SUM(U$5:U214),
IF(AND($F$1=3,T214&lt;&gt;"",S214&lt;=($E$7),S214&gt;($E$1*12)),$E$4-SUM(U$5:U214),0))))</f>
        <v>30168.73767457483</v>
      </c>
      <c r="Y214" s="2">
        <v>210</v>
      </c>
      <c r="Z214" s="8">
        <f t="shared" si="54"/>
        <v>337.11822773520436</v>
      </c>
      <c r="AA214" s="8">
        <f t="shared" si="42"/>
        <v>333.30547234183979</v>
      </c>
      <c r="AB214" s="3">
        <f t="shared" si="43"/>
        <v>3.8127553933645859</v>
      </c>
      <c r="AC214" s="4">
        <f t="shared" si="44"/>
        <v>30168.73767457483</v>
      </c>
    </row>
    <row r="215" spans="3:29" ht="18" customHeight="1" thickBot="1" x14ac:dyDescent="0.3">
      <c r="C215" s="14"/>
      <c r="G215" s="2">
        <v>211</v>
      </c>
      <c r="H215" s="8">
        <f t="shared" si="45"/>
        <v>1503.4801341142643</v>
      </c>
      <c r="I215" s="8">
        <f t="shared" si="46"/>
        <v>1155.9433504841463</v>
      </c>
      <c r="J215" s="3">
        <f t="shared" si="47"/>
        <v>347.53678363011784</v>
      </c>
      <c r="K215" s="4">
        <f>IFERROR(IF(AND(H215&lt;&gt;"",$G215&lt;=$C$7),$C$8-SUM(I$5:I215),""),"")</f>
        <v>117660.05105297489</v>
      </c>
      <c r="M215" s="38">
        <v>211</v>
      </c>
      <c r="N215" s="41">
        <f t="shared" si="48"/>
        <v>0</v>
      </c>
      <c r="O215" s="8">
        <f t="shared" si="49"/>
        <v>0</v>
      </c>
      <c r="P215" s="3">
        <f t="shared" si="50"/>
        <v>0</v>
      </c>
      <c r="Q215" s="12">
        <f>IF(AND($F$1=2,N215&lt;&gt;"",$G215&lt;=($D$1*12)),$D$3-SUM(O$5:O215),
IF(AND($F$1=3,N215&lt;&gt;"",$G215&lt;=($E$1*12)),$E$3-SUM(O$5:O215),0))</f>
        <v>0</v>
      </c>
      <c r="S215" s="2">
        <v>211</v>
      </c>
      <c r="T215" s="8">
        <f t="shared" si="51"/>
        <v>337.11822773520436</v>
      </c>
      <c r="U215" s="8">
        <f t="shared" si="52"/>
        <v>333.34713552588249</v>
      </c>
      <c r="V215" s="3">
        <f t="shared" si="53"/>
        <v>3.7710922093218562</v>
      </c>
      <c r="W215" s="4">
        <f>IF(AND($F$1=2,S215&lt;=$D$1*12),$D$4,IF(AND($F$1=3,S215&lt;=$E$1*12),$E$4,
IF(AND($F$1=2,T215&lt;&gt;"",S215&lt;=($D$7),S215&gt;($D$1*12)),$D$4-SUM(U$5:U215),
IF(AND($F$1=3,T215&lt;&gt;"",S215&lt;=($E$7),S215&gt;($E$1*12)),$E$4-SUM(U$5:U215),0))))</f>
        <v>29835.390539048949</v>
      </c>
      <c r="Y215" s="2">
        <v>211</v>
      </c>
      <c r="Z215" s="8">
        <f t="shared" si="54"/>
        <v>337.11822773520436</v>
      </c>
      <c r="AA215" s="8">
        <f t="shared" si="42"/>
        <v>333.34713552588249</v>
      </c>
      <c r="AB215" s="3">
        <f t="shared" si="43"/>
        <v>3.7710922093218562</v>
      </c>
      <c r="AC215" s="4">
        <f t="shared" si="44"/>
        <v>29835.390539048949</v>
      </c>
    </row>
    <row r="216" spans="3:29" ht="18" customHeight="1" thickBot="1" x14ac:dyDescent="0.3">
      <c r="C216" s="14"/>
      <c r="G216" s="2">
        <v>212</v>
      </c>
      <c r="H216" s="8">
        <f t="shared" si="45"/>
        <v>1503.4801341142643</v>
      </c>
      <c r="I216" s="8">
        <f t="shared" si="46"/>
        <v>1159.3244847843125</v>
      </c>
      <c r="J216" s="3">
        <f t="shared" si="47"/>
        <v>344.1556493299517</v>
      </c>
      <c r="K216" s="4">
        <f>IFERROR(IF(AND(H216&lt;&gt;"",$G216&lt;=$C$7),$C$8-SUM(I$5:I216),""),"")</f>
        <v>116500.72656819058</v>
      </c>
      <c r="M216" s="38">
        <v>212</v>
      </c>
      <c r="N216" s="41">
        <f t="shared" si="48"/>
        <v>0</v>
      </c>
      <c r="O216" s="8">
        <f t="shared" si="49"/>
        <v>0</v>
      </c>
      <c r="P216" s="3">
        <f t="shared" si="50"/>
        <v>0</v>
      </c>
      <c r="Q216" s="12">
        <f>IF(AND($F$1=2,N216&lt;&gt;"",$G216&lt;=($D$1*12)),$D$3-SUM(O$5:O216),
IF(AND($F$1=3,N216&lt;&gt;"",$G216&lt;=($E$1*12)),$E$3-SUM(O$5:O216),0))</f>
        <v>0</v>
      </c>
      <c r="S216" s="2">
        <v>212</v>
      </c>
      <c r="T216" s="8">
        <f t="shared" si="51"/>
        <v>337.11822773520436</v>
      </c>
      <c r="U216" s="8">
        <f t="shared" si="52"/>
        <v>333.38880391782322</v>
      </c>
      <c r="V216" s="3">
        <f t="shared" si="53"/>
        <v>3.7294238173811212</v>
      </c>
      <c r="W216" s="4">
        <f>IF(AND($F$1=2,S216&lt;=$D$1*12),$D$4,IF(AND($F$1=3,S216&lt;=$E$1*12),$E$4,
IF(AND($F$1=2,T216&lt;&gt;"",S216&lt;=($D$7),S216&gt;($D$1*12)),$D$4-SUM(U$5:U216),
IF(AND($F$1=3,T216&lt;&gt;"",S216&lt;=($E$7),S216&gt;($E$1*12)),$E$4-SUM(U$5:U216),0))))</f>
        <v>29502.001735131125</v>
      </c>
      <c r="Y216" s="2">
        <v>212</v>
      </c>
      <c r="Z216" s="8">
        <f t="shared" si="54"/>
        <v>337.11822773520436</v>
      </c>
      <c r="AA216" s="8">
        <f t="shared" si="42"/>
        <v>333.38880391782322</v>
      </c>
      <c r="AB216" s="3">
        <f t="shared" si="43"/>
        <v>3.7294238173811212</v>
      </c>
      <c r="AC216" s="4">
        <f t="shared" si="44"/>
        <v>29502.001735131125</v>
      </c>
    </row>
    <row r="217" spans="3:29" ht="18" customHeight="1" thickBot="1" x14ac:dyDescent="0.3">
      <c r="C217" s="14"/>
      <c r="G217" s="2">
        <v>213</v>
      </c>
      <c r="H217" s="8">
        <f t="shared" si="45"/>
        <v>1503.4801341142643</v>
      </c>
      <c r="I217" s="8">
        <f t="shared" si="46"/>
        <v>1162.7155089023067</v>
      </c>
      <c r="J217" s="3">
        <f t="shared" si="47"/>
        <v>340.76462521195759</v>
      </c>
      <c r="K217" s="4">
        <f>IFERROR(IF(AND(H217&lt;&gt;"",$G217&lt;=$C$7),$C$8-SUM(I$5:I217),""),"")</f>
        <v>115338.01105928828</v>
      </c>
      <c r="M217" s="38">
        <v>213</v>
      </c>
      <c r="N217" s="41">
        <f t="shared" si="48"/>
        <v>0</v>
      </c>
      <c r="O217" s="8">
        <f t="shared" si="49"/>
        <v>0</v>
      </c>
      <c r="P217" s="3">
        <f t="shared" si="50"/>
        <v>0</v>
      </c>
      <c r="Q217" s="12">
        <f>IF(AND($F$1=2,N217&lt;&gt;"",$G217&lt;=($D$1*12)),$D$3-SUM(O$5:O217),
IF(AND($F$1=3,N217&lt;&gt;"",$G217&lt;=($E$1*12)),$E$3-SUM(O$5:O217),0))</f>
        <v>0</v>
      </c>
      <c r="S217" s="2">
        <v>213</v>
      </c>
      <c r="T217" s="8">
        <f t="shared" si="51"/>
        <v>337.11822773520436</v>
      </c>
      <c r="U217" s="8">
        <f t="shared" si="52"/>
        <v>333.43047751831295</v>
      </c>
      <c r="V217" s="3">
        <f t="shared" si="53"/>
        <v>3.6877502168913932</v>
      </c>
      <c r="W217" s="4">
        <f>IF(AND($F$1=2,S217&lt;=$D$1*12),$D$4,IF(AND($F$1=3,S217&lt;=$E$1*12),$E$4,
IF(AND($F$1=2,T217&lt;&gt;"",S217&lt;=($D$7),S217&gt;($D$1*12)),$D$4-SUM(U$5:U217),
IF(AND($F$1=3,T217&lt;&gt;"",S217&lt;=($E$7),S217&gt;($E$1*12)),$E$4-SUM(U$5:U217),0))))</f>
        <v>29168.571257612813</v>
      </c>
      <c r="Y217" s="2">
        <v>213</v>
      </c>
      <c r="Z217" s="8">
        <f t="shared" si="54"/>
        <v>337.11822773520436</v>
      </c>
      <c r="AA217" s="8">
        <f t="shared" si="42"/>
        <v>333.43047751831295</v>
      </c>
      <c r="AB217" s="3">
        <f t="shared" si="43"/>
        <v>3.6877502168913932</v>
      </c>
      <c r="AC217" s="4">
        <f t="shared" si="44"/>
        <v>29168.571257612813</v>
      </c>
    </row>
    <row r="218" spans="3:29" ht="18" customHeight="1" thickBot="1" x14ac:dyDescent="0.3">
      <c r="C218" s="14"/>
      <c r="G218" s="2">
        <v>214</v>
      </c>
      <c r="H218" s="8">
        <f t="shared" si="45"/>
        <v>1503.4801341142643</v>
      </c>
      <c r="I218" s="8">
        <f t="shared" si="46"/>
        <v>1166.1164517658458</v>
      </c>
      <c r="J218" s="3">
        <f t="shared" si="47"/>
        <v>337.36368234841842</v>
      </c>
      <c r="K218" s="4">
        <f>IFERROR(IF(AND(H218&lt;&gt;"",$G218&lt;=$C$7),$C$8-SUM(I$5:I218),""),"")</f>
        <v>114171.89460752244</v>
      </c>
      <c r="M218" s="38">
        <v>214</v>
      </c>
      <c r="N218" s="41">
        <f t="shared" si="48"/>
        <v>0</v>
      </c>
      <c r="O218" s="8">
        <f t="shared" si="49"/>
        <v>0</v>
      </c>
      <c r="P218" s="3">
        <f t="shared" si="50"/>
        <v>0</v>
      </c>
      <c r="Q218" s="12">
        <f>IF(AND($F$1=2,N218&lt;&gt;"",$G218&lt;=($D$1*12)),$D$3-SUM(O$5:O218),
IF(AND($F$1=3,N218&lt;&gt;"",$G218&lt;=($E$1*12)),$E$3-SUM(O$5:O218),0))</f>
        <v>0</v>
      </c>
      <c r="S218" s="2">
        <v>214</v>
      </c>
      <c r="T218" s="8">
        <f t="shared" si="51"/>
        <v>337.11822773520436</v>
      </c>
      <c r="U218" s="8">
        <f t="shared" si="52"/>
        <v>333.47215632800277</v>
      </c>
      <c r="V218" s="3">
        <f t="shared" si="53"/>
        <v>3.6460714072016041</v>
      </c>
      <c r="W218" s="4">
        <f>IF(AND($F$1=2,S218&lt;=$D$1*12),$D$4,IF(AND($F$1=3,S218&lt;=$E$1*12),$E$4,
IF(AND($F$1=2,T218&lt;&gt;"",S218&lt;=($D$7),S218&gt;($D$1*12)),$D$4-SUM(U$5:U218),
IF(AND($F$1=3,T218&lt;&gt;"",S218&lt;=($E$7),S218&gt;($E$1*12)),$E$4-SUM(U$5:U218),0))))</f>
        <v>28835.09910128481</v>
      </c>
      <c r="Y218" s="2">
        <v>214</v>
      </c>
      <c r="Z218" s="8">
        <f t="shared" si="54"/>
        <v>337.11822773520436</v>
      </c>
      <c r="AA218" s="8">
        <f t="shared" si="42"/>
        <v>333.47215632800277</v>
      </c>
      <c r="AB218" s="3">
        <f t="shared" si="43"/>
        <v>3.6460714072016041</v>
      </c>
      <c r="AC218" s="4">
        <f t="shared" si="44"/>
        <v>28835.09910128481</v>
      </c>
    </row>
    <row r="219" spans="3:29" ht="18" customHeight="1" thickBot="1" x14ac:dyDescent="0.3">
      <c r="C219" s="14"/>
      <c r="G219" s="2">
        <v>215</v>
      </c>
      <c r="H219" s="8">
        <f t="shared" si="45"/>
        <v>1503.4801341142643</v>
      </c>
      <c r="I219" s="8">
        <f t="shared" si="46"/>
        <v>1169.5273423872609</v>
      </c>
      <c r="J219" s="3">
        <f t="shared" si="47"/>
        <v>333.95279172700333</v>
      </c>
      <c r="K219" s="4">
        <f>IFERROR(IF(AND(H219&lt;&gt;"",$G219&lt;=$C$7),$C$8-SUM(I$5:I219),""),"")</f>
        <v>113002.36726513517</v>
      </c>
      <c r="M219" s="38">
        <v>215</v>
      </c>
      <c r="N219" s="41">
        <f t="shared" si="48"/>
        <v>0</v>
      </c>
      <c r="O219" s="8">
        <f t="shared" si="49"/>
        <v>0</v>
      </c>
      <c r="P219" s="3">
        <f t="shared" si="50"/>
        <v>0</v>
      </c>
      <c r="Q219" s="12">
        <f>IF(AND($F$1=2,N219&lt;&gt;"",$G219&lt;=($D$1*12)),$D$3-SUM(O$5:O219),
IF(AND($F$1=3,N219&lt;&gt;"",$G219&lt;=($E$1*12)),$E$3-SUM(O$5:O219),0))</f>
        <v>0</v>
      </c>
      <c r="S219" s="2">
        <v>215</v>
      </c>
      <c r="T219" s="8">
        <f t="shared" si="51"/>
        <v>337.11822773520436</v>
      </c>
      <c r="U219" s="8">
        <f t="shared" si="52"/>
        <v>333.51384034754375</v>
      </c>
      <c r="V219" s="3">
        <f t="shared" si="53"/>
        <v>3.6043873876606036</v>
      </c>
      <c r="W219" s="4">
        <f>IF(AND($F$1=2,S219&lt;=$D$1*12),$D$4,IF(AND($F$1=3,S219&lt;=$E$1*12),$E$4,
IF(AND($F$1=2,T219&lt;&gt;"",S219&lt;=($D$7),S219&gt;($D$1*12)),$D$4-SUM(U$5:U219),
IF(AND($F$1=3,T219&lt;&gt;"",S219&lt;=($E$7),S219&gt;($E$1*12)),$E$4-SUM(U$5:U219),0))))</f>
        <v>28501.585260937267</v>
      </c>
      <c r="Y219" s="2">
        <v>215</v>
      </c>
      <c r="Z219" s="8">
        <f t="shared" si="54"/>
        <v>337.11822773520436</v>
      </c>
      <c r="AA219" s="8">
        <f t="shared" si="42"/>
        <v>333.51384034754375</v>
      </c>
      <c r="AB219" s="3">
        <f t="shared" si="43"/>
        <v>3.6043873876606036</v>
      </c>
      <c r="AC219" s="4">
        <f t="shared" si="44"/>
        <v>28501.585260937267</v>
      </c>
    </row>
    <row r="220" spans="3:29" ht="18" customHeight="1" thickBot="1" x14ac:dyDescent="0.3">
      <c r="C220" s="14"/>
      <c r="G220" s="2">
        <v>216</v>
      </c>
      <c r="H220" s="8">
        <f t="shared" si="45"/>
        <v>1503.4801341142643</v>
      </c>
      <c r="I220" s="8">
        <f t="shared" si="46"/>
        <v>1172.9482098637438</v>
      </c>
      <c r="J220" s="3">
        <f t="shared" si="47"/>
        <v>330.53192425052049</v>
      </c>
      <c r="K220" s="4">
        <f>IFERROR(IF(AND(H220&lt;&gt;"",$G220&lt;=$C$7),$C$8-SUM(I$5:I220),""),"")</f>
        <v>111829.41905527143</v>
      </c>
      <c r="M220" s="38">
        <v>216</v>
      </c>
      <c r="N220" s="41">
        <f t="shared" si="48"/>
        <v>0</v>
      </c>
      <c r="O220" s="8">
        <f t="shared" si="49"/>
        <v>0</v>
      </c>
      <c r="P220" s="3">
        <f t="shared" si="50"/>
        <v>0</v>
      </c>
      <c r="Q220" s="12">
        <f>IF(AND($F$1=2,N220&lt;&gt;"",$G220&lt;=($D$1*12)),$D$3-SUM(O$5:O220),
IF(AND($F$1=3,N220&lt;&gt;"",$G220&lt;=($E$1*12)),$E$3-SUM(O$5:O220),0))</f>
        <v>0</v>
      </c>
      <c r="S220" s="2">
        <v>216</v>
      </c>
      <c r="T220" s="8">
        <f t="shared" si="51"/>
        <v>337.11822773520436</v>
      </c>
      <c r="U220" s="8">
        <f t="shared" si="52"/>
        <v>333.55552957758721</v>
      </c>
      <c r="V220" s="3">
        <f t="shared" si="53"/>
        <v>3.5626981576171608</v>
      </c>
      <c r="W220" s="4">
        <f>IF(AND($F$1=2,S220&lt;=$D$1*12),$D$4,IF(AND($F$1=3,S220&lt;=$E$1*12),$E$4,
IF(AND($F$1=2,T220&lt;&gt;"",S220&lt;=($D$7),S220&gt;($D$1*12)),$D$4-SUM(U$5:U220),
IF(AND($F$1=3,T220&lt;&gt;"",S220&lt;=($E$7),S220&gt;($E$1*12)),$E$4-SUM(U$5:U220),0))))</f>
        <v>28168.029731359678</v>
      </c>
      <c r="Y220" s="2">
        <v>216</v>
      </c>
      <c r="Z220" s="8">
        <f t="shared" si="54"/>
        <v>337.11822773520436</v>
      </c>
      <c r="AA220" s="8">
        <f t="shared" si="42"/>
        <v>333.55552957758721</v>
      </c>
      <c r="AB220" s="3">
        <f t="shared" si="43"/>
        <v>3.5626981576171608</v>
      </c>
      <c r="AC220" s="4">
        <f t="shared" si="44"/>
        <v>28168.029731359678</v>
      </c>
    </row>
    <row r="221" spans="3:29" ht="18" customHeight="1" thickBot="1" x14ac:dyDescent="0.3">
      <c r="C221" s="14"/>
      <c r="G221" s="2">
        <v>217</v>
      </c>
      <c r="H221" s="8">
        <f t="shared" si="45"/>
        <v>1503.4801341142643</v>
      </c>
      <c r="I221" s="8">
        <f t="shared" si="46"/>
        <v>1176.3790833775952</v>
      </c>
      <c r="J221" s="3">
        <f t="shared" si="47"/>
        <v>327.10105073666904</v>
      </c>
      <c r="K221" s="4">
        <f>IFERROR(IF(AND(H221&lt;&gt;"",$G221&lt;=$C$7),$C$8-SUM(I$5:I221),""),"")</f>
        <v>110653.03997189383</v>
      </c>
      <c r="M221" s="38">
        <v>217</v>
      </c>
      <c r="N221" s="41">
        <f t="shared" si="48"/>
        <v>0</v>
      </c>
      <c r="O221" s="8">
        <f t="shared" si="49"/>
        <v>0</v>
      </c>
      <c r="P221" s="3">
        <f t="shared" si="50"/>
        <v>0</v>
      </c>
      <c r="Q221" s="12">
        <f>IF(AND($F$1=2,N221&lt;&gt;"",$G221&lt;=($D$1*12)),$D$3-SUM(O$5:O221),
IF(AND($F$1=3,N221&lt;&gt;"",$G221&lt;=($E$1*12)),$E$3-SUM(O$5:O221),0))</f>
        <v>0</v>
      </c>
      <c r="S221" s="2">
        <v>217</v>
      </c>
      <c r="T221" s="8">
        <f t="shared" si="51"/>
        <v>337.11822773520436</v>
      </c>
      <c r="U221" s="8">
        <f t="shared" si="52"/>
        <v>333.5972240187844</v>
      </c>
      <c r="V221" s="3">
        <f t="shared" si="53"/>
        <v>3.5210037164199623</v>
      </c>
      <c r="W221" s="4">
        <f>IF(AND($F$1=2,S221&lt;=$D$1*12),$D$4,IF(AND($F$1=3,S221&lt;=$E$1*12),$E$4,
IF(AND($F$1=2,T221&lt;&gt;"",S221&lt;=($D$7),S221&gt;($D$1*12)),$D$4-SUM(U$5:U221),
IF(AND($F$1=3,T221&lt;&gt;"",S221&lt;=($E$7),S221&gt;($E$1*12)),$E$4-SUM(U$5:U221),0))))</f>
        <v>27834.432507340895</v>
      </c>
      <c r="Y221" s="2">
        <v>217</v>
      </c>
      <c r="Z221" s="8">
        <f t="shared" si="54"/>
        <v>337.11822773520436</v>
      </c>
      <c r="AA221" s="8">
        <f t="shared" si="42"/>
        <v>333.5972240187844</v>
      </c>
      <c r="AB221" s="3">
        <f t="shared" si="43"/>
        <v>3.5210037164199623</v>
      </c>
      <c r="AC221" s="4">
        <f t="shared" si="44"/>
        <v>27834.432507340895</v>
      </c>
    </row>
    <row r="222" spans="3:29" ht="18" customHeight="1" thickBot="1" x14ac:dyDescent="0.3">
      <c r="C222" s="14"/>
      <c r="G222" s="2">
        <v>218</v>
      </c>
      <c r="H222" s="8">
        <f t="shared" si="45"/>
        <v>1503.4801341142643</v>
      </c>
      <c r="I222" s="8">
        <f t="shared" si="46"/>
        <v>1179.8199921964747</v>
      </c>
      <c r="J222" s="3">
        <f t="shared" si="47"/>
        <v>323.66014191778959</v>
      </c>
      <c r="K222" s="4">
        <f>IFERROR(IF(AND(H222&lt;&gt;"",$G222&lt;=$C$7),$C$8-SUM(I$5:I222),""),"")</f>
        <v>109473.21997969734</v>
      </c>
      <c r="M222" s="38">
        <v>218</v>
      </c>
      <c r="N222" s="41">
        <f t="shared" si="48"/>
        <v>0</v>
      </c>
      <c r="O222" s="8">
        <f t="shared" si="49"/>
        <v>0</v>
      </c>
      <c r="P222" s="3">
        <f t="shared" si="50"/>
        <v>0</v>
      </c>
      <c r="Q222" s="12">
        <f>IF(AND($F$1=2,N222&lt;&gt;"",$G222&lt;=($D$1*12)),$D$3-SUM(O$5:O222),
IF(AND($F$1=3,N222&lt;&gt;"",$G222&lt;=($E$1*12)),$E$3-SUM(O$5:O222),0))</f>
        <v>0</v>
      </c>
      <c r="S222" s="2">
        <v>218</v>
      </c>
      <c r="T222" s="8">
        <f t="shared" si="51"/>
        <v>337.11822773520436</v>
      </c>
      <c r="U222" s="8">
        <f t="shared" si="52"/>
        <v>333.63892367178676</v>
      </c>
      <c r="V222" s="3">
        <f t="shared" si="53"/>
        <v>3.4793040634176142</v>
      </c>
      <c r="W222" s="4">
        <f>IF(AND($F$1=2,S222&lt;=$D$1*12),$D$4,IF(AND($F$1=3,S222&lt;=$E$1*12),$E$4,
IF(AND($F$1=2,T222&lt;&gt;"",S222&lt;=($D$7),S222&gt;($D$1*12)),$D$4-SUM(U$5:U222),
IF(AND($F$1=3,T222&lt;&gt;"",S222&lt;=($E$7),S222&gt;($E$1*12)),$E$4-SUM(U$5:U222),0))))</f>
        <v>27500.793583669107</v>
      </c>
      <c r="Y222" s="2">
        <v>218</v>
      </c>
      <c r="Z222" s="8">
        <f t="shared" si="54"/>
        <v>337.11822773520436</v>
      </c>
      <c r="AA222" s="8">
        <f t="shared" si="42"/>
        <v>333.63892367178676</v>
      </c>
      <c r="AB222" s="3">
        <f t="shared" si="43"/>
        <v>3.4793040634176142</v>
      </c>
      <c r="AC222" s="4">
        <f t="shared" si="44"/>
        <v>27500.793583669107</v>
      </c>
    </row>
    <row r="223" spans="3:29" ht="18" customHeight="1" thickBot="1" x14ac:dyDescent="0.3">
      <c r="C223" s="14"/>
      <c r="G223" s="2">
        <v>219</v>
      </c>
      <c r="H223" s="8">
        <f t="shared" si="45"/>
        <v>1503.4801341142643</v>
      </c>
      <c r="I223" s="8">
        <f t="shared" si="46"/>
        <v>1183.2709656736492</v>
      </c>
      <c r="J223" s="3">
        <f t="shared" si="47"/>
        <v>320.20916844061492</v>
      </c>
      <c r="K223" s="4">
        <f>IFERROR(IF(AND(H223&lt;&gt;"",$G223&lt;=$C$7),$C$8-SUM(I$5:I223),""),"")</f>
        <v>108289.9490140237</v>
      </c>
      <c r="M223" s="38">
        <v>219</v>
      </c>
      <c r="N223" s="41">
        <f t="shared" si="48"/>
        <v>0</v>
      </c>
      <c r="O223" s="8">
        <f t="shared" si="49"/>
        <v>0</v>
      </c>
      <c r="P223" s="3">
        <f t="shared" si="50"/>
        <v>0</v>
      </c>
      <c r="Q223" s="12">
        <f>IF(AND($F$1=2,N223&lt;&gt;"",$G223&lt;=($D$1*12)),$D$3-SUM(O$5:O223),
IF(AND($F$1=3,N223&lt;&gt;"",$G223&lt;=($E$1*12)),$E$3-SUM(O$5:O223),0))</f>
        <v>0</v>
      </c>
      <c r="S223" s="2">
        <v>219</v>
      </c>
      <c r="T223" s="8">
        <f t="shared" si="51"/>
        <v>337.11822773520436</v>
      </c>
      <c r="U223" s="8">
        <f t="shared" si="52"/>
        <v>333.6806285372457</v>
      </c>
      <c r="V223" s="3">
        <f t="shared" si="53"/>
        <v>3.4375991979586407</v>
      </c>
      <c r="W223" s="4">
        <f>IF(AND($F$1=2,S223&lt;=$D$1*12),$D$4,IF(AND($F$1=3,S223&lt;=$E$1*12),$E$4,
IF(AND($F$1=2,T223&lt;&gt;"",S223&lt;=($D$7),S223&gt;($D$1*12)),$D$4-SUM(U$5:U223),
IF(AND($F$1=3,T223&lt;&gt;"",S223&lt;=($E$7),S223&gt;($E$1*12)),$E$4-SUM(U$5:U223),0))))</f>
        <v>27167.112955131859</v>
      </c>
      <c r="Y223" s="2">
        <v>219</v>
      </c>
      <c r="Z223" s="8">
        <f t="shared" si="54"/>
        <v>337.11822773520436</v>
      </c>
      <c r="AA223" s="8">
        <f t="shared" si="42"/>
        <v>333.6806285372457</v>
      </c>
      <c r="AB223" s="3">
        <f t="shared" si="43"/>
        <v>3.4375991979586407</v>
      </c>
      <c r="AC223" s="4">
        <f t="shared" si="44"/>
        <v>27167.112955131859</v>
      </c>
    </row>
    <row r="224" spans="3:29" ht="18" customHeight="1" thickBot="1" x14ac:dyDescent="0.3">
      <c r="C224" s="14"/>
      <c r="G224" s="2">
        <v>220</v>
      </c>
      <c r="H224" s="8">
        <f t="shared" si="45"/>
        <v>1503.4801341142643</v>
      </c>
      <c r="I224" s="8">
        <f t="shared" si="46"/>
        <v>1186.7320332482448</v>
      </c>
      <c r="J224" s="3">
        <f t="shared" si="47"/>
        <v>316.74810086601946</v>
      </c>
      <c r="K224" s="4">
        <f>IFERROR(IF(AND(H224&lt;&gt;"",$G224&lt;=$C$7),$C$8-SUM(I$5:I224),""),"")</f>
        <v>107103.21698077547</v>
      </c>
      <c r="M224" s="38">
        <v>220</v>
      </c>
      <c r="N224" s="41">
        <f t="shared" si="48"/>
        <v>0</v>
      </c>
      <c r="O224" s="8">
        <f t="shared" si="49"/>
        <v>0</v>
      </c>
      <c r="P224" s="3">
        <f t="shared" si="50"/>
        <v>0</v>
      </c>
      <c r="Q224" s="12">
        <f>IF(AND($F$1=2,N224&lt;&gt;"",$G224&lt;=($D$1*12)),$D$3-SUM(O$5:O224),
IF(AND($F$1=3,N224&lt;&gt;"",$G224&lt;=($E$1*12)),$E$3-SUM(O$5:O224),0))</f>
        <v>0</v>
      </c>
      <c r="S224" s="2">
        <v>220</v>
      </c>
      <c r="T224" s="8">
        <f t="shared" si="51"/>
        <v>337.11822773520436</v>
      </c>
      <c r="U224" s="8">
        <f t="shared" si="52"/>
        <v>333.72233861581287</v>
      </c>
      <c r="V224" s="3">
        <f t="shared" si="53"/>
        <v>3.3958891193914851</v>
      </c>
      <c r="W224" s="4">
        <f>IF(AND($F$1=2,S224&lt;=$D$1*12),$D$4,IF(AND($F$1=3,S224&lt;=$E$1*12),$E$4,
IF(AND($F$1=2,T224&lt;&gt;"",S224&lt;=($D$7),S224&gt;($D$1*12)),$D$4-SUM(U$5:U224),
IF(AND($F$1=3,T224&lt;&gt;"",S224&lt;=($E$7),S224&gt;($E$1*12)),$E$4-SUM(U$5:U224),0))))</f>
        <v>26833.390616516044</v>
      </c>
      <c r="Y224" s="2">
        <v>220</v>
      </c>
      <c r="Z224" s="8">
        <f t="shared" si="54"/>
        <v>337.11822773520436</v>
      </c>
      <c r="AA224" s="8">
        <f t="shared" si="42"/>
        <v>333.72233861581287</v>
      </c>
      <c r="AB224" s="3">
        <f t="shared" si="43"/>
        <v>3.3958891193914851</v>
      </c>
      <c r="AC224" s="4">
        <f t="shared" si="44"/>
        <v>26833.390616516044</v>
      </c>
    </row>
    <row r="225" spans="3:29" ht="18" customHeight="1" thickBot="1" x14ac:dyDescent="0.3">
      <c r="C225" s="14"/>
      <c r="G225" s="2">
        <v>221</v>
      </c>
      <c r="H225" s="8">
        <f t="shared" si="45"/>
        <v>1503.4801341142643</v>
      </c>
      <c r="I225" s="8">
        <f t="shared" si="46"/>
        <v>1190.2032244454958</v>
      </c>
      <c r="J225" s="3">
        <f t="shared" si="47"/>
        <v>313.27690966876838</v>
      </c>
      <c r="K225" s="4">
        <f>IFERROR(IF(AND(H225&lt;&gt;"",$G225&lt;=$C$7),$C$8-SUM(I$5:I225),""),"")</f>
        <v>105913.01375632998</v>
      </c>
      <c r="M225" s="38">
        <v>221</v>
      </c>
      <c r="N225" s="41">
        <f t="shared" si="48"/>
        <v>0</v>
      </c>
      <c r="O225" s="8">
        <f t="shared" si="49"/>
        <v>0</v>
      </c>
      <c r="P225" s="3">
        <f t="shared" si="50"/>
        <v>0</v>
      </c>
      <c r="Q225" s="12">
        <f>IF(AND($F$1=2,N225&lt;&gt;"",$G225&lt;=($D$1*12)),$D$3-SUM(O$5:O225),
IF(AND($F$1=3,N225&lt;&gt;"",$G225&lt;=($E$1*12)),$E$3-SUM(O$5:O225),0))</f>
        <v>0</v>
      </c>
      <c r="S225" s="2">
        <v>221</v>
      </c>
      <c r="T225" s="8">
        <f t="shared" si="51"/>
        <v>337.11822773520436</v>
      </c>
      <c r="U225" s="8">
        <f t="shared" si="52"/>
        <v>333.76405390813983</v>
      </c>
      <c r="V225" s="3">
        <f t="shared" si="53"/>
        <v>3.3541738270645083</v>
      </c>
      <c r="W225" s="4">
        <f>IF(AND($F$1=2,S225&lt;=$D$1*12),$D$4,IF(AND($F$1=3,S225&lt;=$E$1*12),$E$4,
IF(AND($F$1=2,T225&lt;&gt;"",S225&lt;=($D$7),S225&gt;($D$1*12)),$D$4-SUM(U$5:U225),
IF(AND($F$1=3,T225&lt;&gt;"",S225&lt;=($E$7),S225&gt;($E$1*12)),$E$4-SUM(U$5:U225),0))))</f>
        <v>26499.626562607904</v>
      </c>
      <c r="Y225" s="2">
        <v>221</v>
      </c>
      <c r="Z225" s="8">
        <f t="shared" si="54"/>
        <v>337.11822773520436</v>
      </c>
      <c r="AA225" s="8">
        <f t="shared" si="42"/>
        <v>333.76405390813983</v>
      </c>
      <c r="AB225" s="3">
        <f t="shared" si="43"/>
        <v>3.3541738270645083</v>
      </c>
      <c r="AC225" s="4">
        <f t="shared" si="44"/>
        <v>26499.626562607904</v>
      </c>
    </row>
    <row r="226" spans="3:29" ht="18" customHeight="1" thickBot="1" x14ac:dyDescent="0.3">
      <c r="C226" s="14"/>
      <c r="G226" s="2">
        <v>222</v>
      </c>
      <c r="H226" s="8">
        <f t="shared" si="45"/>
        <v>1503.4801341142643</v>
      </c>
      <c r="I226" s="8">
        <f t="shared" si="46"/>
        <v>1193.684568876999</v>
      </c>
      <c r="J226" s="3">
        <f t="shared" si="47"/>
        <v>309.79556523726529</v>
      </c>
      <c r="K226" s="4">
        <f>IFERROR(IF(AND(H226&lt;&gt;"",$G226&lt;=$C$7),$C$8-SUM(I$5:I226),""),"")</f>
        <v>104719.32918745297</v>
      </c>
      <c r="M226" s="38">
        <v>222</v>
      </c>
      <c r="N226" s="41">
        <f t="shared" si="48"/>
        <v>0</v>
      </c>
      <c r="O226" s="8">
        <f t="shared" si="49"/>
        <v>0</v>
      </c>
      <c r="P226" s="3">
        <f t="shared" si="50"/>
        <v>0</v>
      </c>
      <c r="Q226" s="12">
        <f>IF(AND($F$1=2,N226&lt;&gt;"",$G226&lt;=($D$1*12)),$D$3-SUM(O$5:O226),
IF(AND($F$1=3,N226&lt;&gt;"",$G226&lt;=($E$1*12)),$E$3-SUM(O$5:O226),0))</f>
        <v>0</v>
      </c>
      <c r="S226" s="2">
        <v>222</v>
      </c>
      <c r="T226" s="8">
        <f t="shared" si="51"/>
        <v>337.11822773520436</v>
      </c>
      <c r="U226" s="8">
        <f t="shared" si="52"/>
        <v>333.80577441487839</v>
      </c>
      <c r="V226" s="3">
        <f t="shared" si="53"/>
        <v>3.3124533203259907</v>
      </c>
      <c r="W226" s="4">
        <f>IF(AND($F$1=2,S226&lt;=$D$1*12),$D$4,IF(AND($F$1=3,S226&lt;=$E$1*12),$E$4,
IF(AND($F$1=2,T226&lt;&gt;"",S226&lt;=($D$7),S226&gt;($D$1*12)),$D$4-SUM(U$5:U226),
IF(AND($F$1=3,T226&lt;&gt;"",S226&lt;=($E$7),S226&gt;($E$1*12)),$E$4-SUM(U$5:U226),0))))</f>
        <v>26165.820788193028</v>
      </c>
      <c r="Y226" s="2">
        <v>222</v>
      </c>
      <c r="Z226" s="8">
        <f t="shared" si="54"/>
        <v>337.11822773520436</v>
      </c>
      <c r="AA226" s="8">
        <f t="shared" si="42"/>
        <v>333.80577441487839</v>
      </c>
      <c r="AB226" s="3">
        <f t="shared" si="43"/>
        <v>3.3124533203259907</v>
      </c>
      <c r="AC226" s="4">
        <f t="shared" si="44"/>
        <v>26165.820788193028</v>
      </c>
    </row>
    <row r="227" spans="3:29" ht="18" customHeight="1" thickBot="1" x14ac:dyDescent="0.3">
      <c r="C227" s="14"/>
      <c r="G227" s="2">
        <v>223</v>
      </c>
      <c r="H227" s="8">
        <f t="shared" si="45"/>
        <v>1503.4801341142643</v>
      </c>
      <c r="I227" s="8">
        <f t="shared" si="46"/>
        <v>1197.1760962409642</v>
      </c>
      <c r="J227" s="3">
        <f t="shared" si="47"/>
        <v>306.3040378733001</v>
      </c>
      <c r="K227" s="4">
        <f>IFERROR(IF(AND(H227&lt;&gt;"",$G227&lt;=$C$7),$C$8-SUM(I$5:I227),""),"")</f>
        <v>103522.15309121201</v>
      </c>
      <c r="M227" s="38">
        <v>223</v>
      </c>
      <c r="N227" s="41">
        <f t="shared" si="48"/>
        <v>0</v>
      </c>
      <c r="O227" s="8">
        <f t="shared" si="49"/>
        <v>0</v>
      </c>
      <c r="P227" s="3">
        <f t="shared" si="50"/>
        <v>0</v>
      </c>
      <c r="Q227" s="12">
        <f>IF(AND($F$1=2,N227&lt;&gt;"",$G227&lt;=($D$1*12)),$D$3-SUM(O$5:O227),
IF(AND($F$1=3,N227&lt;&gt;"",$G227&lt;=($E$1*12)),$E$3-SUM(O$5:O227),0))</f>
        <v>0</v>
      </c>
      <c r="S227" s="2">
        <v>223</v>
      </c>
      <c r="T227" s="8">
        <f t="shared" si="51"/>
        <v>337.11822773520436</v>
      </c>
      <c r="U227" s="8">
        <f t="shared" si="52"/>
        <v>333.84750013668025</v>
      </c>
      <c r="V227" s="3">
        <f t="shared" si="53"/>
        <v>3.2707275985241311</v>
      </c>
      <c r="W227" s="4">
        <f>IF(AND($F$1=2,S227&lt;=$D$1*12),$D$4,IF(AND($F$1=3,S227&lt;=$E$1*12),$E$4,
IF(AND($F$1=2,T227&lt;&gt;"",S227&lt;=($D$7),S227&gt;($D$1*12)),$D$4-SUM(U$5:U227),
IF(AND($F$1=3,T227&lt;&gt;"",S227&lt;=($E$7),S227&gt;($E$1*12)),$E$4-SUM(U$5:U227),0))))</f>
        <v>25831.973288056346</v>
      </c>
      <c r="Y227" s="2">
        <v>223</v>
      </c>
      <c r="Z227" s="8">
        <f t="shared" si="54"/>
        <v>337.11822773520436</v>
      </c>
      <c r="AA227" s="8">
        <f t="shared" si="42"/>
        <v>333.84750013668025</v>
      </c>
      <c r="AB227" s="3">
        <f t="shared" si="43"/>
        <v>3.2707275985241311</v>
      </c>
      <c r="AC227" s="4">
        <f t="shared" si="44"/>
        <v>25831.973288056346</v>
      </c>
    </row>
    <row r="228" spans="3:29" ht="18" customHeight="1" thickBot="1" x14ac:dyDescent="0.3">
      <c r="C228" s="14"/>
      <c r="G228" s="2">
        <v>224</v>
      </c>
      <c r="H228" s="8">
        <f t="shared" si="45"/>
        <v>1503.4801341142643</v>
      </c>
      <c r="I228" s="8">
        <f t="shared" si="46"/>
        <v>1200.6778363224689</v>
      </c>
      <c r="J228" s="3">
        <f t="shared" si="47"/>
        <v>302.80229779179524</v>
      </c>
      <c r="K228" s="4">
        <f>IFERROR(IF(AND(H228&lt;&gt;"",$G228&lt;=$C$7),$C$8-SUM(I$5:I228),""),"")</f>
        <v>102321.47525488955</v>
      </c>
      <c r="M228" s="38">
        <v>224</v>
      </c>
      <c r="N228" s="41">
        <f t="shared" si="48"/>
        <v>0</v>
      </c>
      <c r="O228" s="8">
        <f t="shared" si="49"/>
        <v>0</v>
      </c>
      <c r="P228" s="3">
        <f t="shared" si="50"/>
        <v>0</v>
      </c>
      <c r="Q228" s="12">
        <f>IF(AND($F$1=2,N228&lt;&gt;"",$G228&lt;=($D$1*12)),$D$3-SUM(O$5:O228),
IF(AND($F$1=3,N228&lt;&gt;"",$G228&lt;=($E$1*12)),$E$3-SUM(O$5:O228),0))</f>
        <v>0</v>
      </c>
      <c r="S228" s="2">
        <v>224</v>
      </c>
      <c r="T228" s="8">
        <f t="shared" si="51"/>
        <v>337.11822773520436</v>
      </c>
      <c r="U228" s="8">
        <f t="shared" si="52"/>
        <v>333.88923107419731</v>
      </c>
      <c r="V228" s="3">
        <f t="shared" si="53"/>
        <v>3.2289966610070464</v>
      </c>
      <c r="W228" s="4">
        <f>IF(AND($F$1=2,S228&lt;=$D$1*12),$D$4,IF(AND($F$1=3,S228&lt;=$E$1*12),$E$4,
IF(AND($F$1=2,T228&lt;&gt;"",S228&lt;=($D$7),S228&gt;($D$1*12)),$D$4-SUM(U$5:U228),
IF(AND($F$1=3,T228&lt;&gt;"",S228&lt;=($E$7),S228&gt;($E$1*12)),$E$4-SUM(U$5:U228),0))))</f>
        <v>25498.084056982152</v>
      </c>
      <c r="Y228" s="2">
        <v>224</v>
      </c>
      <c r="Z228" s="8">
        <f t="shared" si="54"/>
        <v>337.11822773520436</v>
      </c>
      <c r="AA228" s="8">
        <f t="shared" si="42"/>
        <v>333.88923107419731</v>
      </c>
      <c r="AB228" s="3">
        <f t="shared" si="43"/>
        <v>3.2289966610070464</v>
      </c>
      <c r="AC228" s="4">
        <f t="shared" si="44"/>
        <v>25498.084056982152</v>
      </c>
    </row>
    <row r="229" spans="3:29" ht="18" customHeight="1" thickBot="1" x14ac:dyDescent="0.3">
      <c r="C229" s="14"/>
      <c r="G229" s="2">
        <v>225</v>
      </c>
      <c r="H229" s="8">
        <f t="shared" si="45"/>
        <v>1503.4801341142643</v>
      </c>
      <c r="I229" s="8">
        <f t="shared" si="46"/>
        <v>1204.1898189937124</v>
      </c>
      <c r="J229" s="3">
        <f t="shared" si="47"/>
        <v>299.29031512055195</v>
      </c>
      <c r="K229" s="4">
        <f>IFERROR(IF(AND(H229&lt;&gt;"",$G229&lt;=$C$7),$C$8-SUM(I$5:I229),""),"")</f>
        <v>101117.28543589584</v>
      </c>
      <c r="M229" s="38">
        <v>225</v>
      </c>
      <c r="N229" s="41">
        <f t="shared" si="48"/>
        <v>0</v>
      </c>
      <c r="O229" s="8">
        <f t="shared" si="49"/>
        <v>0</v>
      </c>
      <c r="P229" s="3">
        <f t="shared" si="50"/>
        <v>0</v>
      </c>
      <c r="Q229" s="12">
        <f>IF(AND($F$1=2,N229&lt;&gt;"",$G229&lt;=($D$1*12)),$D$3-SUM(O$5:O229),
IF(AND($F$1=3,N229&lt;&gt;"",$G229&lt;=($E$1*12)),$E$3-SUM(O$5:O229),0))</f>
        <v>0</v>
      </c>
      <c r="S229" s="2">
        <v>225</v>
      </c>
      <c r="T229" s="8">
        <f t="shared" si="51"/>
        <v>337.11822773520436</v>
      </c>
      <c r="U229" s="8">
        <f t="shared" si="52"/>
        <v>333.93096722808161</v>
      </c>
      <c r="V229" s="3">
        <f t="shared" si="53"/>
        <v>3.1872605071227715</v>
      </c>
      <c r="W229" s="4">
        <f>IF(AND($F$1=2,S229&lt;=$D$1*12),$D$4,IF(AND($F$1=3,S229&lt;=$E$1*12),$E$4,
IF(AND($F$1=2,T229&lt;&gt;"",S229&lt;=($D$7),S229&gt;($D$1*12)),$D$4-SUM(U$5:U229),
IF(AND($F$1=3,T229&lt;&gt;"",S229&lt;=($E$7),S229&gt;($E$1*12)),$E$4-SUM(U$5:U229),0))))</f>
        <v>25164.153089754072</v>
      </c>
      <c r="Y229" s="2">
        <v>225</v>
      </c>
      <c r="Z229" s="8">
        <f t="shared" si="54"/>
        <v>337.11822773520436</v>
      </c>
      <c r="AA229" s="8">
        <f t="shared" si="42"/>
        <v>333.93096722808161</v>
      </c>
      <c r="AB229" s="3">
        <f t="shared" si="43"/>
        <v>3.1872605071227715</v>
      </c>
      <c r="AC229" s="4">
        <f t="shared" si="44"/>
        <v>25164.153089754072</v>
      </c>
    </row>
    <row r="230" spans="3:29" ht="18" customHeight="1" thickBot="1" x14ac:dyDescent="0.3">
      <c r="C230" s="14"/>
      <c r="G230" s="2">
        <v>226</v>
      </c>
      <c r="H230" s="8">
        <f t="shared" si="45"/>
        <v>1503.4801341142643</v>
      </c>
      <c r="I230" s="8">
        <f t="shared" si="46"/>
        <v>1207.7120742142688</v>
      </c>
      <c r="J230" s="3">
        <f t="shared" si="47"/>
        <v>295.76805989999536</v>
      </c>
      <c r="K230" s="4">
        <f>IFERROR(IF(AND(H230&lt;&gt;"",$G230&lt;=$C$7),$C$8-SUM(I$5:I230),""),"")</f>
        <v>99909.573361681571</v>
      </c>
      <c r="M230" s="38">
        <v>226</v>
      </c>
      <c r="N230" s="41">
        <f t="shared" si="48"/>
        <v>0</v>
      </c>
      <c r="O230" s="8">
        <f t="shared" si="49"/>
        <v>0</v>
      </c>
      <c r="P230" s="3">
        <f t="shared" si="50"/>
        <v>0</v>
      </c>
      <c r="Q230" s="12">
        <f>IF(AND($F$1=2,N230&lt;&gt;"",$G230&lt;=($D$1*12)),$D$3-SUM(O$5:O230),
IF(AND($F$1=3,N230&lt;&gt;"",$G230&lt;=($E$1*12)),$E$3-SUM(O$5:O230),0))</f>
        <v>0</v>
      </c>
      <c r="S230" s="2">
        <v>226</v>
      </c>
      <c r="T230" s="8">
        <f t="shared" si="51"/>
        <v>337.11822773520436</v>
      </c>
      <c r="U230" s="8">
        <f t="shared" si="52"/>
        <v>333.97270859898509</v>
      </c>
      <c r="V230" s="3">
        <f t="shared" si="53"/>
        <v>3.1455191362192614</v>
      </c>
      <c r="W230" s="4">
        <f>IF(AND($F$1=2,S230&lt;=$D$1*12),$D$4,IF(AND($F$1=3,S230&lt;=$E$1*12),$E$4,
IF(AND($F$1=2,T230&lt;&gt;"",S230&lt;=($D$7),S230&gt;($D$1*12)),$D$4-SUM(U$5:U230),
IF(AND($F$1=3,T230&lt;&gt;"",S230&lt;=($E$7),S230&gt;($E$1*12)),$E$4-SUM(U$5:U230),0))))</f>
        <v>24830.180381155085</v>
      </c>
      <c r="Y230" s="2">
        <v>226</v>
      </c>
      <c r="Z230" s="8">
        <f t="shared" si="54"/>
        <v>337.11822773520436</v>
      </c>
      <c r="AA230" s="8">
        <f t="shared" si="42"/>
        <v>333.97270859898509</v>
      </c>
      <c r="AB230" s="3">
        <f t="shared" si="43"/>
        <v>3.1455191362192614</v>
      </c>
      <c r="AC230" s="4">
        <f t="shared" si="44"/>
        <v>24830.180381155085</v>
      </c>
    </row>
    <row r="231" spans="3:29" ht="18" customHeight="1" thickBot="1" x14ac:dyDescent="0.3">
      <c r="C231" s="14"/>
      <c r="G231" s="2">
        <v>227</v>
      </c>
      <c r="H231" s="8">
        <f t="shared" si="45"/>
        <v>1503.4801341142643</v>
      </c>
      <c r="I231" s="8">
        <f t="shared" si="46"/>
        <v>1211.2446320313456</v>
      </c>
      <c r="J231" s="3">
        <f t="shared" si="47"/>
        <v>292.23550208291863</v>
      </c>
      <c r="K231" s="4">
        <f>IFERROR(IF(AND(H231&lt;&gt;"",$G231&lt;=$C$7),$C$8-SUM(I$5:I231),""),"")</f>
        <v>98698.328729650239</v>
      </c>
      <c r="M231" s="38">
        <v>227</v>
      </c>
      <c r="N231" s="41">
        <f t="shared" si="48"/>
        <v>0</v>
      </c>
      <c r="O231" s="8">
        <f t="shared" si="49"/>
        <v>0</v>
      </c>
      <c r="P231" s="3">
        <f t="shared" si="50"/>
        <v>0</v>
      </c>
      <c r="Q231" s="12">
        <f>IF(AND($F$1=2,N231&lt;&gt;"",$G231&lt;=($D$1*12)),$D$3-SUM(O$5:O231),
IF(AND($F$1=3,N231&lt;&gt;"",$G231&lt;=($E$1*12)),$E$3-SUM(O$5:O231),0))</f>
        <v>0</v>
      </c>
      <c r="S231" s="2">
        <v>227</v>
      </c>
      <c r="T231" s="8">
        <f t="shared" si="51"/>
        <v>337.11822773520436</v>
      </c>
      <c r="U231" s="8">
        <f t="shared" si="52"/>
        <v>334.01445518755997</v>
      </c>
      <c r="V231" s="3">
        <f t="shared" si="53"/>
        <v>3.1037725476443883</v>
      </c>
      <c r="W231" s="4">
        <f>IF(AND($F$1=2,S231&lt;=$D$1*12),$D$4,IF(AND($F$1=3,S231&lt;=$E$1*12),$E$4,
IF(AND($F$1=2,T231&lt;&gt;"",S231&lt;=($D$7),S231&gt;($D$1*12)),$D$4-SUM(U$5:U231),
IF(AND($F$1=3,T231&lt;&gt;"",S231&lt;=($E$7),S231&gt;($E$1*12)),$E$4-SUM(U$5:U231),0))))</f>
        <v>24496.165925967529</v>
      </c>
      <c r="Y231" s="2">
        <v>227</v>
      </c>
      <c r="Z231" s="8">
        <f t="shared" si="54"/>
        <v>337.11822773520436</v>
      </c>
      <c r="AA231" s="8">
        <f t="shared" si="42"/>
        <v>334.01445518755997</v>
      </c>
      <c r="AB231" s="3">
        <f t="shared" si="43"/>
        <v>3.1037725476443883</v>
      </c>
      <c r="AC231" s="4">
        <f t="shared" si="44"/>
        <v>24496.165925967529</v>
      </c>
    </row>
    <row r="232" spans="3:29" ht="18" customHeight="1" thickBot="1" x14ac:dyDescent="0.3">
      <c r="C232" s="14"/>
      <c r="G232" s="2">
        <v>228</v>
      </c>
      <c r="H232" s="8">
        <f t="shared" si="45"/>
        <v>1503.4801341142643</v>
      </c>
      <c r="I232" s="8">
        <f t="shared" si="46"/>
        <v>1214.7875225800374</v>
      </c>
      <c r="J232" s="3">
        <f t="shared" si="47"/>
        <v>288.69261153422696</v>
      </c>
      <c r="K232" s="4">
        <f>IFERROR(IF(AND(H232&lt;&gt;"",$G232&lt;=$C$7),$C$8-SUM(I$5:I232),""),"")</f>
        <v>97483.5412070702</v>
      </c>
      <c r="M232" s="38">
        <v>228</v>
      </c>
      <c r="N232" s="41">
        <f t="shared" si="48"/>
        <v>0</v>
      </c>
      <c r="O232" s="8">
        <f t="shared" si="49"/>
        <v>0</v>
      </c>
      <c r="P232" s="3">
        <f t="shared" si="50"/>
        <v>0</v>
      </c>
      <c r="Q232" s="12">
        <f>IF(AND($F$1=2,N232&lt;&gt;"",$G232&lt;=($D$1*12)),$D$3-SUM(O$5:O232),
IF(AND($F$1=3,N232&lt;&gt;"",$G232&lt;=($E$1*12)),$E$3-SUM(O$5:O232),0))</f>
        <v>0</v>
      </c>
      <c r="S232" s="2">
        <v>228</v>
      </c>
      <c r="T232" s="8">
        <f t="shared" si="51"/>
        <v>337.11822773520436</v>
      </c>
      <c r="U232" s="8">
        <f t="shared" si="52"/>
        <v>334.05620699445842</v>
      </c>
      <c r="V232" s="3">
        <f t="shared" si="53"/>
        <v>3.0620207407459437</v>
      </c>
      <c r="W232" s="4">
        <f>IF(AND($F$1=2,S232&lt;=$D$1*12),$D$4,IF(AND($F$1=3,S232&lt;=$E$1*12),$E$4,
IF(AND($F$1=2,T232&lt;&gt;"",S232&lt;=($D$7),S232&gt;($D$1*12)),$D$4-SUM(U$5:U232),
IF(AND($F$1=3,T232&lt;&gt;"",S232&lt;=($E$7),S232&gt;($E$1*12)),$E$4-SUM(U$5:U232),0))))</f>
        <v>24162.109718973072</v>
      </c>
      <c r="Y232" s="2">
        <v>228</v>
      </c>
      <c r="Z232" s="8">
        <f t="shared" si="54"/>
        <v>337.11822773520436</v>
      </c>
      <c r="AA232" s="8">
        <f t="shared" si="42"/>
        <v>334.05620699445842</v>
      </c>
      <c r="AB232" s="3">
        <f t="shared" si="43"/>
        <v>3.0620207407459437</v>
      </c>
      <c r="AC232" s="4">
        <f t="shared" si="44"/>
        <v>24162.109718973072</v>
      </c>
    </row>
    <row r="233" spans="3:29" ht="18" customHeight="1" thickBot="1" x14ac:dyDescent="0.3">
      <c r="C233" s="14"/>
      <c r="G233" s="2">
        <v>229</v>
      </c>
      <c r="H233" s="8">
        <f t="shared" si="45"/>
        <v>1503.4801341142643</v>
      </c>
      <c r="I233" s="8">
        <f t="shared" si="46"/>
        <v>1218.3407760835839</v>
      </c>
      <c r="J233" s="3">
        <f t="shared" si="47"/>
        <v>285.13935803068046</v>
      </c>
      <c r="K233" s="4">
        <f>IFERROR(IF(AND(H233&lt;&gt;"",$G233&lt;=$C$7),$C$8-SUM(I$5:I233),""),"")</f>
        <v>96265.200430986617</v>
      </c>
      <c r="M233" s="38">
        <v>229</v>
      </c>
      <c r="N233" s="41">
        <f t="shared" si="48"/>
        <v>0</v>
      </c>
      <c r="O233" s="8">
        <f t="shared" si="49"/>
        <v>0</v>
      </c>
      <c r="P233" s="3">
        <f t="shared" si="50"/>
        <v>0</v>
      </c>
      <c r="Q233" s="12">
        <f>IF(AND($F$1=2,N233&lt;&gt;"",$G233&lt;=($D$1*12)),$D$3-SUM(O$5:O233),
IF(AND($F$1=3,N233&lt;&gt;"",$G233&lt;=($E$1*12)),$E$3-SUM(O$5:O233),0))</f>
        <v>0</v>
      </c>
      <c r="S233" s="2">
        <v>229</v>
      </c>
      <c r="T233" s="8">
        <f t="shared" si="51"/>
        <v>337.11822773520436</v>
      </c>
      <c r="U233" s="8">
        <f t="shared" si="52"/>
        <v>334.09796402033271</v>
      </c>
      <c r="V233" s="3">
        <f t="shared" si="53"/>
        <v>3.0202637148716365</v>
      </c>
      <c r="W233" s="4">
        <f>IF(AND($F$1=2,S233&lt;=$D$1*12),$D$4,IF(AND($F$1=3,S233&lt;=$E$1*12),$E$4,
IF(AND($F$1=2,T233&lt;&gt;"",S233&lt;=($D$7),S233&gt;($D$1*12)),$D$4-SUM(U$5:U233),
IF(AND($F$1=3,T233&lt;&gt;"",S233&lt;=($E$7),S233&gt;($E$1*12)),$E$4-SUM(U$5:U233),0))))</f>
        <v>23828.011754952742</v>
      </c>
      <c r="Y233" s="2">
        <v>229</v>
      </c>
      <c r="Z233" s="8">
        <f t="shared" si="54"/>
        <v>337.11822773520436</v>
      </c>
      <c r="AA233" s="8">
        <f t="shared" si="42"/>
        <v>334.09796402033271</v>
      </c>
      <c r="AB233" s="3">
        <f t="shared" si="43"/>
        <v>3.0202637148716365</v>
      </c>
      <c r="AC233" s="4">
        <f t="shared" si="44"/>
        <v>23828.011754952742</v>
      </c>
    </row>
    <row r="234" spans="3:29" ht="18" customHeight="1" thickBot="1" x14ac:dyDescent="0.3">
      <c r="C234" s="14"/>
      <c r="G234" s="2">
        <v>230</v>
      </c>
      <c r="H234" s="8">
        <f t="shared" si="45"/>
        <v>1503.4801341142643</v>
      </c>
      <c r="I234" s="8">
        <f t="shared" si="46"/>
        <v>1221.9044228536284</v>
      </c>
      <c r="J234" s="3">
        <f t="shared" si="47"/>
        <v>281.5757112606359</v>
      </c>
      <c r="K234" s="4">
        <f>IFERROR(IF(AND(H234&lt;&gt;"",$G234&lt;=$C$7),$C$8-SUM(I$5:I234),""),"")</f>
        <v>95043.29600813298</v>
      </c>
      <c r="M234" s="38">
        <v>230</v>
      </c>
      <c r="N234" s="41">
        <f t="shared" si="48"/>
        <v>0</v>
      </c>
      <c r="O234" s="8">
        <f t="shared" si="49"/>
        <v>0</v>
      </c>
      <c r="P234" s="3">
        <f t="shared" si="50"/>
        <v>0</v>
      </c>
      <c r="Q234" s="12">
        <f>IF(AND($F$1=2,N234&lt;&gt;"",$G234&lt;=($D$1*12)),$D$3-SUM(O$5:O234),
IF(AND($F$1=3,N234&lt;&gt;"",$G234&lt;=($E$1*12)),$E$3-SUM(O$5:O234),0))</f>
        <v>0</v>
      </c>
      <c r="S234" s="2">
        <v>230</v>
      </c>
      <c r="T234" s="8">
        <f t="shared" si="51"/>
        <v>337.11822773520436</v>
      </c>
      <c r="U234" s="8">
        <f t="shared" si="52"/>
        <v>334.13972626583524</v>
      </c>
      <c r="V234" s="3">
        <f t="shared" si="53"/>
        <v>2.9785014693690943</v>
      </c>
      <c r="W234" s="4">
        <f>IF(AND($F$1=2,S234&lt;=$D$1*12),$D$4,IF(AND($F$1=3,S234&lt;=$E$1*12),$E$4,
IF(AND($F$1=2,T234&lt;&gt;"",S234&lt;=($D$7),S234&gt;($D$1*12)),$D$4-SUM(U$5:U234),
IF(AND($F$1=3,T234&lt;&gt;"",S234&lt;=($E$7),S234&gt;($E$1*12)),$E$4-SUM(U$5:U234),0))))</f>
        <v>23493.872028686907</v>
      </c>
      <c r="Y234" s="2">
        <v>230</v>
      </c>
      <c r="Z234" s="8">
        <f t="shared" si="54"/>
        <v>337.11822773520436</v>
      </c>
      <c r="AA234" s="8">
        <f t="shared" si="42"/>
        <v>334.13972626583524</v>
      </c>
      <c r="AB234" s="3">
        <f t="shared" si="43"/>
        <v>2.9785014693690943</v>
      </c>
      <c r="AC234" s="4">
        <f t="shared" si="44"/>
        <v>23493.872028686907</v>
      </c>
    </row>
    <row r="235" spans="3:29" ht="18" customHeight="1" thickBot="1" x14ac:dyDescent="0.3">
      <c r="C235" s="14"/>
      <c r="G235" s="2">
        <v>231</v>
      </c>
      <c r="H235" s="8">
        <f t="shared" si="45"/>
        <v>1503.4801341142643</v>
      </c>
      <c r="I235" s="8">
        <f t="shared" si="46"/>
        <v>1225.4784932904754</v>
      </c>
      <c r="J235" s="3">
        <f t="shared" si="47"/>
        <v>278.00164082378899</v>
      </c>
      <c r="K235" s="4">
        <f>IFERROR(IF(AND(H235&lt;&gt;"",$G235&lt;=$C$7),$C$8-SUM(I$5:I235),""),"")</f>
        <v>93817.817514842493</v>
      </c>
      <c r="M235" s="38">
        <v>231</v>
      </c>
      <c r="N235" s="41">
        <f t="shared" si="48"/>
        <v>0</v>
      </c>
      <c r="O235" s="8">
        <f t="shared" si="49"/>
        <v>0</v>
      </c>
      <c r="P235" s="3">
        <f t="shared" si="50"/>
        <v>0</v>
      </c>
      <c r="Q235" s="12">
        <f>IF(AND($F$1=2,N235&lt;&gt;"",$G235&lt;=($D$1*12)),$D$3-SUM(O$5:O235),
IF(AND($F$1=3,N235&lt;&gt;"",$G235&lt;=($E$1*12)),$E$3-SUM(O$5:O235),0))</f>
        <v>0</v>
      </c>
      <c r="S235" s="2">
        <v>231</v>
      </c>
      <c r="T235" s="8">
        <f t="shared" si="51"/>
        <v>337.11822773520436</v>
      </c>
      <c r="U235" s="8">
        <f t="shared" si="52"/>
        <v>334.1814937316185</v>
      </c>
      <c r="V235" s="3">
        <f t="shared" si="53"/>
        <v>2.9367340035858649</v>
      </c>
      <c r="W235" s="4">
        <f>IF(AND($F$1=2,S235&lt;=$D$1*12),$D$4,IF(AND($F$1=3,S235&lt;=$E$1*12),$E$4,
IF(AND($F$1=2,T235&lt;&gt;"",S235&lt;=($D$7),S235&gt;($D$1*12)),$D$4-SUM(U$5:U235),
IF(AND($F$1=3,T235&lt;&gt;"",S235&lt;=($E$7),S235&gt;($E$1*12)),$E$4-SUM(U$5:U235),0))))</f>
        <v>23159.690534955291</v>
      </c>
      <c r="Y235" s="2">
        <v>231</v>
      </c>
      <c r="Z235" s="8">
        <f t="shared" si="54"/>
        <v>337.11822773520436</v>
      </c>
      <c r="AA235" s="8">
        <f t="shared" si="42"/>
        <v>334.1814937316185</v>
      </c>
      <c r="AB235" s="3">
        <f t="shared" si="43"/>
        <v>2.9367340035858649</v>
      </c>
      <c r="AC235" s="4">
        <f t="shared" si="44"/>
        <v>23159.690534955291</v>
      </c>
    </row>
    <row r="236" spans="3:29" ht="18" customHeight="1" thickBot="1" x14ac:dyDescent="0.3">
      <c r="C236" s="14"/>
      <c r="G236" s="2">
        <v>232</v>
      </c>
      <c r="H236" s="8">
        <f t="shared" si="45"/>
        <v>1503.4801341142643</v>
      </c>
      <c r="I236" s="8">
        <f t="shared" si="46"/>
        <v>1229.0630178833499</v>
      </c>
      <c r="J236" s="3">
        <f t="shared" si="47"/>
        <v>274.41711623091442</v>
      </c>
      <c r="K236" s="4">
        <f>IFERROR(IF(AND(H236&lt;&gt;"",$G236&lt;=$C$7),$C$8-SUM(I$5:I236),""),"")</f>
        <v>92588.754496959154</v>
      </c>
      <c r="M236" s="38">
        <v>232</v>
      </c>
      <c r="N236" s="41">
        <f t="shared" si="48"/>
        <v>0</v>
      </c>
      <c r="O236" s="8">
        <f t="shared" si="49"/>
        <v>0</v>
      </c>
      <c r="P236" s="3">
        <f t="shared" si="50"/>
        <v>0</v>
      </c>
      <c r="Q236" s="12">
        <f>IF(AND($F$1=2,N236&lt;&gt;"",$G236&lt;=($D$1*12)),$D$3-SUM(O$5:O236),
IF(AND($F$1=3,N236&lt;&gt;"",$G236&lt;=($E$1*12)),$E$3-SUM(O$5:O236),0))</f>
        <v>0</v>
      </c>
      <c r="S236" s="2">
        <v>232</v>
      </c>
      <c r="T236" s="8">
        <f t="shared" si="51"/>
        <v>337.11822773520436</v>
      </c>
      <c r="U236" s="8">
        <f t="shared" si="52"/>
        <v>334.22326641833496</v>
      </c>
      <c r="V236" s="3">
        <f t="shared" si="53"/>
        <v>2.8949613168694124</v>
      </c>
      <c r="W236" s="4">
        <f>IF(AND($F$1=2,S236&lt;=$D$1*12),$D$4,IF(AND($F$1=3,S236&lt;=$E$1*12),$E$4,
IF(AND($F$1=2,T236&lt;&gt;"",S236&lt;=($D$7),S236&gt;($D$1*12)),$D$4-SUM(U$5:U236),
IF(AND($F$1=3,T236&lt;&gt;"",S236&lt;=($E$7),S236&gt;($E$1*12)),$E$4-SUM(U$5:U236),0))))</f>
        <v>22825.467268536959</v>
      </c>
      <c r="Y236" s="2">
        <v>232</v>
      </c>
      <c r="Z236" s="8">
        <f t="shared" si="54"/>
        <v>337.11822773520436</v>
      </c>
      <c r="AA236" s="8">
        <f t="shared" si="42"/>
        <v>334.22326641833496</v>
      </c>
      <c r="AB236" s="3">
        <f t="shared" si="43"/>
        <v>2.8949613168694124</v>
      </c>
      <c r="AC236" s="4">
        <f t="shared" si="44"/>
        <v>22825.467268536959</v>
      </c>
    </row>
    <row r="237" spans="3:29" ht="18" customHeight="1" thickBot="1" x14ac:dyDescent="0.3">
      <c r="C237" s="14"/>
      <c r="G237" s="2">
        <v>233</v>
      </c>
      <c r="H237" s="8">
        <f t="shared" si="45"/>
        <v>1503.4801341142643</v>
      </c>
      <c r="I237" s="8">
        <f t="shared" si="46"/>
        <v>1232.6580272106587</v>
      </c>
      <c r="J237" s="3">
        <f t="shared" si="47"/>
        <v>270.82210690360557</v>
      </c>
      <c r="K237" s="4">
        <f>IFERROR(IF(AND(H237&lt;&gt;"",$G237&lt;=$C$7),$C$8-SUM(I$5:I237),""),"")</f>
        <v>91356.096469748503</v>
      </c>
      <c r="M237" s="38">
        <v>233</v>
      </c>
      <c r="N237" s="41">
        <f t="shared" si="48"/>
        <v>0</v>
      </c>
      <c r="O237" s="8">
        <f t="shared" si="49"/>
        <v>0</v>
      </c>
      <c r="P237" s="3">
        <f t="shared" si="50"/>
        <v>0</v>
      </c>
      <c r="Q237" s="12">
        <f>IF(AND($F$1=2,N237&lt;&gt;"",$G237&lt;=($D$1*12)),$D$3-SUM(O$5:O237),
IF(AND($F$1=3,N237&lt;&gt;"",$G237&lt;=($E$1*12)),$E$3-SUM(O$5:O237),0))</f>
        <v>0</v>
      </c>
      <c r="S237" s="2">
        <v>233</v>
      </c>
      <c r="T237" s="8">
        <f t="shared" si="51"/>
        <v>337.11822773520436</v>
      </c>
      <c r="U237" s="8">
        <f t="shared" si="52"/>
        <v>334.26504432663722</v>
      </c>
      <c r="V237" s="3">
        <f t="shared" si="53"/>
        <v>2.8531834085671202</v>
      </c>
      <c r="W237" s="4">
        <f>IF(AND($F$1=2,S237&lt;=$D$1*12),$D$4,IF(AND($F$1=3,S237&lt;=$E$1*12),$E$4,
IF(AND($F$1=2,T237&lt;&gt;"",S237&lt;=($D$7),S237&gt;($D$1*12)),$D$4-SUM(U$5:U237),
IF(AND($F$1=3,T237&lt;&gt;"",S237&lt;=($E$7),S237&gt;($E$1*12)),$E$4-SUM(U$5:U237),0))))</f>
        <v>22491.202224210319</v>
      </c>
      <c r="Y237" s="2">
        <v>233</v>
      </c>
      <c r="Z237" s="8">
        <f t="shared" si="54"/>
        <v>337.11822773520436</v>
      </c>
      <c r="AA237" s="8">
        <f t="shared" si="42"/>
        <v>334.26504432663722</v>
      </c>
      <c r="AB237" s="3">
        <f t="shared" si="43"/>
        <v>2.8531834085671202</v>
      </c>
      <c r="AC237" s="4">
        <f t="shared" si="44"/>
        <v>22491.202224210319</v>
      </c>
    </row>
    <row r="238" spans="3:29" ht="18" customHeight="1" thickBot="1" x14ac:dyDescent="0.3">
      <c r="C238" s="14"/>
      <c r="G238" s="2">
        <v>234</v>
      </c>
      <c r="H238" s="8">
        <f t="shared" si="45"/>
        <v>1503.4801341142643</v>
      </c>
      <c r="I238" s="8">
        <f t="shared" si="46"/>
        <v>1236.2635519402497</v>
      </c>
      <c r="J238" s="3">
        <f t="shared" si="47"/>
        <v>267.21658217401443</v>
      </c>
      <c r="K238" s="4">
        <f>IFERROR(IF(AND(H238&lt;&gt;"",$G238&lt;=$C$7),$C$8-SUM(I$5:I238),""),"")</f>
        <v>90119.832917808264</v>
      </c>
      <c r="M238" s="38">
        <v>234</v>
      </c>
      <c r="N238" s="41">
        <f t="shared" si="48"/>
        <v>0</v>
      </c>
      <c r="O238" s="8">
        <f t="shared" si="49"/>
        <v>0</v>
      </c>
      <c r="P238" s="3">
        <f t="shared" si="50"/>
        <v>0</v>
      </c>
      <c r="Q238" s="12">
        <f>IF(AND($F$1=2,N238&lt;&gt;"",$G238&lt;=($D$1*12)),$D$3-SUM(O$5:O238),
IF(AND($F$1=3,N238&lt;&gt;"",$G238&lt;=($E$1*12)),$E$3-SUM(O$5:O238),0))</f>
        <v>0</v>
      </c>
      <c r="S238" s="2">
        <v>234</v>
      </c>
      <c r="T238" s="8">
        <f t="shared" si="51"/>
        <v>337.11822773520436</v>
      </c>
      <c r="U238" s="8">
        <f t="shared" si="52"/>
        <v>334.30682745717809</v>
      </c>
      <c r="V238" s="3">
        <f t="shared" si="53"/>
        <v>2.8114002780262908</v>
      </c>
      <c r="W238" s="4">
        <f>IF(AND($F$1=2,S238&lt;=$D$1*12),$D$4,IF(AND($F$1=3,S238&lt;=$E$1*12),$E$4,
IF(AND($F$1=2,T238&lt;&gt;"",S238&lt;=($D$7),S238&gt;($D$1*12)),$D$4-SUM(U$5:U238),
IF(AND($F$1=3,T238&lt;&gt;"",S238&lt;=($E$7),S238&gt;($E$1*12)),$E$4-SUM(U$5:U238),0))))</f>
        <v>22156.895396753142</v>
      </c>
      <c r="Y238" s="2">
        <v>234</v>
      </c>
      <c r="Z238" s="8">
        <f t="shared" si="54"/>
        <v>337.11822773520436</v>
      </c>
      <c r="AA238" s="8">
        <f t="shared" si="42"/>
        <v>334.30682745717809</v>
      </c>
      <c r="AB238" s="3">
        <f t="shared" si="43"/>
        <v>2.8114002780262908</v>
      </c>
      <c r="AC238" s="4">
        <f t="shared" si="44"/>
        <v>22156.895396753142</v>
      </c>
    </row>
    <row r="239" spans="3:29" ht="18" customHeight="1" thickBot="1" x14ac:dyDescent="0.3">
      <c r="C239" s="14"/>
      <c r="G239" s="2">
        <v>235</v>
      </c>
      <c r="H239" s="8">
        <f t="shared" si="45"/>
        <v>1503.4801341142643</v>
      </c>
      <c r="I239" s="8">
        <f t="shared" si="46"/>
        <v>1239.8796228296751</v>
      </c>
      <c r="J239" s="3">
        <f t="shared" si="47"/>
        <v>263.60051128458917</v>
      </c>
      <c r="K239" s="4">
        <f>IFERROR(IF(AND(H239&lt;&gt;"",$G239&lt;=$C$7),$C$8-SUM(I$5:I239),""),"")</f>
        <v>88879.953294978593</v>
      </c>
      <c r="M239" s="38">
        <v>235</v>
      </c>
      <c r="N239" s="41">
        <f t="shared" si="48"/>
        <v>0</v>
      </c>
      <c r="O239" s="8">
        <f t="shared" si="49"/>
        <v>0</v>
      </c>
      <c r="P239" s="3">
        <f t="shared" si="50"/>
        <v>0</v>
      </c>
      <c r="Q239" s="12">
        <f>IF(AND($F$1=2,N239&lt;&gt;"",$G239&lt;=($D$1*12)),$D$3-SUM(O$5:O239),
IF(AND($F$1=3,N239&lt;&gt;"",$G239&lt;=($E$1*12)),$E$3-SUM(O$5:O239),0))</f>
        <v>0</v>
      </c>
      <c r="S239" s="2">
        <v>235</v>
      </c>
      <c r="T239" s="8">
        <f t="shared" si="51"/>
        <v>337.11822773520436</v>
      </c>
      <c r="U239" s="8">
        <f t="shared" si="52"/>
        <v>334.34861581061023</v>
      </c>
      <c r="V239" s="3">
        <f t="shared" si="53"/>
        <v>2.7696119245941433</v>
      </c>
      <c r="W239" s="4">
        <f>IF(AND($F$1=2,S239&lt;=$D$1*12),$D$4,IF(AND($F$1=3,S239&lt;=$E$1*12),$E$4,
IF(AND($F$1=2,T239&lt;&gt;"",S239&lt;=($D$7),S239&gt;($D$1*12)),$D$4-SUM(U$5:U239),
IF(AND($F$1=3,T239&lt;&gt;"",S239&lt;=($E$7),S239&gt;($E$1*12)),$E$4-SUM(U$5:U239),0))))</f>
        <v>21822.546780942532</v>
      </c>
      <c r="Y239" s="2">
        <v>235</v>
      </c>
      <c r="Z239" s="8">
        <f t="shared" si="54"/>
        <v>337.11822773520436</v>
      </c>
      <c r="AA239" s="8">
        <f t="shared" si="42"/>
        <v>334.34861581061023</v>
      </c>
      <c r="AB239" s="3">
        <f t="shared" si="43"/>
        <v>2.7696119245941433</v>
      </c>
      <c r="AC239" s="4">
        <f t="shared" si="44"/>
        <v>21822.546780942532</v>
      </c>
    </row>
    <row r="240" spans="3:29" ht="18" customHeight="1" thickBot="1" x14ac:dyDescent="0.3">
      <c r="C240" s="14"/>
      <c r="G240" s="2">
        <v>236</v>
      </c>
      <c r="H240" s="8">
        <f t="shared" si="45"/>
        <v>1503.4801341142643</v>
      </c>
      <c r="I240" s="8">
        <f t="shared" si="46"/>
        <v>1243.5062707264519</v>
      </c>
      <c r="J240" s="3">
        <f t="shared" si="47"/>
        <v>259.97386338781234</v>
      </c>
      <c r="K240" s="4">
        <f>IFERROR(IF(AND(H240&lt;&gt;"",$G240&lt;=$C$7),$C$8-SUM(I$5:I240),""),"")</f>
        <v>87636.447024252149</v>
      </c>
      <c r="M240" s="38">
        <v>236</v>
      </c>
      <c r="N240" s="41">
        <f t="shared" si="48"/>
        <v>0</v>
      </c>
      <c r="O240" s="8">
        <f t="shared" si="49"/>
        <v>0</v>
      </c>
      <c r="P240" s="3">
        <f t="shared" si="50"/>
        <v>0</v>
      </c>
      <c r="Q240" s="12">
        <f>IF(AND($F$1=2,N240&lt;&gt;"",$G240&lt;=($D$1*12)),$D$3-SUM(O$5:O240),
IF(AND($F$1=3,N240&lt;&gt;"",$G240&lt;=($E$1*12)),$E$3-SUM(O$5:O240),0))</f>
        <v>0</v>
      </c>
      <c r="S240" s="2">
        <v>236</v>
      </c>
      <c r="T240" s="8">
        <f t="shared" si="51"/>
        <v>337.11822773520436</v>
      </c>
      <c r="U240" s="8">
        <f t="shared" si="52"/>
        <v>334.39040938758654</v>
      </c>
      <c r="V240" s="3">
        <f t="shared" si="53"/>
        <v>2.7278183476178168</v>
      </c>
      <c r="W240" s="4">
        <f>IF(AND($F$1=2,S240&lt;=$D$1*12),$D$4,IF(AND($F$1=3,S240&lt;=$E$1*12),$E$4,
IF(AND($F$1=2,T240&lt;&gt;"",S240&lt;=($D$7),S240&gt;($D$1*12)),$D$4-SUM(U$5:U240),
IF(AND($F$1=3,T240&lt;&gt;"",S240&lt;=($E$7),S240&gt;($E$1*12)),$E$4-SUM(U$5:U240),0))))</f>
        <v>21488.156371554942</v>
      </c>
      <c r="Y240" s="2">
        <v>236</v>
      </c>
      <c r="Z240" s="8">
        <f t="shared" si="54"/>
        <v>337.11822773520436</v>
      </c>
      <c r="AA240" s="8">
        <f t="shared" si="42"/>
        <v>334.39040938758654</v>
      </c>
      <c r="AB240" s="3">
        <f t="shared" si="43"/>
        <v>2.7278183476178168</v>
      </c>
      <c r="AC240" s="4">
        <f t="shared" si="44"/>
        <v>21488.156371554942</v>
      </c>
    </row>
    <row r="241" spans="3:29" ht="18" customHeight="1" thickBot="1" x14ac:dyDescent="0.3">
      <c r="C241" s="14"/>
      <c r="G241" s="2">
        <v>237</v>
      </c>
      <c r="H241" s="8">
        <f t="shared" si="45"/>
        <v>1503.4801341142643</v>
      </c>
      <c r="I241" s="8">
        <f t="shared" si="46"/>
        <v>1247.1435265683267</v>
      </c>
      <c r="J241" s="3">
        <f t="shared" si="47"/>
        <v>256.33660754593751</v>
      </c>
      <c r="K241" s="4">
        <f>IFERROR(IF(AND(H241&lt;&gt;"",$G241&lt;=$C$7),$C$8-SUM(I$5:I241),""),"")</f>
        <v>86389.30349768381</v>
      </c>
      <c r="M241" s="38">
        <v>237</v>
      </c>
      <c r="N241" s="41">
        <f t="shared" si="48"/>
        <v>0</v>
      </c>
      <c r="O241" s="8">
        <f t="shared" si="49"/>
        <v>0</v>
      </c>
      <c r="P241" s="3">
        <f t="shared" si="50"/>
        <v>0</v>
      </c>
      <c r="Q241" s="12">
        <f>IF(AND($F$1=2,N241&lt;&gt;"",$G241&lt;=($D$1*12)),$D$3-SUM(O$5:O241),
IF(AND($F$1=3,N241&lt;&gt;"",$G241&lt;=($E$1*12)),$E$3-SUM(O$5:O241),0))</f>
        <v>0</v>
      </c>
      <c r="S241" s="2">
        <v>237</v>
      </c>
      <c r="T241" s="8">
        <f t="shared" si="51"/>
        <v>337.11822773520436</v>
      </c>
      <c r="U241" s="8">
        <f t="shared" si="52"/>
        <v>334.43220818876</v>
      </c>
      <c r="V241" s="3">
        <f t="shared" si="53"/>
        <v>2.6860195464443692</v>
      </c>
      <c r="W241" s="4">
        <f>IF(AND($F$1=2,S241&lt;=$D$1*12),$D$4,IF(AND($F$1=3,S241&lt;=$E$1*12),$E$4,
IF(AND($F$1=2,T241&lt;&gt;"",S241&lt;=($D$7),S241&gt;($D$1*12)),$D$4-SUM(U$5:U241),
IF(AND($F$1=3,T241&lt;&gt;"",S241&lt;=($E$7),S241&gt;($E$1*12)),$E$4-SUM(U$5:U241),0))))</f>
        <v>21153.724163366183</v>
      </c>
      <c r="Y241" s="2">
        <v>237</v>
      </c>
      <c r="Z241" s="8">
        <f t="shared" si="54"/>
        <v>337.11822773520436</v>
      </c>
      <c r="AA241" s="8">
        <f t="shared" si="42"/>
        <v>334.43220818876</v>
      </c>
      <c r="AB241" s="3">
        <f t="shared" si="43"/>
        <v>2.6860195464443692</v>
      </c>
      <c r="AC241" s="4">
        <f t="shared" si="44"/>
        <v>21153.724163366183</v>
      </c>
    </row>
    <row r="242" spans="3:29" ht="18" customHeight="1" thickBot="1" x14ac:dyDescent="0.3">
      <c r="C242" s="14"/>
      <c r="G242" s="2">
        <v>238</v>
      </c>
      <c r="H242" s="8">
        <f t="shared" si="45"/>
        <v>1503.4801341142643</v>
      </c>
      <c r="I242" s="8">
        <f t="shared" si="46"/>
        <v>1250.791421383539</v>
      </c>
      <c r="J242" s="3">
        <f t="shared" si="47"/>
        <v>252.68871273072514</v>
      </c>
      <c r="K242" s="4">
        <f>IFERROR(IF(AND(H242&lt;&gt;"",$G242&lt;=$C$7),$C$8-SUM(I$5:I242),""),"")</f>
        <v>85138.512076300278</v>
      </c>
      <c r="M242" s="38">
        <v>238</v>
      </c>
      <c r="N242" s="41">
        <f t="shared" si="48"/>
        <v>0</v>
      </c>
      <c r="O242" s="8">
        <f t="shared" si="49"/>
        <v>0</v>
      </c>
      <c r="P242" s="3">
        <f t="shared" si="50"/>
        <v>0</v>
      </c>
      <c r="Q242" s="12">
        <f>IF(AND($F$1=2,N242&lt;&gt;"",$G242&lt;=($D$1*12)),$D$3-SUM(O$5:O242),
IF(AND($F$1=3,N242&lt;&gt;"",$G242&lt;=($E$1*12)),$E$3-SUM(O$5:O242),0))</f>
        <v>0</v>
      </c>
      <c r="S242" s="2">
        <v>238</v>
      </c>
      <c r="T242" s="8">
        <f t="shared" si="51"/>
        <v>337.11822773520436</v>
      </c>
      <c r="U242" s="8">
        <f t="shared" si="52"/>
        <v>334.47401221478356</v>
      </c>
      <c r="V242" s="3">
        <f t="shared" si="53"/>
        <v>2.6442155204207745</v>
      </c>
      <c r="W242" s="4">
        <f>IF(AND($F$1=2,S242&lt;=$D$1*12),$D$4,IF(AND($F$1=3,S242&lt;=$E$1*12),$E$4,
IF(AND($F$1=2,T242&lt;&gt;"",S242&lt;=($D$7),S242&gt;($D$1*12)),$D$4-SUM(U$5:U242),
IF(AND($F$1=3,T242&lt;&gt;"",S242&lt;=($E$7),S242&gt;($E$1*12)),$E$4-SUM(U$5:U242),0))))</f>
        <v>20819.250151151398</v>
      </c>
      <c r="Y242" s="2">
        <v>238</v>
      </c>
      <c r="Z242" s="8">
        <f t="shared" si="54"/>
        <v>337.11822773520436</v>
      </c>
      <c r="AA242" s="8">
        <f t="shared" si="42"/>
        <v>334.47401221478356</v>
      </c>
      <c r="AB242" s="3">
        <f t="shared" si="43"/>
        <v>2.6442155204207745</v>
      </c>
      <c r="AC242" s="4">
        <f t="shared" si="44"/>
        <v>20819.250151151398</v>
      </c>
    </row>
    <row r="243" spans="3:29" ht="18" customHeight="1" thickBot="1" x14ac:dyDescent="0.3">
      <c r="C243" s="14"/>
      <c r="G243" s="2">
        <v>239</v>
      </c>
      <c r="H243" s="8">
        <f t="shared" si="45"/>
        <v>1503.4801341142643</v>
      </c>
      <c r="I243" s="8">
        <f t="shared" si="46"/>
        <v>1254.4499862910859</v>
      </c>
      <c r="J243" s="3">
        <f t="shared" si="47"/>
        <v>249.03014782317837</v>
      </c>
      <c r="K243" s="4">
        <f>IFERROR(IF(AND(H243&lt;&gt;"",$G243&lt;=$C$7),$C$8-SUM(I$5:I243),""),"")</f>
        <v>83884.062090009189</v>
      </c>
      <c r="M243" s="38">
        <v>239</v>
      </c>
      <c r="N243" s="41">
        <f t="shared" si="48"/>
        <v>0</v>
      </c>
      <c r="O243" s="8">
        <f t="shared" si="49"/>
        <v>0</v>
      </c>
      <c r="P243" s="3">
        <f t="shared" si="50"/>
        <v>0</v>
      </c>
      <c r="Q243" s="12">
        <f>IF(AND($F$1=2,N243&lt;&gt;"",$G243&lt;=($D$1*12)),$D$3-SUM(O$5:O243),
IF(AND($F$1=3,N243&lt;&gt;"",$G243&lt;=($E$1*12)),$E$3-SUM(O$5:O243),0))</f>
        <v>0</v>
      </c>
      <c r="S243" s="2">
        <v>239</v>
      </c>
      <c r="T243" s="8">
        <f t="shared" si="51"/>
        <v>337.11822773520436</v>
      </c>
      <c r="U243" s="8">
        <f t="shared" si="52"/>
        <v>334.51582146631046</v>
      </c>
      <c r="V243" s="3">
        <f t="shared" si="53"/>
        <v>2.602406268893926</v>
      </c>
      <c r="W243" s="4">
        <f>IF(AND($F$1=2,S243&lt;=$D$1*12),$D$4,IF(AND($F$1=3,S243&lt;=$E$1*12),$E$4,
IF(AND($F$1=2,T243&lt;&gt;"",S243&lt;=($D$7),S243&gt;($D$1*12)),$D$4-SUM(U$5:U243),
IF(AND($F$1=3,T243&lt;&gt;"",S243&lt;=($E$7),S243&gt;($E$1*12)),$E$4-SUM(U$5:U243),0))))</f>
        <v>20484.734329685089</v>
      </c>
      <c r="Y243" s="2">
        <v>239</v>
      </c>
      <c r="Z243" s="8">
        <f t="shared" si="54"/>
        <v>337.11822773520436</v>
      </c>
      <c r="AA243" s="8">
        <f t="shared" si="42"/>
        <v>334.51582146631046</v>
      </c>
      <c r="AB243" s="3">
        <f t="shared" si="43"/>
        <v>2.602406268893926</v>
      </c>
      <c r="AC243" s="4">
        <f t="shared" si="44"/>
        <v>20484.734329685089</v>
      </c>
    </row>
    <row r="244" spans="3:29" ht="18" customHeight="1" thickBot="1" x14ac:dyDescent="0.3">
      <c r="C244" s="14"/>
      <c r="G244" s="2">
        <v>240</v>
      </c>
      <c r="H244" s="8">
        <f t="shared" si="45"/>
        <v>1503.4801341142643</v>
      </c>
      <c r="I244" s="8">
        <f t="shared" si="46"/>
        <v>1258.1192525009874</v>
      </c>
      <c r="J244" s="3">
        <f t="shared" si="47"/>
        <v>245.36088161327692</v>
      </c>
      <c r="K244" s="4">
        <f>IFERROR(IF(AND(H244&lt;&gt;"",$G244&lt;=$C$7),$C$8-SUM(I$5:I244),""),"")</f>
        <v>82625.942837508192</v>
      </c>
      <c r="M244" s="38">
        <v>240</v>
      </c>
      <c r="N244" s="41">
        <f t="shared" si="48"/>
        <v>0</v>
      </c>
      <c r="O244" s="8">
        <f t="shared" si="49"/>
        <v>0</v>
      </c>
      <c r="P244" s="3">
        <f t="shared" si="50"/>
        <v>0</v>
      </c>
      <c r="Q244" s="12">
        <f>IF(AND($F$1=2,N244&lt;&gt;"",$G244&lt;=($D$1*12)),$D$3-SUM(O$5:O244),
IF(AND($F$1=3,N244&lt;&gt;"",$G244&lt;=($E$1*12)),$E$3-SUM(O$5:O244),0))</f>
        <v>0</v>
      </c>
      <c r="S244" s="2">
        <v>240</v>
      </c>
      <c r="T244" s="8">
        <f t="shared" si="51"/>
        <v>337.11822773520436</v>
      </c>
      <c r="U244" s="8">
        <f t="shared" si="52"/>
        <v>334.55763594399372</v>
      </c>
      <c r="V244" s="3">
        <f t="shared" si="53"/>
        <v>2.5605917912106375</v>
      </c>
      <c r="W244" s="4">
        <f>IF(AND($F$1=2,S244&lt;=$D$1*12),$D$4,IF(AND($F$1=3,S244&lt;=$E$1*12),$E$4,
IF(AND($F$1=2,T244&lt;&gt;"",S244&lt;=($D$7),S244&gt;($D$1*12)),$D$4-SUM(U$5:U244),
IF(AND($F$1=3,T244&lt;&gt;"",S244&lt;=($E$7),S244&gt;($E$1*12)),$E$4-SUM(U$5:U244),0))))</f>
        <v>20150.176693741094</v>
      </c>
      <c r="Y244" s="2">
        <v>240</v>
      </c>
      <c r="Z244" s="8">
        <f t="shared" si="54"/>
        <v>337.11822773520436</v>
      </c>
      <c r="AA244" s="8">
        <f t="shared" si="42"/>
        <v>334.55763594399372</v>
      </c>
      <c r="AB244" s="3">
        <f t="shared" si="43"/>
        <v>2.5605917912106375</v>
      </c>
      <c r="AC244" s="4">
        <f t="shared" si="44"/>
        <v>20150.176693741094</v>
      </c>
    </row>
    <row r="245" spans="3:29" ht="18" customHeight="1" thickBot="1" x14ac:dyDescent="0.3">
      <c r="C245" s="14"/>
      <c r="G245" s="2">
        <v>241</v>
      </c>
      <c r="H245" s="8">
        <f t="shared" si="45"/>
        <v>1503.4801341142643</v>
      </c>
      <c r="I245" s="8">
        <f t="shared" si="46"/>
        <v>1261.7992513145527</v>
      </c>
      <c r="J245" s="3">
        <f t="shared" si="47"/>
        <v>241.6808827997115</v>
      </c>
      <c r="K245" s="4">
        <f>IFERROR(IF(AND(H245&lt;&gt;"",$G245&lt;=$C$7),$C$8-SUM(I$5:I245),""),"")</f>
        <v>81364.143586193648</v>
      </c>
      <c r="M245" s="38">
        <v>241</v>
      </c>
      <c r="N245" s="41">
        <f t="shared" si="48"/>
        <v>0</v>
      </c>
      <c r="O245" s="8">
        <f t="shared" si="49"/>
        <v>0</v>
      </c>
      <c r="P245" s="3">
        <f t="shared" si="50"/>
        <v>0</v>
      </c>
      <c r="Q245" s="12">
        <f>IF(AND($F$1=2,N245&lt;&gt;"",$G245&lt;=($D$1*12)),$D$3-SUM(O$5:O245),
IF(AND($F$1=3,N245&lt;&gt;"",$G245&lt;=($E$1*12)),$E$3-SUM(O$5:O245),0))</f>
        <v>0</v>
      </c>
      <c r="S245" s="2">
        <v>241</v>
      </c>
      <c r="T245" s="8">
        <f t="shared" si="51"/>
        <v>337.11822773520436</v>
      </c>
      <c r="U245" s="8">
        <f t="shared" si="52"/>
        <v>334.5994556484867</v>
      </c>
      <c r="V245" s="3">
        <f t="shared" si="53"/>
        <v>2.5187720867176382</v>
      </c>
      <c r="W245" s="4">
        <f>IF(AND($F$1=2,S245&lt;=$D$1*12),$D$4,IF(AND($F$1=3,S245&lt;=$E$1*12),$E$4,
IF(AND($F$1=2,T245&lt;&gt;"",S245&lt;=($D$7),S245&gt;($D$1*12)),$D$4-SUM(U$5:U245),
IF(AND($F$1=3,T245&lt;&gt;"",S245&lt;=($E$7),S245&gt;($E$1*12)),$E$4-SUM(U$5:U245),0))))</f>
        <v>19815.577238092606</v>
      </c>
      <c r="Y245" s="2">
        <v>241</v>
      </c>
      <c r="Z245" s="8">
        <f t="shared" si="54"/>
        <v>337.11822773520436</v>
      </c>
      <c r="AA245" s="8">
        <f t="shared" si="42"/>
        <v>334.5994556484867</v>
      </c>
      <c r="AB245" s="3">
        <f t="shared" si="43"/>
        <v>2.5187720867176382</v>
      </c>
      <c r="AC245" s="4">
        <f t="shared" si="44"/>
        <v>19815.577238092606</v>
      </c>
    </row>
    <row r="246" spans="3:29" ht="18" customHeight="1" thickBot="1" x14ac:dyDescent="0.3">
      <c r="C246" s="14"/>
      <c r="G246" s="2">
        <v>242</v>
      </c>
      <c r="H246" s="8">
        <f t="shared" si="45"/>
        <v>1503.4801341142643</v>
      </c>
      <c r="I246" s="8">
        <f t="shared" si="46"/>
        <v>1265.4900141246478</v>
      </c>
      <c r="J246" s="3">
        <f t="shared" si="47"/>
        <v>237.99011998961643</v>
      </c>
      <c r="K246" s="4">
        <f>IFERROR(IF(AND(H246&lt;&gt;"",$G246&lt;=$C$7),$C$8-SUM(I$5:I246),""),"")</f>
        <v>80098.653572068986</v>
      </c>
      <c r="M246" s="38">
        <v>242</v>
      </c>
      <c r="N246" s="41">
        <f t="shared" si="48"/>
        <v>0</v>
      </c>
      <c r="O246" s="8">
        <f t="shared" si="49"/>
        <v>0</v>
      </c>
      <c r="P246" s="3">
        <f t="shared" si="50"/>
        <v>0</v>
      </c>
      <c r="Q246" s="12">
        <f>IF(AND($F$1=2,N246&lt;&gt;"",$G246&lt;=($D$1*12)),$D$3-SUM(O$5:O246),
IF(AND($F$1=3,N246&lt;&gt;"",$G246&lt;=($E$1*12)),$E$3-SUM(O$5:O246),0))</f>
        <v>0</v>
      </c>
      <c r="S246" s="2">
        <v>242</v>
      </c>
      <c r="T246" s="8">
        <f t="shared" si="51"/>
        <v>337.11822773520436</v>
      </c>
      <c r="U246" s="8">
        <f t="shared" si="52"/>
        <v>334.64128058044275</v>
      </c>
      <c r="V246" s="3">
        <f t="shared" si="53"/>
        <v>2.4769471547615773</v>
      </c>
      <c r="W246" s="4">
        <f>IF(AND($F$1=2,S246&lt;=$D$1*12),$D$4,IF(AND($F$1=3,S246&lt;=$E$1*12),$E$4,
IF(AND($F$1=2,T246&lt;&gt;"",S246&lt;=($D$7),S246&gt;($D$1*12)),$D$4-SUM(U$5:U246),
IF(AND($F$1=3,T246&lt;&gt;"",S246&lt;=($E$7),S246&gt;($E$1*12)),$E$4-SUM(U$5:U246),0))))</f>
        <v>19480.935957512163</v>
      </c>
      <c r="Y246" s="2">
        <v>242</v>
      </c>
      <c r="Z246" s="8">
        <f t="shared" si="54"/>
        <v>337.11822773520436</v>
      </c>
      <c r="AA246" s="8">
        <f t="shared" si="42"/>
        <v>334.64128058044275</v>
      </c>
      <c r="AB246" s="3">
        <f t="shared" si="43"/>
        <v>2.4769471547615773</v>
      </c>
      <c r="AC246" s="4">
        <f t="shared" si="44"/>
        <v>19480.935957512163</v>
      </c>
    </row>
    <row r="247" spans="3:29" ht="18" customHeight="1" thickBot="1" x14ac:dyDescent="0.3">
      <c r="C247" s="14"/>
      <c r="G247" s="2">
        <v>243</v>
      </c>
      <c r="H247" s="8">
        <f t="shared" si="45"/>
        <v>1503.4801341142643</v>
      </c>
      <c r="I247" s="8">
        <f t="shared" si="46"/>
        <v>1269.1915724159624</v>
      </c>
      <c r="J247" s="3">
        <f t="shared" si="47"/>
        <v>234.28856169830183</v>
      </c>
      <c r="K247" s="4">
        <f>IFERROR(IF(AND(H247&lt;&gt;"",$G247&lt;=$C$7),$C$8-SUM(I$5:I247),""),"")</f>
        <v>78829.461999653024</v>
      </c>
      <c r="M247" s="38">
        <v>243</v>
      </c>
      <c r="N247" s="41">
        <f t="shared" si="48"/>
        <v>0</v>
      </c>
      <c r="O247" s="8">
        <f t="shared" si="49"/>
        <v>0</v>
      </c>
      <c r="P247" s="3">
        <f t="shared" si="50"/>
        <v>0</v>
      </c>
      <c r="Q247" s="12">
        <f>IF(AND($F$1=2,N247&lt;&gt;"",$G247&lt;=($D$1*12)),$D$3-SUM(O$5:O247),
IF(AND($F$1=3,N247&lt;&gt;"",$G247&lt;=($E$1*12)),$E$3-SUM(O$5:O247),0))</f>
        <v>0</v>
      </c>
      <c r="S247" s="2">
        <v>243</v>
      </c>
      <c r="T247" s="8">
        <f t="shared" si="51"/>
        <v>337.11822773520436</v>
      </c>
      <c r="U247" s="8">
        <f t="shared" si="52"/>
        <v>334.68311074051536</v>
      </c>
      <c r="V247" s="3">
        <f t="shared" si="53"/>
        <v>2.4351169946890221</v>
      </c>
      <c r="W247" s="4">
        <f>IF(AND($F$1=2,S247&lt;=$D$1*12),$D$4,IF(AND($F$1=3,S247&lt;=$E$1*12),$E$4,
IF(AND($F$1=2,T247&lt;&gt;"",S247&lt;=($D$7),S247&gt;($D$1*12)),$D$4-SUM(U$5:U247),
IF(AND($F$1=3,T247&lt;&gt;"",S247&lt;=($E$7),S247&gt;($E$1*12)),$E$4-SUM(U$5:U247),0))))</f>
        <v>19146.252846771647</v>
      </c>
      <c r="Y247" s="2">
        <v>243</v>
      </c>
      <c r="Z247" s="8">
        <f t="shared" si="54"/>
        <v>337.11822773520436</v>
      </c>
      <c r="AA247" s="8">
        <f t="shared" si="42"/>
        <v>334.68311074051536</v>
      </c>
      <c r="AB247" s="3">
        <f t="shared" si="43"/>
        <v>2.4351169946890221</v>
      </c>
      <c r="AC247" s="4">
        <f t="shared" si="44"/>
        <v>19146.252846771647</v>
      </c>
    </row>
    <row r="248" spans="3:29" ht="18" customHeight="1" thickBot="1" x14ac:dyDescent="0.3">
      <c r="C248" s="14"/>
      <c r="G248" s="2">
        <v>244</v>
      </c>
      <c r="H248" s="8">
        <f t="shared" si="45"/>
        <v>1503.4801341142643</v>
      </c>
      <c r="I248" s="8">
        <f t="shared" si="46"/>
        <v>1272.9039577652791</v>
      </c>
      <c r="J248" s="3">
        <f t="shared" si="47"/>
        <v>230.57617634898517</v>
      </c>
      <c r="K248" s="4">
        <f>IFERROR(IF(AND(H248&lt;&gt;"",$G248&lt;=$C$7),$C$8-SUM(I$5:I248),""),"")</f>
        <v>77556.558041887736</v>
      </c>
      <c r="M248" s="38">
        <v>244</v>
      </c>
      <c r="N248" s="41">
        <f t="shared" si="48"/>
        <v>0</v>
      </c>
      <c r="O248" s="8">
        <f t="shared" si="49"/>
        <v>0</v>
      </c>
      <c r="P248" s="3">
        <f t="shared" si="50"/>
        <v>0</v>
      </c>
      <c r="Q248" s="12">
        <f>IF(AND($F$1=2,N248&lt;&gt;"",$G248&lt;=($D$1*12)),$D$3-SUM(O$5:O248),
IF(AND($F$1=3,N248&lt;&gt;"",$G248&lt;=($E$1*12)),$E$3-SUM(O$5:O248),0))</f>
        <v>0</v>
      </c>
      <c r="S248" s="2">
        <v>244</v>
      </c>
      <c r="T248" s="8">
        <f t="shared" si="51"/>
        <v>337.11822773520436</v>
      </c>
      <c r="U248" s="8">
        <f t="shared" si="52"/>
        <v>334.72494612935787</v>
      </c>
      <c r="V248" s="3">
        <f t="shared" si="53"/>
        <v>2.3932816058464574</v>
      </c>
      <c r="W248" s="4">
        <f>IF(AND($F$1=2,S248&lt;=$D$1*12),$D$4,IF(AND($F$1=3,S248&lt;=$E$1*12),$E$4,
IF(AND($F$1=2,T248&lt;&gt;"",S248&lt;=($D$7),S248&gt;($D$1*12)),$D$4-SUM(U$5:U248),
IF(AND($F$1=3,T248&lt;&gt;"",S248&lt;=($E$7),S248&gt;($E$1*12)),$E$4-SUM(U$5:U248),0))))</f>
        <v>18811.527900642286</v>
      </c>
      <c r="Y248" s="2">
        <v>244</v>
      </c>
      <c r="Z248" s="8">
        <f t="shared" si="54"/>
        <v>337.11822773520436</v>
      </c>
      <c r="AA248" s="8">
        <f t="shared" si="42"/>
        <v>334.72494612935787</v>
      </c>
      <c r="AB248" s="3">
        <f t="shared" si="43"/>
        <v>2.3932816058464574</v>
      </c>
      <c r="AC248" s="4">
        <f t="shared" si="44"/>
        <v>18811.527900642286</v>
      </c>
    </row>
    <row r="249" spans="3:29" ht="18" customHeight="1" thickBot="1" x14ac:dyDescent="0.3">
      <c r="C249" s="14"/>
      <c r="G249" s="2">
        <v>245</v>
      </c>
      <c r="H249" s="8">
        <f t="shared" si="45"/>
        <v>1503.4801341142643</v>
      </c>
      <c r="I249" s="8">
        <f t="shared" si="46"/>
        <v>1276.6272018417426</v>
      </c>
      <c r="J249" s="3">
        <f t="shared" si="47"/>
        <v>226.85293227252171</v>
      </c>
      <c r="K249" s="4">
        <f>IFERROR(IF(AND(H249&lt;&gt;"",$G249&lt;=$C$7),$C$8-SUM(I$5:I249),""),"")</f>
        <v>76279.930840046</v>
      </c>
      <c r="M249" s="38">
        <v>245</v>
      </c>
      <c r="N249" s="41">
        <f t="shared" si="48"/>
        <v>0</v>
      </c>
      <c r="O249" s="8">
        <f t="shared" si="49"/>
        <v>0</v>
      </c>
      <c r="P249" s="3">
        <f t="shared" si="50"/>
        <v>0</v>
      </c>
      <c r="Q249" s="12">
        <f>IF(AND($F$1=2,N249&lt;&gt;"",$G249&lt;=($D$1*12)),$D$3-SUM(O$5:O249),
IF(AND($F$1=3,N249&lt;&gt;"",$G249&lt;=($E$1*12)),$E$3-SUM(O$5:O249),0))</f>
        <v>0</v>
      </c>
      <c r="S249" s="2">
        <v>245</v>
      </c>
      <c r="T249" s="8">
        <f t="shared" si="51"/>
        <v>337.11822773520436</v>
      </c>
      <c r="U249" s="8">
        <f t="shared" si="52"/>
        <v>334.76678674762405</v>
      </c>
      <c r="V249" s="3">
        <f t="shared" si="53"/>
        <v>2.3514409875802875</v>
      </c>
      <c r="W249" s="4">
        <f>IF(AND($F$1=2,S249&lt;=$D$1*12),$D$4,IF(AND($F$1=3,S249&lt;=$E$1*12),$E$4,
IF(AND($F$1=2,T249&lt;&gt;"",S249&lt;=($D$7),S249&gt;($D$1*12)),$D$4-SUM(U$5:U249),
IF(AND($F$1=3,T249&lt;&gt;"",S249&lt;=($E$7),S249&gt;($E$1*12)),$E$4-SUM(U$5:U249),0))))</f>
        <v>18476.76111389466</v>
      </c>
      <c r="Y249" s="2">
        <v>245</v>
      </c>
      <c r="Z249" s="8">
        <f t="shared" si="54"/>
        <v>337.11822773520436</v>
      </c>
      <c r="AA249" s="8">
        <f t="shared" si="42"/>
        <v>334.76678674762405</v>
      </c>
      <c r="AB249" s="3">
        <f t="shared" si="43"/>
        <v>2.3514409875802875</v>
      </c>
      <c r="AC249" s="4">
        <f t="shared" si="44"/>
        <v>18476.76111389466</v>
      </c>
    </row>
    <row r="250" spans="3:29" ht="18" customHeight="1" thickBot="1" x14ac:dyDescent="0.3">
      <c r="C250" s="14"/>
      <c r="G250" s="2">
        <v>246</v>
      </c>
      <c r="H250" s="8">
        <f t="shared" si="45"/>
        <v>1503.4801341142643</v>
      </c>
      <c r="I250" s="8">
        <f t="shared" si="46"/>
        <v>1280.3613364071298</v>
      </c>
      <c r="J250" s="3">
        <f t="shared" si="47"/>
        <v>223.1187977071346</v>
      </c>
      <c r="K250" s="4">
        <f>IFERROR(IF(AND(H250&lt;&gt;"",$G250&lt;=$C$7),$C$8-SUM(I$5:I250),""),"")</f>
        <v>74999.569503638864</v>
      </c>
      <c r="M250" s="38">
        <v>246</v>
      </c>
      <c r="N250" s="41">
        <f t="shared" si="48"/>
        <v>0</v>
      </c>
      <c r="O250" s="8">
        <f t="shared" si="49"/>
        <v>0</v>
      </c>
      <c r="P250" s="3">
        <f t="shared" si="50"/>
        <v>0</v>
      </c>
      <c r="Q250" s="12">
        <f>IF(AND($F$1=2,N250&lt;&gt;"",$G250&lt;=($D$1*12)),$D$3-SUM(O$5:O250),
IF(AND($F$1=3,N250&lt;&gt;"",$G250&lt;=($E$1*12)),$E$3-SUM(O$5:O250),0))</f>
        <v>0</v>
      </c>
      <c r="S250" s="2">
        <v>246</v>
      </c>
      <c r="T250" s="8">
        <f t="shared" si="51"/>
        <v>337.11822773520436</v>
      </c>
      <c r="U250" s="8">
        <f t="shared" si="52"/>
        <v>334.80863259596754</v>
      </c>
      <c r="V250" s="3">
        <f t="shared" si="53"/>
        <v>2.3095951392368352</v>
      </c>
      <c r="W250" s="4">
        <f>IF(AND($F$1=2,S250&lt;=$D$1*12),$D$4,IF(AND($F$1=3,S250&lt;=$E$1*12),$E$4,
IF(AND($F$1=2,T250&lt;&gt;"",S250&lt;=($D$7),S250&gt;($D$1*12)),$D$4-SUM(U$5:U250),
IF(AND($F$1=3,T250&lt;&gt;"",S250&lt;=($E$7),S250&gt;($E$1*12)),$E$4-SUM(U$5:U250),0))))</f>
        <v>18141.952481298693</v>
      </c>
      <c r="Y250" s="2">
        <v>246</v>
      </c>
      <c r="Z250" s="8">
        <f t="shared" si="54"/>
        <v>337.11822773520436</v>
      </c>
      <c r="AA250" s="8">
        <f t="shared" si="42"/>
        <v>334.80863259596754</v>
      </c>
      <c r="AB250" s="3">
        <f t="shared" si="43"/>
        <v>2.3095951392368352</v>
      </c>
      <c r="AC250" s="4">
        <f t="shared" si="44"/>
        <v>18141.952481298693</v>
      </c>
    </row>
    <row r="251" spans="3:29" ht="18" customHeight="1" thickBot="1" x14ac:dyDescent="0.3">
      <c r="C251" s="14"/>
      <c r="G251" s="2">
        <v>247</v>
      </c>
      <c r="H251" s="8">
        <f t="shared" si="45"/>
        <v>1503.4801341142643</v>
      </c>
      <c r="I251" s="8">
        <f t="shared" si="46"/>
        <v>1284.1063933161206</v>
      </c>
      <c r="J251" s="3">
        <f t="shared" si="47"/>
        <v>219.37374079814376</v>
      </c>
      <c r="K251" s="4">
        <f>IFERROR(IF(AND(H251&lt;&gt;"",$G251&lt;=$C$7),$C$8-SUM(I$5:I251),""),"")</f>
        <v>73715.463110322744</v>
      </c>
      <c r="M251" s="38">
        <v>247</v>
      </c>
      <c r="N251" s="41">
        <f t="shared" si="48"/>
        <v>0</v>
      </c>
      <c r="O251" s="8">
        <f t="shared" si="49"/>
        <v>0</v>
      </c>
      <c r="P251" s="3">
        <f t="shared" si="50"/>
        <v>0</v>
      </c>
      <c r="Q251" s="12">
        <f>IF(AND($F$1=2,N251&lt;&gt;"",$G251&lt;=($D$1*12)),$D$3-SUM(O$5:O251),
IF(AND($F$1=3,N251&lt;&gt;"",$G251&lt;=($E$1*12)),$E$3-SUM(O$5:O251),0))</f>
        <v>0</v>
      </c>
      <c r="S251" s="2">
        <v>247</v>
      </c>
      <c r="T251" s="8">
        <f t="shared" si="51"/>
        <v>337.11822773520436</v>
      </c>
      <c r="U251" s="8">
        <f t="shared" si="52"/>
        <v>334.85048367504203</v>
      </c>
      <c r="V251" s="3">
        <f t="shared" si="53"/>
        <v>2.2677440601623391</v>
      </c>
      <c r="W251" s="4">
        <f>IF(AND($F$1=2,S251&lt;=$D$1*12),$D$4,IF(AND($F$1=3,S251&lt;=$E$1*12),$E$4,
IF(AND($F$1=2,T251&lt;&gt;"",S251&lt;=($D$7),S251&gt;($D$1*12)),$D$4-SUM(U$5:U251),
IF(AND($F$1=3,T251&lt;&gt;"",S251&lt;=($E$7),S251&gt;($E$1*12)),$E$4-SUM(U$5:U251),0))))</f>
        <v>17807.101997623649</v>
      </c>
      <c r="Y251" s="2">
        <v>247</v>
      </c>
      <c r="Z251" s="8">
        <f t="shared" si="54"/>
        <v>337.11822773520436</v>
      </c>
      <c r="AA251" s="8">
        <f t="shared" si="42"/>
        <v>334.85048367504203</v>
      </c>
      <c r="AB251" s="3">
        <f t="shared" si="43"/>
        <v>2.2677440601623391</v>
      </c>
      <c r="AC251" s="4">
        <f t="shared" si="44"/>
        <v>17807.101997623649</v>
      </c>
    </row>
    <row r="252" spans="3:29" ht="18" customHeight="1" thickBot="1" x14ac:dyDescent="0.3">
      <c r="C252" s="14"/>
      <c r="G252" s="2">
        <v>248</v>
      </c>
      <c r="H252" s="8">
        <f t="shared" si="45"/>
        <v>1503.4801341142643</v>
      </c>
      <c r="I252" s="8">
        <f t="shared" si="46"/>
        <v>1287.8624045165702</v>
      </c>
      <c r="J252" s="3">
        <f t="shared" si="47"/>
        <v>215.61772959769408</v>
      </c>
      <c r="K252" s="4">
        <f>IFERROR(IF(AND(H252&lt;&gt;"",$G252&lt;=$C$7),$C$8-SUM(I$5:I252),""),"")</f>
        <v>72427.600705806166</v>
      </c>
      <c r="M252" s="38">
        <v>248</v>
      </c>
      <c r="N252" s="41">
        <f t="shared" si="48"/>
        <v>0</v>
      </c>
      <c r="O252" s="8">
        <f t="shared" si="49"/>
        <v>0</v>
      </c>
      <c r="P252" s="3">
        <f t="shared" si="50"/>
        <v>0</v>
      </c>
      <c r="Q252" s="12">
        <f>IF(AND($F$1=2,N252&lt;&gt;"",$G252&lt;=($D$1*12)),$D$3-SUM(O$5:O252),
IF(AND($F$1=3,N252&lt;&gt;"",$G252&lt;=($E$1*12)),$E$3-SUM(O$5:O252),0))</f>
        <v>0</v>
      </c>
      <c r="S252" s="2">
        <v>248</v>
      </c>
      <c r="T252" s="8">
        <f t="shared" si="51"/>
        <v>337.11822773520436</v>
      </c>
      <c r="U252" s="8">
        <f t="shared" si="52"/>
        <v>334.89233998550139</v>
      </c>
      <c r="V252" s="3">
        <f t="shared" si="53"/>
        <v>2.225887749702959</v>
      </c>
      <c r="W252" s="4">
        <f>IF(AND($F$1=2,S252&lt;=$D$1*12),$D$4,IF(AND($F$1=3,S252&lt;=$E$1*12),$E$4,
IF(AND($F$1=2,T252&lt;&gt;"",S252&lt;=($D$7),S252&gt;($D$1*12)),$D$4-SUM(U$5:U252),
IF(AND($F$1=3,T252&lt;&gt;"",S252&lt;=($E$7),S252&gt;($E$1*12)),$E$4-SUM(U$5:U252),0))))</f>
        <v>17472.209657638145</v>
      </c>
      <c r="Y252" s="2">
        <v>248</v>
      </c>
      <c r="Z252" s="8">
        <f t="shared" si="54"/>
        <v>337.11822773520436</v>
      </c>
      <c r="AA252" s="8">
        <f t="shared" si="42"/>
        <v>334.89233998550139</v>
      </c>
      <c r="AB252" s="3">
        <f t="shared" si="43"/>
        <v>2.225887749702959</v>
      </c>
      <c r="AC252" s="4">
        <f t="shared" si="44"/>
        <v>17472.209657638145</v>
      </c>
    </row>
    <row r="253" spans="3:29" ht="18" customHeight="1" thickBot="1" x14ac:dyDescent="0.3">
      <c r="C253" s="14"/>
      <c r="G253" s="2">
        <v>249</v>
      </c>
      <c r="H253" s="8">
        <f t="shared" si="45"/>
        <v>1503.4801341142643</v>
      </c>
      <c r="I253" s="8">
        <f t="shared" si="46"/>
        <v>1291.6294020497812</v>
      </c>
      <c r="J253" s="3">
        <f t="shared" si="47"/>
        <v>211.85073206448317</v>
      </c>
      <c r="K253" s="4">
        <f>IFERROR(IF(AND(H253&lt;&gt;"",$G253&lt;=$C$7),$C$8-SUM(I$5:I253),""),"")</f>
        <v>71135.971303756378</v>
      </c>
      <c r="M253" s="38">
        <v>249</v>
      </c>
      <c r="N253" s="41">
        <f t="shared" si="48"/>
        <v>0</v>
      </c>
      <c r="O253" s="8">
        <f t="shared" si="49"/>
        <v>0</v>
      </c>
      <c r="P253" s="3">
        <f t="shared" si="50"/>
        <v>0</v>
      </c>
      <c r="Q253" s="12">
        <f>IF(AND($F$1=2,N253&lt;&gt;"",$G253&lt;=($D$1*12)),$D$3-SUM(O$5:O253),
IF(AND($F$1=3,N253&lt;&gt;"",$G253&lt;=($E$1*12)),$E$3-SUM(O$5:O253),0))</f>
        <v>0</v>
      </c>
      <c r="S253" s="2">
        <v>249</v>
      </c>
      <c r="T253" s="8">
        <f t="shared" si="51"/>
        <v>337.11822773520436</v>
      </c>
      <c r="U253" s="8">
        <f t="shared" si="52"/>
        <v>334.93420152799956</v>
      </c>
      <c r="V253" s="3">
        <f t="shared" si="53"/>
        <v>2.1840262072047709</v>
      </c>
      <c r="W253" s="4">
        <f>IF(AND($F$1=2,S253&lt;=$D$1*12),$D$4,IF(AND($F$1=3,S253&lt;=$E$1*12),$E$4,
IF(AND($F$1=2,T253&lt;&gt;"",S253&lt;=($D$7),S253&gt;($D$1*12)),$D$4-SUM(U$5:U253),
IF(AND($F$1=3,T253&lt;&gt;"",S253&lt;=($E$7),S253&gt;($E$1*12)),$E$4-SUM(U$5:U253),0))))</f>
        <v>17137.275456110146</v>
      </c>
      <c r="Y253" s="2">
        <v>249</v>
      </c>
      <c r="Z253" s="8">
        <f t="shared" si="54"/>
        <v>337.11822773520436</v>
      </c>
      <c r="AA253" s="8">
        <f t="shared" si="42"/>
        <v>334.93420152799956</v>
      </c>
      <c r="AB253" s="3">
        <f t="shared" si="43"/>
        <v>2.1840262072047709</v>
      </c>
      <c r="AC253" s="4">
        <f t="shared" si="44"/>
        <v>17137.275456110146</v>
      </c>
    </row>
    <row r="254" spans="3:29" ht="18" customHeight="1" thickBot="1" x14ac:dyDescent="0.3">
      <c r="C254" s="14"/>
      <c r="G254" s="2">
        <v>250</v>
      </c>
      <c r="H254" s="8">
        <f t="shared" si="45"/>
        <v>1503.4801341142643</v>
      </c>
      <c r="I254" s="8">
        <f t="shared" si="46"/>
        <v>1295.4074180507766</v>
      </c>
      <c r="J254" s="3">
        <f t="shared" si="47"/>
        <v>208.07271606348755</v>
      </c>
      <c r="K254" s="4">
        <f>IFERROR(IF(AND(H254&lt;&gt;"",$G254&lt;=$C$7),$C$8-SUM(I$5:I254),""),"")</f>
        <v>69840.563885705604</v>
      </c>
      <c r="M254" s="38">
        <v>250</v>
      </c>
      <c r="N254" s="41">
        <f t="shared" si="48"/>
        <v>0</v>
      </c>
      <c r="O254" s="8">
        <f t="shared" si="49"/>
        <v>0</v>
      </c>
      <c r="P254" s="3">
        <f t="shared" si="50"/>
        <v>0</v>
      </c>
      <c r="Q254" s="12">
        <f>IF(AND($F$1=2,N254&lt;&gt;"",$G254&lt;=($D$1*12)),$D$3-SUM(O$5:O254),
IF(AND($F$1=3,N254&lt;&gt;"",$G254&lt;=($E$1*12)),$E$3-SUM(O$5:O254),0))</f>
        <v>0</v>
      </c>
      <c r="S254" s="2">
        <v>250</v>
      </c>
      <c r="T254" s="8">
        <f t="shared" si="51"/>
        <v>337.11822773520436</v>
      </c>
      <c r="U254" s="8">
        <f t="shared" si="52"/>
        <v>334.97606830319057</v>
      </c>
      <c r="V254" s="3">
        <f t="shared" si="53"/>
        <v>2.1421594320137713</v>
      </c>
      <c r="W254" s="4">
        <f>IF(AND($F$1=2,S254&lt;=$D$1*12),$D$4,IF(AND($F$1=3,S254&lt;=$E$1*12),$E$4,
IF(AND($F$1=2,T254&lt;&gt;"",S254&lt;=($D$7),S254&gt;($D$1*12)),$D$4-SUM(U$5:U254),
IF(AND($F$1=3,T254&lt;&gt;"",S254&lt;=($E$7),S254&gt;($E$1*12)),$E$4-SUM(U$5:U254),0))))</f>
        <v>16802.299387806954</v>
      </c>
      <c r="Y254" s="2">
        <v>250</v>
      </c>
      <c r="Z254" s="8">
        <f t="shared" si="54"/>
        <v>337.11822773520436</v>
      </c>
      <c r="AA254" s="8">
        <f t="shared" si="42"/>
        <v>334.97606830319057</v>
      </c>
      <c r="AB254" s="3">
        <f t="shared" si="43"/>
        <v>2.1421594320137713</v>
      </c>
      <c r="AC254" s="4">
        <f t="shared" si="44"/>
        <v>16802.299387806954</v>
      </c>
    </row>
    <row r="255" spans="3:29" ht="18" customHeight="1" thickBot="1" x14ac:dyDescent="0.3">
      <c r="C255" s="14"/>
      <c r="G255" s="2">
        <v>251</v>
      </c>
      <c r="H255" s="8">
        <f t="shared" si="45"/>
        <v>1503.4801341142643</v>
      </c>
      <c r="I255" s="8">
        <f t="shared" si="46"/>
        <v>1299.1964847485754</v>
      </c>
      <c r="J255" s="3">
        <f t="shared" si="47"/>
        <v>204.28364936568897</v>
      </c>
      <c r="K255" s="4">
        <f>IFERROR(IF(AND(H255&lt;&gt;"",$G255&lt;=$C$7),$C$8-SUM(I$5:I255),""),"")</f>
        <v>68541.367400957039</v>
      </c>
      <c r="M255" s="38">
        <v>251</v>
      </c>
      <c r="N255" s="41">
        <f t="shared" si="48"/>
        <v>0</v>
      </c>
      <c r="O255" s="8">
        <f t="shared" si="49"/>
        <v>0</v>
      </c>
      <c r="P255" s="3">
        <f t="shared" si="50"/>
        <v>0</v>
      </c>
      <c r="Q255" s="12">
        <f>IF(AND($F$1=2,N255&lt;&gt;"",$G255&lt;=($D$1*12)),$D$3-SUM(O$5:O255),
IF(AND($F$1=3,N255&lt;&gt;"",$G255&lt;=($E$1*12)),$E$3-SUM(O$5:O255),0))</f>
        <v>0</v>
      </c>
      <c r="S255" s="2">
        <v>251</v>
      </c>
      <c r="T255" s="8">
        <f t="shared" si="51"/>
        <v>337.11822773520436</v>
      </c>
      <c r="U255" s="8">
        <f t="shared" si="52"/>
        <v>335.01794031172847</v>
      </c>
      <c r="V255" s="3">
        <f t="shared" si="53"/>
        <v>2.1002874234758724</v>
      </c>
      <c r="W255" s="4">
        <f>IF(AND($F$1=2,S255&lt;=$D$1*12),$D$4,IF(AND($F$1=3,S255&lt;=$E$1*12),$E$4,
IF(AND($F$1=2,T255&lt;&gt;"",S255&lt;=($D$7),S255&gt;($D$1*12)),$D$4-SUM(U$5:U255),
IF(AND($F$1=3,T255&lt;&gt;"",S255&lt;=($E$7),S255&gt;($E$1*12)),$E$4-SUM(U$5:U255),0))))</f>
        <v>16467.281447495225</v>
      </c>
      <c r="Y255" s="2">
        <v>251</v>
      </c>
      <c r="Z255" s="8">
        <f t="shared" si="54"/>
        <v>337.11822773520436</v>
      </c>
      <c r="AA255" s="8">
        <f t="shared" si="42"/>
        <v>335.01794031172847</v>
      </c>
      <c r="AB255" s="3">
        <f t="shared" si="43"/>
        <v>2.1002874234758724</v>
      </c>
      <c r="AC255" s="4">
        <f t="shared" si="44"/>
        <v>16467.281447495225</v>
      </c>
    </row>
    <row r="256" spans="3:29" ht="18" customHeight="1" thickBot="1" x14ac:dyDescent="0.3">
      <c r="C256" s="14"/>
      <c r="G256" s="2">
        <v>252</v>
      </c>
      <c r="H256" s="8">
        <f t="shared" si="45"/>
        <v>1503.4801341142643</v>
      </c>
      <c r="I256" s="8">
        <f t="shared" si="46"/>
        <v>1302.9966344664649</v>
      </c>
      <c r="J256" s="3">
        <f t="shared" si="47"/>
        <v>200.48349964779939</v>
      </c>
      <c r="K256" s="4">
        <f>IFERROR(IF(AND(H256&lt;&gt;"",$G256&lt;=$C$7),$C$8-SUM(I$5:I256),""),"")</f>
        <v>67238.370766490581</v>
      </c>
      <c r="M256" s="38">
        <v>252</v>
      </c>
      <c r="N256" s="41">
        <f t="shared" si="48"/>
        <v>0</v>
      </c>
      <c r="O256" s="8">
        <f t="shared" si="49"/>
        <v>0</v>
      </c>
      <c r="P256" s="3">
        <f t="shared" si="50"/>
        <v>0</v>
      </c>
      <c r="Q256" s="12">
        <f>IF(AND($F$1=2,N256&lt;&gt;"",$G256&lt;=($D$1*12)),$D$3-SUM(O$5:O256),
IF(AND($F$1=3,N256&lt;&gt;"",$G256&lt;=($E$1*12)),$E$3-SUM(O$5:O256),0))</f>
        <v>0</v>
      </c>
      <c r="S256" s="2">
        <v>252</v>
      </c>
      <c r="T256" s="8">
        <f t="shared" si="51"/>
        <v>337.11822773520436</v>
      </c>
      <c r="U256" s="8">
        <f t="shared" si="52"/>
        <v>335.05981755426745</v>
      </c>
      <c r="V256" s="3">
        <f t="shared" si="53"/>
        <v>2.0584101809369058</v>
      </c>
      <c r="W256" s="4">
        <f>IF(AND($F$1=2,S256&lt;=$D$1*12),$D$4,IF(AND($F$1=3,S256&lt;=$E$1*12),$E$4,
IF(AND($F$1=2,T256&lt;&gt;"",S256&lt;=($D$7),S256&gt;($D$1*12)),$D$4-SUM(U$5:U256),
IF(AND($F$1=3,T256&lt;&gt;"",S256&lt;=($E$7),S256&gt;($E$1*12)),$E$4-SUM(U$5:U256),0))))</f>
        <v>16132.221629940956</v>
      </c>
      <c r="Y256" s="2">
        <v>252</v>
      </c>
      <c r="Z256" s="8">
        <f t="shared" si="54"/>
        <v>337.11822773520436</v>
      </c>
      <c r="AA256" s="8">
        <f t="shared" si="42"/>
        <v>335.05981755426745</v>
      </c>
      <c r="AB256" s="3">
        <f t="shared" si="43"/>
        <v>2.0584101809369058</v>
      </c>
      <c r="AC256" s="4">
        <f t="shared" si="44"/>
        <v>16132.221629940956</v>
      </c>
    </row>
    <row r="257" spans="3:29" ht="18" customHeight="1" thickBot="1" x14ac:dyDescent="0.3">
      <c r="C257" s="14"/>
      <c r="G257" s="2">
        <v>253</v>
      </c>
      <c r="H257" s="8">
        <f t="shared" si="45"/>
        <v>1503.4801341142643</v>
      </c>
      <c r="I257" s="8">
        <f t="shared" si="46"/>
        <v>1306.8078996222794</v>
      </c>
      <c r="J257" s="3">
        <f t="shared" si="47"/>
        <v>196.67223449198499</v>
      </c>
      <c r="K257" s="4">
        <f>IFERROR(IF(AND(H257&lt;&gt;"",$G257&lt;=$C$7),$C$8-SUM(I$5:I257),""),"")</f>
        <v>65931.562866868306</v>
      </c>
      <c r="M257" s="38">
        <v>253</v>
      </c>
      <c r="N257" s="41">
        <f t="shared" si="48"/>
        <v>0</v>
      </c>
      <c r="O257" s="8">
        <f t="shared" si="49"/>
        <v>0</v>
      </c>
      <c r="P257" s="3">
        <f t="shared" si="50"/>
        <v>0</v>
      </c>
      <c r="Q257" s="12">
        <f>IF(AND($F$1=2,N257&lt;&gt;"",$G257&lt;=($D$1*12)),$D$3-SUM(O$5:O257),
IF(AND($F$1=3,N257&lt;&gt;"",$G257&lt;=($E$1*12)),$E$3-SUM(O$5:O257),0))</f>
        <v>0</v>
      </c>
      <c r="S257" s="2">
        <v>253</v>
      </c>
      <c r="T257" s="8">
        <f t="shared" si="51"/>
        <v>337.11822773520436</v>
      </c>
      <c r="U257" s="8">
        <f t="shared" si="52"/>
        <v>335.10170003146175</v>
      </c>
      <c r="V257" s="3">
        <f t="shared" si="53"/>
        <v>2.0165277037426228</v>
      </c>
      <c r="W257" s="4">
        <f>IF(AND($F$1=2,S257&lt;=$D$1*12),$D$4,IF(AND($F$1=3,S257&lt;=$E$1*12),$E$4,
IF(AND($F$1=2,T257&lt;&gt;"",S257&lt;=($D$7),S257&gt;($D$1*12)),$D$4-SUM(U$5:U257),
IF(AND($F$1=3,T257&lt;&gt;"",S257&lt;=($E$7),S257&gt;($E$1*12)),$E$4-SUM(U$5:U257),0))))</f>
        <v>15797.119929909495</v>
      </c>
      <c r="Y257" s="2">
        <v>253</v>
      </c>
      <c r="Z257" s="8">
        <f t="shared" si="54"/>
        <v>337.11822773520436</v>
      </c>
      <c r="AA257" s="8">
        <f t="shared" si="42"/>
        <v>335.10170003146175</v>
      </c>
      <c r="AB257" s="3">
        <f t="shared" si="43"/>
        <v>2.0165277037426228</v>
      </c>
      <c r="AC257" s="4">
        <f t="shared" si="44"/>
        <v>15797.119929909495</v>
      </c>
    </row>
    <row r="258" spans="3:29" ht="18" customHeight="1" thickBot="1" x14ac:dyDescent="0.3">
      <c r="C258" s="14"/>
      <c r="G258" s="2">
        <v>254</v>
      </c>
      <c r="H258" s="8">
        <f t="shared" si="45"/>
        <v>1503.4801341142643</v>
      </c>
      <c r="I258" s="8">
        <f t="shared" si="46"/>
        <v>1310.6303127286744</v>
      </c>
      <c r="J258" s="3">
        <f t="shared" si="47"/>
        <v>192.84982138558985</v>
      </c>
      <c r="K258" s="4">
        <f>IFERROR(IF(AND(H258&lt;&gt;"",$G258&lt;=$C$7),$C$8-SUM(I$5:I258),""),"")</f>
        <v>64620.932554139639</v>
      </c>
      <c r="M258" s="38">
        <v>254</v>
      </c>
      <c r="N258" s="41">
        <f t="shared" si="48"/>
        <v>0</v>
      </c>
      <c r="O258" s="8">
        <f t="shared" si="49"/>
        <v>0</v>
      </c>
      <c r="P258" s="3">
        <f t="shared" si="50"/>
        <v>0</v>
      </c>
      <c r="Q258" s="12">
        <f>IF(AND($F$1=2,N258&lt;&gt;"",$G258&lt;=($D$1*12)),$D$3-SUM(O$5:O258),
IF(AND($F$1=3,N258&lt;&gt;"",$G258&lt;=($E$1*12)),$E$3-SUM(O$5:O258),0))</f>
        <v>0</v>
      </c>
      <c r="S258" s="2">
        <v>254</v>
      </c>
      <c r="T258" s="8">
        <f t="shared" si="51"/>
        <v>337.11822773520436</v>
      </c>
      <c r="U258" s="8">
        <f t="shared" si="52"/>
        <v>335.14358774396567</v>
      </c>
      <c r="V258" s="3">
        <f t="shared" si="53"/>
        <v>1.9746399912386896</v>
      </c>
      <c r="W258" s="4">
        <f>IF(AND($F$1=2,S258&lt;=$D$1*12),$D$4,IF(AND($F$1=3,S258&lt;=$E$1*12),$E$4,
IF(AND($F$1=2,T258&lt;&gt;"",S258&lt;=($D$7),S258&gt;($D$1*12)),$D$4-SUM(U$5:U258),
IF(AND($F$1=3,T258&lt;&gt;"",S258&lt;=($E$7),S258&gt;($E$1*12)),$E$4-SUM(U$5:U258),0))))</f>
        <v>15461.97634216553</v>
      </c>
      <c r="Y258" s="2">
        <v>254</v>
      </c>
      <c r="Z258" s="8">
        <f t="shared" si="54"/>
        <v>337.11822773520436</v>
      </c>
      <c r="AA258" s="8">
        <f t="shared" si="42"/>
        <v>335.14358774396567</v>
      </c>
      <c r="AB258" s="3">
        <f t="shared" si="43"/>
        <v>1.9746399912386896</v>
      </c>
      <c r="AC258" s="4">
        <f t="shared" si="44"/>
        <v>15461.97634216553</v>
      </c>
    </row>
    <row r="259" spans="3:29" ht="18" customHeight="1" thickBot="1" x14ac:dyDescent="0.3">
      <c r="C259" s="14"/>
      <c r="G259" s="2">
        <v>255</v>
      </c>
      <c r="H259" s="8">
        <f t="shared" si="45"/>
        <v>1503.4801341142643</v>
      </c>
      <c r="I259" s="8">
        <f t="shared" si="46"/>
        <v>1314.4639063934058</v>
      </c>
      <c r="J259" s="3">
        <f t="shared" si="47"/>
        <v>189.01622772085847</v>
      </c>
      <c r="K259" s="4">
        <f>IFERROR(IF(AND(H259&lt;&gt;"",$G259&lt;=$C$7),$C$8-SUM(I$5:I259),""),"")</f>
        <v>63306.468647746224</v>
      </c>
      <c r="M259" s="38">
        <v>255</v>
      </c>
      <c r="N259" s="41">
        <f t="shared" si="48"/>
        <v>0</v>
      </c>
      <c r="O259" s="8">
        <f t="shared" si="49"/>
        <v>0</v>
      </c>
      <c r="P259" s="3">
        <f t="shared" si="50"/>
        <v>0</v>
      </c>
      <c r="Q259" s="12">
        <f>IF(AND($F$1=2,N259&lt;&gt;"",$G259&lt;=($D$1*12)),$D$3-SUM(O$5:O259),
IF(AND($F$1=3,N259&lt;&gt;"",$G259&lt;=($E$1*12)),$E$3-SUM(O$5:O259),0))</f>
        <v>0</v>
      </c>
      <c r="S259" s="2">
        <v>255</v>
      </c>
      <c r="T259" s="8">
        <f t="shared" si="51"/>
        <v>337.11822773520436</v>
      </c>
      <c r="U259" s="8">
        <f t="shared" si="52"/>
        <v>335.18548069243366</v>
      </c>
      <c r="V259" s="3">
        <f t="shared" si="53"/>
        <v>1.9327470427706941</v>
      </c>
      <c r="W259" s="4">
        <f>IF(AND($F$1=2,S259&lt;=$D$1*12),$D$4,IF(AND($F$1=3,S259&lt;=$E$1*12),$E$4,
IF(AND($F$1=2,T259&lt;&gt;"",S259&lt;=($D$7),S259&gt;($D$1*12)),$D$4-SUM(U$5:U259),
IF(AND($F$1=3,T259&lt;&gt;"",S259&lt;=($E$7),S259&gt;($E$1*12)),$E$4-SUM(U$5:U259),0))))</f>
        <v>15126.790861473099</v>
      </c>
      <c r="Y259" s="2">
        <v>255</v>
      </c>
      <c r="Z259" s="8">
        <f t="shared" si="54"/>
        <v>337.11822773520436</v>
      </c>
      <c r="AA259" s="8">
        <f t="shared" si="42"/>
        <v>335.18548069243366</v>
      </c>
      <c r="AB259" s="3">
        <f t="shared" si="43"/>
        <v>1.9327470427706941</v>
      </c>
      <c r="AC259" s="4">
        <f t="shared" si="44"/>
        <v>15126.790861473099</v>
      </c>
    </row>
    <row r="260" spans="3:29" ht="18" customHeight="1" thickBot="1" x14ac:dyDescent="0.3">
      <c r="C260" s="14"/>
      <c r="G260" s="2">
        <v>256</v>
      </c>
      <c r="H260" s="8">
        <f t="shared" si="45"/>
        <v>1503.4801341142643</v>
      </c>
      <c r="I260" s="8">
        <f t="shared" si="46"/>
        <v>1318.3087133196066</v>
      </c>
      <c r="J260" s="3">
        <f t="shared" si="47"/>
        <v>185.17142079465776</v>
      </c>
      <c r="K260" s="4">
        <f>IFERROR(IF(AND(H260&lt;&gt;"",$G260&lt;=$C$7),$C$8-SUM(I$5:I260),""),"")</f>
        <v>61988.159934426629</v>
      </c>
      <c r="M260" s="38">
        <v>256</v>
      </c>
      <c r="N260" s="41">
        <f t="shared" si="48"/>
        <v>0</v>
      </c>
      <c r="O260" s="8">
        <f t="shared" si="49"/>
        <v>0</v>
      </c>
      <c r="P260" s="3">
        <f t="shared" si="50"/>
        <v>0</v>
      </c>
      <c r="Q260" s="12">
        <f>IF(AND($F$1=2,N260&lt;&gt;"",$G260&lt;=($D$1*12)),$D$3-SUM(O$5:O260),
IF(AND($F$1=3,N260&lt;&gt;"",$G260&lt;=($E$1*12)),$E$3-SUM(O$5:O260),0))</f>
        <v>0</v>
      </c>
      <c r="S260" s="2">
        <v>256</v>
      </c>
      <c r="T260" s="8">
        <f t="shared" si="51"/>
        <v>337.11822773520436</v>
      </c>
      <c r="U260" s="8">
        <f t="shared" si="52"/>
        <v>335.22737887752021</v>
      </c>
      <c r="V260" s="3">
        <f t="shared" si="53"/>
        <v>1.89084885768414</v>
      </c>
      <c r="W260" s="4">
        <f>IF(AND($F$1=2,S260&lt;=$D$1*12),$D$4,IF(AND($F$1=3,S260&lt;=$E$1*12),$E$4,
IF(AND($F$1=2,T260&lt;&gt;"",S260&lt;=($D$7),S260&gt;($D$1*12)),$D$4-SUM(U$5:U260),
IF(AND($F$1=3,T260&lt;&gt;"",S260&lt;=($E$7),S260&gt;($E$1*12)),$E$4-SUM(U$5:U260),0))))</f>
        <v>14791.563482595579</v>
      </c>
      <c r="Y260" s="2">
        <v>256</v>
      </c>
      <c r="Z260" s="8">
        <f t="shared" si="54"/>
        <v>337.11822773520436</v>
      </c>
      <c r="AA260" s="8">
        <f t="shared" si="42"/>
        <v>335.22737887752021</v>
      </c>
      <c r="AB260" s="3">
        <f t="shared" si="43"/>
        <v>1.89084885768414</v>
      </c>
      <c r="AC260" s="4">
        <f t="shared" si="44"/>
        <v>14791.563482595579</v>
      </c>
    </row>
    <row r="261" spans="3:29" ht="18" customHeight="1" thickBot="1" x14ac:dyDescent="0.3">
      <c r="C261" s="14"/>
      <c r="G261" s="2">
        <v>257</v>
      </c>
      <c r="H261" s="8">
        <f t="shared" si="45"/>
        <v>1503.4801341142643</v>
      </c>
      <c r="I261" s="8">
        <f t="shared" si="46"/>
        <v>1322.1647663060664</v>
      </c>
      <c r="J261" s="3">
        <f t="shared" si="47"/>
        <v>181.31536780819792</v>
      </c>
      <c r="K261" s="4">
        <f>IFERROR(IF(AND(H261&lt;&gt;"",$G261&lt;=$C$7),$C$8-SUM(I$5:I261),""),"")</f>
        <v>60665.995168120571</v>
      </c>
      <c r="M261" s="38">
        <v>257</v>
      </c>
      <c r="N261" s="41">
        <f t="shared" si="48"/>
        <v>0</v>
      </c>
      <c r="O261" s="8">
        <f t="shared" si="49"/>
        <v>0</v>
      </c>
      <c r="P261" s="3">
        <f t="shared" si="50"/>
        <v>0</v>
      </c>
      <c r="Q261" s="12">
        <f>IF(AND($F$1=2,N261&lt;&gt;"",$G261&lt;=($D$1*12)),$D$3-SUM(O$5:O261),
IF(AND($F$1=3,N261&lt;&gt;"",$G261&lt;=($E$1*12)),$E$3-SUM(O$5:O261),0))</f>
        <v>0</v>
      </c>
      <c r="S261" s="2">
        <v>257</v>
      </c>
      <c r="T261" s="8">
        <f t="shared" si="51"/>
        <v>337.11822773520436</v>
      </c>
      <c r="U261" s="8">
        <f t="shared" si="52"/>
        <v>335.26928229987993</v>
      </c>
      <c r="V261" s="3">
        <f t="shared" si="53"/>
        <v>1.8489454353244503</v>
      </c>
      <c r="W261" s="4">
        <f>IF(AND($F$1=2,S261&lt;=$D$1*12),$D$4,IF(AND($F$1=3,S261&lt;=$E$1*12),$E$4,
IF(AND($F$1=2,T261&lt;&gt;"",S261&lt;=($D$7),S261&gt;($D$1*12)),$D$4-SUM(U$5:U261),
IF(AND($F$1=3,T261&lt;&gt;"",S261&lt;=($E$7),S261&gt;($E$1*12)),$E$4-SUM(U$5:U261),0))))</f>
        <v>14456.294200295699</v>
      </c>
      <c r="Y261" s="2">
        <v>257</v>
      </c>
      <c r="Z261" s="8">
        <f t="shared" si="54"/>
        <v>337.11822773520436</v>
      </c>
      <c r="AA261" s="8">
        <f t="shared" ref="AA261:AA304" si="55">IFERROR(O261+U261,"")</f>
        <v>335.26928229987993</v>
      </c>
      <c r="AB261" s="3">
        <f t="shared" ref="AB261:AB304" si="56">IFERROR(P261+V261,"")</f>
        <v>1.8489454353244503</v>
      </c>
      <c r="AC261" s="4">
        <f t="shared" ref="AC261:AC304" si="57">IFERROR(Q261+W261,"")</f>
        <v>14456.294200295699</v>
      </c>
    </row>
    <row r="262" spans="3:29" ht="18" customHeight="1" thickBot="1" x14ac:dyDescent="0.3">
      <c r="C262" s="14"/>
      <c r="G262" s="2">
        <v>258</v>
      </c>
      <c r="H262" s="8">
        <f t="shared" ref="H262:H304" si="58">IF(G262&lt;=$C$7,$C$13,"")</f>
        <v>1503.4801341142643</v>
      </c>
      <c r="I262" s="8">
        <f t="shared" ref="I262:I304" si="59">IFERROR(H262-J262,"")</f>
        <v>1326.0320982475116</v>
      </c>
      <c r="J262" s="3">
        <f t="shared" ref="J262:J304" si="60">IF(AND(H262&lt;&gt;"",G262&lt;=$C$7),-IPMT($C$12/12,G262,$C$7,$C$8,0,0))</f>
        <v>177.44803586675266</v>
      </c>
      <c r="K262" s="4">
        <f>IFERROR(IF(AND(H262&lt;&gt;"",$G262&lt;=$C$7),$C$8-SUM(I$5:I262),""),"")</f>
        <v>59339.963069873047</v>
      </c>
      <c r="M262" s="38">
        <v>258</v>
      </c>
      <c r="N262" s="41">
        <f t="shared" ref="N262:N304" si="61">IF(AND($F$1=2,M262&lt;=120),$D$13,
IF(AND($F$1=3,M262&lt;=180),$E$13,0))</f>
        <v>0</v>
      </c>
      <c r="O262" s="8">
        <f t="shared" ref="O262:O304" si="62">IFERROR(N262-P262,0)</f>
        <v>0</v>
      </c>
      <c r="P262" s="3">
        <f t="shared" ref="P262:P304" si="63">IF(AND($F$1=2,$M262&lt;=120),-IPMT(($C$9+$C$10)/12,M262,$D$1*12,$C$3,0,0),
IF(AND($F$1=3,$M262&lt;=180),-IPMT(($C$9+$C$10)/12,M262,$E$1*12,$C$3,0,0),0))</f>
        <v>0</v>
      </c>
      <c r="Q262" s="12">
        <f>IF(AND($F$1=2,N262&lt;&gt;"",$G262&lt;=($D$1*12)),$D$3-SUM(O$5:O262),
IF(AND($F$1=3,N262&lt;&gt;"",$G262&lt;=($E$1*12)),$E$3-SUM(O$5:O262),0))</f>
        <v>0</v>
      </c>
      <c r="S262" s="2">
        <v>258</v>
      </c>
      <c r="T262" s="8">
        <f t="shared" ref="T262:T304" si="64">IF(AND($F$1=2,S262&lt;=($D$7),S262&gt;($D$1*12)),$D$14,
IF(AND($F$1=3,S262&lt;=($E$7),S262&gt;($E$1*12)),$E$14,0))</f>
        <v>337.11822773520436</v>
      </c>
      <c r="U262" s="8">
        <f t="shared" ref="U262:U304" si="65">IFERROR(T262-V262,0)</f>
        <v>335.31119096016738</v>
      </c>
      <c r="V262" s="3">
        <f t="shared" ref="V262:V304" si="66">IF(AND($F$1=2,T262&lt;&gt;0),-IPMT($D$10/12,S262-($D$1*12),($D$6-$D$1)*12,$D$4,0,0),
IF(AND($F$1=3,T262&lt;&gt;0),-IPMT($E$10/12,S262-($E$1*12),($E$6-$E$1)*12,$E$4,0,0),0))</f>
        <v>1.8070367750369651</v>
      </c>
      <c r="W262" s="4">
        <f>IF(AND($F$1=2,S262&lt;=$D$1*12),$D$4,IF(AND($F$1=3,S262&lt;=$E$1*12),$E$4,
IF(AND($F$1=2,T262&lt;&gt;"",S262&lt;=($D$7),S262&gt;($D$1*12)),$D$4-SUM(U$5:U262),
IF(AND($F$1=3,T262&lt;&gt;"",S262&lt;=($E$7),S262&gt;($E$1*12)),$E$4-SUM(U$5:U262),0))))</f>
        <v>14120.983009335534</v>
      </c>
      <c r="Y262" s="2">
        <v>258</v>
      </c>
      <c r="Z262" s="8">
        <f t="shared" ref="Z262:Z304" si="67">IFERROR(N262+T262,"")</f>
        <v>337.11822773520436</v>
      </c>
      <c r="AA262" s="8">
        <f t="shared" si="55"/>
        <v>335.31119096016738</v>
      </c>
      <c r="AB262" s="3">
        <f t="shared" si="56"/>
        <v>1.8070367750369651</v>
      </c>
      <c r="AC262" s="4">
        <f t="shared" si="57"/>
        <v>14120.983009335534</v>
      </c>
    </row>
    <row r="263" spans="3:29" ht="18" customHeight="1" thickBot="1" x14ac:dyDescent="0.3">
      <c r="C263" s="14"/>
      <c r="G263" s="2">
        <v>259</v>
      </c>
      <c r="H263" s="8">
        <f t="shared" si="58"/>
        <v>1503.4801341142643</v>
      </c>
      <c r="I263" s="8">
        <f t="shared" si="59"/>
        <v>1329.9107421348856</v>
      </c>
      <c r="J263" s="3">
        <f t="shared" si="60"/>
        <v>173.56939197937868</v>
      </c>
      <c r="K263" s="4">
        <f>IFERROR(IF(AND(H263&lt;&gt;"",$G263&lt;=$C$7),$C$8-SUM(I$5:I263),""),"")</f>
        <v>58010.052327738173</v>
      </c>
      <c r="M263" s="38">
        <v>259</v>
      </c>
      <c r="N263" s="41">
        <f t="shared" si="61"/>
        <v>0</v>
      </c>
      <c r="O263" s="8">
        <f t="shared" si="62"/>
        <v>0</v>
      </c>
      <c r="P263" s="3">
        <f t="shared" si="63"/>
        <v>0</v>
      </c>
      <c r="Q263" s="12">
        <f>IF(AND($F$1=2,N263&lt;&gt;"",$G263&lt;=($D$1*12)),$D$3-SUM(O$5:O263),
IF(AND($F$1=3,N263&lt;&gt;"",$G263&lt;=($E$1*12)),$E$3-SUM(O$5:O263),0))</f>
        <v>0</v>
      </c>
      <c r="S263" s="2">
        <v>259</v>
      </c>
      <c r="T263" s="8">
        <f t="shared" si="64"/>
        <v>337.11822773520436</v>
      </c>
      <c r="U263" s="8">
        <f t="shared" si="65"/>
        <v>335.35310485903739</v>
      </c>
      <c r="V263" s="3">
        <f t="shared" si="66"/>
        <v>1.765122876166944</v>
      </c>
      <c r="W263" s="4">
        <f>IF(AND($F$1=2,S263&lt;=$D$1*12),$D$4,IF(AND($F$1=3,S263&lt;=$E$1*12),$E$4,
IF(AND($F$1=2,T263&lt;&gt;"",S263&lt;=($D$7),S263&gt;($D$1*12)),$D$4-SUM(U$5:U263),
IF(AND($F$1=3,T263&lt;&gt;"",S263&lt;=($E$7),S263&gt;($E$1*12)),$E$4-SUM(U$5:U263),0))))</f>
        <v>13785.629904476496</v>
      </c>
      <c r="Y263" s="2">
        <v>259</v>
      </c>
      <c r="Z263" s="8">
        <f t="shared" si="67"/>
        <v>337.11822773520436</v>
      </c>
      <c r="AA263" s="8">
        <f t="shared" si="55"/>
        <v>335.35310485903739</v>
      </c>
      <c r="AB263" s="3">
        <f t="shared" si="56"/>
        <v>1.765122876166944</v>
      </c>
      <c r="AC263" s="4">
        <f t="shared" si="57"/>
        <v>13785.629904476496</v>
      </c>
    </row>
    <row r="264" spans="3:29" ht="18" customHeight="1" thickBot="1" x14ac:dyDescent="0.3">
      <c r="C264" s="14"/>
      <c r="G264" s="2">
        <v>260</v>
      </c>
      <c r="H264" s="8">
        <f t="shared" si="58"/>
        <v>1503.4801341142643</v>
      </c>
      <c r="I264" s="8">
        <f t="shared" si="59"/>
        <v>1333.8007310556302</v>
      </c>
      <c r="J264" s="3">
        <f t="shared" si="60"/>
        <v>169.67940305863416</v>
      </c>
      <c r="K264" s="4">
        <f>IFERROR(IF(AND(H264&lt;&gt;"",$G264&lt;=$C$7),$C$8-SUM(I$5:I264),""),"")</f>
        <v>56676.25159668253</v>
      </c>
      <c r="M264" s="38">
        <v>260</v>
      </c>
      <c r="N264" s="41">
        <f t="shared" si="61"/>
        <v>0</v>
      </c>
      <c r="O264" s="8">
        <f t="shared" si="62"/>
        <v>0</v>
      </c>
      <c r="P264" s="3">
        <f t="shared" si="63"/>
        <v>0</v>
      </c>
      <c r="Q264" s="12">
        <f>IF(AND($F$1=2,N264&lt;&gt;"",$G264&lt;=($D$1*12)),$D$3-SUM(O$5:O264),
IF(AND($F$1=3,N264&lt;&gt;"",$G264&lt;=($E$1*12)),$E$3-SUM(O$5:O264),0))</f>
        <v>0</v>
      </c>
      <c r="S264" s="2">
        <v>260</v>
      </c>
      <c r="T264" s="8">
        <f t="shared" si="64"/>
        <v>337.11822773520436</v>
      </c>
      <c r="U264" s="8">
        <f t="shared" si="65"/>
        <v>335.39502399714479</v>
      </c>
      <c r="V264" s="3">
        <f t="shared" si="66"/>
        <v>1.7232037380595644</v>
      </c>
      <c r="W264" s="4">
        <f>IF(AND($F$1=2,S264&lt;=$D$1*12),$D$4,IF(AND($F$1=3,S264&lt;=$E$1*12),$E$4,
IF(AND($F$1=2,T264&lt;&gt;"",S264&lt;=($D$7),S264&gt;($D$1*12)),$D$4-SUM(U$5:U264),
IF(AND($F$1=3,T264&lt;&gt;"",S264&lt;=($E$7),S264&gt;($E$1*12)),$E$4-SUM(U$5:U264),0))))</f>
        <v>13450.234880479351</v>
      </c>
      <c r="Y264" s="2">
        <v>260</v>
      </c>
      <c r="Z264" s="8">
        <f t="shared" si="67"/>
        <v>337.11822773520436</v>
      </c>
      <c r="AA264" s="8">
        <f t="shared" si="55"/>
        <v>335.39502399714479</v>
      </c>
      <c r="AB264" s="3">
        <f t="shared" si="56"/>
        <v>1.7232037380595644</v>
      </c>
      <c r="AC264" s="4">
        <f t="shared" si="57"/>
        <v>13450.234880479351</v>
      </c>
    </row>
    <row r="265" spans="3:29" ht="18" customHeight="1" thickBot="1" x14ac:dyDescent="0.3">
      <c r="C265" s="14"/>
      <c r="G265" s="2">
        <v>261</v>
      </c>
      <c r="H265" s="8">
        <f t="shared" si="58"/>
        <v>1503.4801341142643</v>
      </c>
      <c r="I265" s="8">
        <f t="shared" si="59"/>
        <v>1337.7020981939679</v>
      </c>
      <c r="J265" s="3">
        <f t="shared" si="60"/>
        <v>165.77803592029642</v>
      </c>
      <c r="K265" s="4">
        <f>IFERROR(IF(AND(H265&lt;&gt;"",$G265&lt;=$C$7),$C$8-SUM(I$5:I265),""),"")</f>
        <v>55338.549498488574</v>
      </c>
      <c r="M265" s="38">
        <v>261</v>
      </c>
      <c r="N265" s="41">
        <f t="shared" si="61"/>
        <v>0</v>
      </c>
      <c r="O265" s="8">
        <f t="shared" si="62"/>
        <v>0</v>
      </c>
      <c r="P265" s="3">
        <f t="shared" si="63"/>
        <v>0</v>
      </c>
      <c r="Q265" s="12">
        <f>IF(AND($F$1=2,N265&lt;&gt;"",$G265&lt;=($D$1*12)),$D$3-SUM(O$5:O265),
IF(AND($F$1=3,N265&lt;&gt;"",$G265&lt;=($E$1*12)),$E$3-SUM(O$5:O265),0))</f>
        <v>0</v>
      </c>
      <c r="S265" s="2">
        <v>261</v>
      </c>
      <c r="T265" s="8">
        <f t="shared" si="64"/>
        <v>337.11822773520436</v>
      </c>
      <c r="U265" s="8">
        <f t="shared" si="65"/>
        <v>335.43694837514442</v>
      </c>
      <c r="V265" s="3">
        <f t="shared" si="66"/>
        <v>1.6812793600599214</v>
      </c>
      <c r="W265" s="4">
        <f>IF(AND($F$1=2,S265&lt;=$D$1*12),$D$4,IF(AND($F$1=3,S265&lt;=$E$1*12),$E$4,
IF(AND($F$1=2,T265&lt;&gt;"",S265&lt;=($D$7),S265&gt;($D$1*12)),$D$4-SUM(U$5:U265),
IF(AND($F$1=3,T265&lt;&gt;"",S265&lt;=($E$7),S265&gt;($E$1*12)),$E$4-SUM(U$5:U265),0))))</f>
        <v>13114.797932104208</v>
      </c>
      <c r="Y265" s="2">
        <v>261</v>
      </c>
      <c r="Z265" s="8">
        <f t="shared" si="67"/>
        <v>337.11822773520436</v>
      </c>
      <c r="AA265" s="8">
        <f t="shared" si="55"/>
        <v>335.43694837514442</v>
      </c>
      <c r="AB265" s="3">
        <f t="shared" si="56"/>
        <v>1.6812793600599214</v>
      </c>
      <c r="AC265" s="4">
        <f t="shared" si="57"/>
        <v>13114.797932104208</v>
      </c>
    </row>
    <row r="266" spans="3:29" ht="18" customHeight="1" thickBot="1" x14ac:dyDescent="0.3">
      <c r="C266" s="14"/>
      <c r="G266" s="2">
        <v>262</v>
      </c>
      <c r="H266" s="8">
        <f t="shared" si="58"/>
        <v>1503.4801341142643</v>
      </c>
      <c r="I266" s="8">
        <f t="shared" si="59"/>
        <v>1341.6148768311853</v>
      </c>
      <c r="J266" s="3">
        <f t="shared" si="60"/>
        <v>161.86525728307907</v>
      </c>
      <c r="K266" s="4">
        <f>IFERROR(IF(AND(H266&lt;&gt;"",$G266&lt;=$C$7),$C$8-SUM(I$5:I266),""),"")</f>
        <v>53996.93462165739</v>
      </c>
      <c r="M266" s="38">
        <v>262</v>
      </c>
      <c r="N266" s="41">
        <f t="shared" si="61"/>
        <v>0</v>
      </c>
      <c r="O266" s="8">
        <f t="shared" si="62"/>
        <v>0</v>
      </c>
      <c r="P266" s="3">
        <f t="shared" si="63"/>
        <v>0</v>
      </c>
      <c r="Q266" s="12">
        <f>IF(AND($F$1=2,N266&lt;&gt;"",$G266&lt;=($D$1*12)),$D$3-SUM(O$5:O266),
IF(AND($F$1=3,N266&lt;&gt;"",$G266&lt;=($E$1*12)),$E$3-SUM(O$5:O266),0))</f>
        <v>0</v>
      </c>
      <c r="S266" s="2">
        <v>262</v>
      </c>
      <c r="T266" s="8">
        <f t="shared" si="64"/>
        <v>337.11822773520436</v>
      </c>
      <c r="U266" s="8">
        <f t="shared" si="65"/>
        <v>335.47887799369136</v>
      </c>
      <c r="V266" s="3">
        <f t="shared" si="66"/>
        <v>1.6393497415130285</v>
      </c>
      <c r="W266" s="4">
        <f>IF(AND($F$1=2,S266&lt;=$D$1*12),$D$4,IF(AND($F$1=3,S266&lt;=$E$1*12),$E$4,
IF(AND($F$1=2,T266&lt;&gt;"",S266&lt;=($D$7),S266&gt;($D$1*12)),$D$4-SUM(U$5:U266),
IF(AND($F$1=3,T266&lt;&gt;"",S266&lt;=($E$7),S266&gt;($E$1*12)),$E$4-SUM(U$5:U266),0))))</f>
        <v>12779.319054110514</v>
      </c>
      <c r="Y266" s="2">
        <v>262</v>
      </c>
      <c r="Z266" s="8">
        <f t="shared" si="67"/>
        <v>337.11822773520436</v>
      </c>
      <c r="AA266" s="8">
        <f t="shared" si="55"/>
        <v>335.47887799369136</v>
      </c>
      <c r="AB266" s="3">
        <f t="shared" si="56"/>
        <v>1.6393497415130285</v>
      </c>
      <c r="AC266" s="4">
        <f t="shared" si="57"/>
        <v>12779.319054110514</v>
      </c>
    </row>
    <row r="267" spans="3:29" ht="18" customHeight="1" thickBot="1" x14ac:dyDescent="0.3">
      <c r="C267" s="14"/>
      <c r="G267" s="2">
        <v>263</v>
      </c>
      <c r="H267" s="8">
        <f t="shared" si="58"/>
        <v>1503.4801341142643</v>
      </c>
      <c r="I267" s="8">
        <f t="shared" si="59"/>
        <v>1345.5391003459165</v>
      </c>
      <c r="J267" s="3">
        <f t="shared" si="60"/>
        <v>157.94103376834784</v>
      </c>
      <c r="K267" s="4">
        <f>IFERROR(IF(AND(H267&lt;&gt;"",$G267&lt;=$C$7),$C$8-SUM(I$5:I267),""),"")</f>
        <v>52651.395521311468</v>
      </c>
      <c r="M267" s="38">
        <v>263</v>
      </c>
      <c r="N267" s="41">
        <f t="shared" si="61"/>
        <v>0</v>
      </c>
      <c r="O267" s="8">
        <f t="shared" si="62"/>
        <v>0</v>
      </c>
      <c r="P267" s="3">
        <f t="shared" si="63"/>
        <v>0</v>
      </c>
      <c r="Q267" s="12">
        <f>IF(AND($F$1=2,N267&lt;&gt;"",$G267&lt;=($D$1*12)),$D$3-SUM(O$5:O267),
IF(AND($F$1=3,N267&lt;&gt;"",$G267&lt;=($E$1*12)),$E$3-SUM(O$5:O267),0))</f>
        <v>0</v>
      </c>
      <c r="S267" s="2">
        <v>263</v>
      </c>
      <c r="T267" s="8">
        <f t="shared" si="64"/>
        <v>337.11822773520436</v>
      </c>
      <c r="U267" s="8">
        <f t="shared" si="65"/>
        <v>335.52081285344053</v>
      </c>
      <c r="V267" s="3">
        <f t="shared" si="66"/>
        <v>1.5974148817638167</v>
      </c>
      <c r="W267" s="4">
        <f>IF(AND($F$1=2,S267&lt;=$D$1*12),$D$4,IF(AND($F$1=3,S267&lt;=$E$1*12),$E$4,
IF(AND($F$1=2,T267&lt;&gt;"",S267&lt;=($D$7),S267&gt;($D$1*12)),$D$4-SUM(U$5:U267),
IF(AND($F$1=3,T267&lt;&gt;"",S267&lt;=($E$7),S267&gt;($E$1*12)),$E$4-SUM(U$5:U267),0))))</f>
        <v>12443.798241257071</v>
      </c>
      <c r="Y267" s="2">
        <v>263</v>
      </c>
      <c r="Z267" s="8">
        <f t="shared" si="67"/>
        <v>337.11822773520436</v>
      </c>
      <c r="AA267" s="8">
        <f t="shared" si="55"/>
        <v>335.52081285344053</v>
      </c>
      <c r="AB267" s="3">
        <f t="shared" si="56"/>
        <v>1.5974148817638167</v>
      </c>
      <c r="AC267" s="4">
        <f t="shared" si="57"/>
        <v>12443.798241257071</v>
      </c>
    </row>
    <row r="268" spans="3:29" ht="18" customHeight="1" thickBot="1" x14ac:dyDescent="0.3">
      <c r="C268" s="14"/>
      <c r="G268" s="2">
        <v>264</v>
      </c>
      <c r="H268" s="8">
        <f t="shared" si="58"/>
        <v>1503.4801341142643</v>
      </c>
      <c r="I268" s="8">
        <f t="shared" si="59"/>
        <v>1349.4748022144281</v>
      </c>
      <c r="J268" s="3">
        <f t="shared" si="60"/>
        <v>154.00533189983608</v>
      </c>
      <c r="K268" s="4">
        <f>IFERROR(IF(AND(H268&lt;&gt;"",$G268&lt;=$C$7),$C$8-SUM(I$5:I268),""),"")</f>
        <v>51301.920719097048</v>
      </c>
      <c r="M268" s="38">
        <v>264</v>
      </c>
      <c r="N268" s="41">
        <f t="shared" si="61"/>
        <v>0</v>
      </c>
      <c r="O268" s="8">
        <f t="shared" si="62"/>
        <v>0</v>
      </c>
      <c r="P268" s="3">
        <f t="shared" si="63"/>
        <v>0</v>
      </c>
      <c r="Q268" s="12">
        <f>IF(AND($F$1=2,N268&lt;&gt;"",$G268&lt;=($D$1*12)),$D$3-SUM(O$5:O268),
IF(AND($F$1=3,N268&lt;&gt;"",$G268&lt;=($E$1*12)),$E$3-SUM(O$5:O268),0))</f>
        <v>0</v>
      </c>
      <c r="S268" s="2">
        <v>264</v>
      </c>
      <c r="T268" s="8">
        <f t="shared" si="64"/>
        <v>337.11822773520436</v>
      </c>
      <c r="U268" s="8">
        <f t="shared" si="65"/>
        <v>335.56275295504724</v>
      </c>
      <c r="V268" s="3">
        <f t="shared" si="66"/>
        <v>1.5554747801571369</v>
      </c>
      <c r="W268" s="4">
        <f>IF(AND($F$1=2,S268&lt;=$D$1*12),$D$4,IF(AND($F$1=3,S268&lt;=$E$1*12),$E$4,
IF(AND($F$1=2,T268&lt;&gt;"",S268&lt;=($D$7),S268&gt;($D$1*12)),$D$4-SUM(U$5:U268),
IF(AND($F$1=3,T268&lt;&gt;"",S268&lt;=($E$7),S268&gt;($E$1*12)),$E$4-SUM(U$5:U268),0))))</f>
        <v>12108.235488302023</v>
      </c>
      <c r="Y268" s="2">
        <v>264</v>
      </c>
      <c r="Z268" s="8">
        <f t="shared" si="67"/>
        <v>337.11822773520436</v>
      </c>
      <c r="AA268" s="8">
        <f t="shared" si="55"/>
        <v>335.56275295504724</v>
      </c>
      <c r="AB268" s="3">
        <f t="shared" si="56"/>
        <v>1.5554747801571369</v>
      </c>
      <c r="AC268" s="4">
        <f t="shared" si="57"/>
        <v>12108.235488302023</v>
      </c>
    </row>
    <row r="269" spans="3:29" ht="18" customHeight="1" thickBot="1" x14ac:dyDescent="0.3">
      <c r="C269" s="14"/>
      <c r="G269" s="2">
        <v>265</v>
      </c>
      <c r="H269" s="8">
        <f t="shared" si="58"/>
        <v>1503.4801341142643</v>
      </c>
      <c r="I269" s="8">
        <f t="shared" si="59"/>
        <v>1353.4220160109055</v>
      </c>
      <c r="J269" s="3">
        <f t="shared" si="60"/>
        <v>150.05811810335885</v>
      </c>
      <c r="K269" s="4">
        <f>IFERROR(IF(AND(H269&lt;&gt;"",$G269&lt;=$C$7),$C$8-SUM(I$5:I269),""),"")</f>
        <v>49948.498703086138</v>
      </c>
      <c r="M269" s="38">
        <v>265</v>
      </c>
      <c r="N269" s="41">
        <f t="shared" si="61"/>
        <v>0</v>
      </c>
      <c r="O269" s="8">
        <f t="shared" si="62"/>
        <v>0</v>
      </c>
      <c r="P269" s="3">
        <f t="shared" si="63"/>
        <v>0</v>
      </c>
      <c r="Q269" s="12">
        <f>IF(AND($F$1=2,N269&lt;&gt;"",$G269&lt;=($D$1*12)),$D$3-SUM(O$5:O269),
IF(AND($F$1=3,N269&lt;&gt;"",$G269&lt;=($E$1*12)),$E$3-SUM(O$5:O269),0))</f>
        <v>0</v>
      </c>
      <c r="S269" s="2">
        <v>265</v>
      </c>
      <c r="T269" s="8">
        <f t="shared" si="64"/>
        <v>337.11822773520436</v>
      </c>
      <c r="U269" s="8">
        <f t="shared" si="65"/>
        <v>335.60469829916661</v>
      </c>
      <c r="V269" s="3">
        <f t="shared" si="66"/>
        <v>1.513529436037756</v>
      </c>
      <c r="W269" s="4">
        <f>IF(AND($F$1=2,S269&lt;=$D$1*12),$D$4,IF(AND($F$1=3,S269&lt;=$E$1*12),$E$4,
IF(AND($F$1=2,T269&lt;&gt;"",S269&lt;=($D$7),S269&gt;($D$1*12)),$D$4-SUM(U$5:U269),
IF(AND($F$1=3,T269&lt;&gt;"",S269&lt;=($E$7),S269&gt;($E$1*12)),$E$4-SUM(U$5:U269),0))))</f>
        <v>11772.630790002855</v>
      </c>
      <c r="Y269" s="2">
        <v>265</v>
      </c>
      <c r="Z269" s="8">
        <f t="shared" si="67"/>
        <v>337.11822773520436</v>
      </c>
      <c r="AA269" s="8">
        <f t="shared" si="55"/>
        <v>335.60469829916661</v>
      </c>
      <c r="AB269" s="3">
        <f t="shared" si="56"/>
        <v>1.513529436037756</v>
      </c>
      <c r="AC269" s="4">
        <f t="shared" si="57"/>
        <v>11772.630790002855</v>
      </c>
    </row>
    <row r="270" spans="3:29" ht="18" customHeight="1" thickBot="1" x14ac:dyDescent="0.3">
      <c r="C270" s="14"/>
      <c r="G270" s="2">
        <v>266</v>
      </c>
      <c r="H270" s="8">
        <f t="shared" si="58"/>
        <v>1503.4801341142643</v>
      </c>
      <c r="I270" s="8">
        <f t="shared" si="59"/>
        <v>1357.3807754077372</v>
      </c>
      <c r="J270" s="3">
        <f t="shared" si="60"/>
        <v>146.09935870652694</v>
      </c>
      <c r="K270" s="4">
        <f>IFERROR(IF(AND(H270&lt;&gt;"",$G270&lt;=$C$7),$C$8-SUM(I$5:I270),""),"")</f>
        <v>48591.117927678395</v>
      </c>
      <c r="M270" s="38">
        <v>266</v>
      </c>
      <c r="N270" s="41">
        <f t="shared" si="61"/>
        <v>0</v>
      </c>
      <c r="O270" s="8">
        <f t="shared" si="62"/>
        <v>0</v>
      </c>
      <c r="P270" s="3">
        <f t="shared" si="63"/>
        <v>0</v>
      </c>
      <c r="Q270" s="12">
        <f>IF(AND($F$1=2,N270&lt;&gt;"",$G270&lt;=($D$1*12)),$D$3-SUM(O$5:O270),
IF(AND($F$1=3,N270&lt;&gt;"",$G270&lt;=($E$1*12)),$E$3-SUM(O$5:O270),0))</f>
        <v>0</v>
      </c>
      <c r="S270" s="2">
        <v>266</v>
      </c>
      <c r="T270" s="8">
        <f t="shared" si="64"/>
        <v>337.11822773520436</v>
      </c>
      <c r="U270" s="8">
        <f t="shared" si="65"/>
        <v>335.64664888645399</v>
      </c>
      <c r="V270" s="3">
        <f t="shared" si="66"/>
        <v>1.47157884875036</v>
      </c>
      <c r="W270" s="4">
        <f>IF(AND($F$1=2,S270&lt;=$D$1*12),$D$4,IF(AND($F$1=3,S270&lt;=$E$1*12),$E$4,
IF(AND($F$1=2,T270&lt;&gt;"",S270&lt;=($D$7),S270&gt;($D$1*12)),$D$4-SUM(U$5:U270),
IF(AND($F$1=3,T270&lt;&gt;"",S270&lt;=($E$7),S270&gt;($E$1*12)),$E$4-SUM(U$5:U270),0))))</f>
        <v>11436.984141116402</v>
      </c>
      <c r="Y270" s="2">
        <v>266</v>
      </c>
      <c r="Z270" s="8">
        <f t="shared" si="67"/>
        <v>337.11822773520436</v>
      </c>
      <c r="AA270" s="8">
        <f t="shared" si="55"/>
        <v>335.64664888645399</v>
      </c>
      <c r="AB270" s="3">
        <f t="shared" si="56"/>
        <v>1.47157884875036</v>
      </c>
      <c r="AC270" s="4">
        <f t="shared" si="57"/>
        <v>11436.984141116402</v>
      </c>
    </row>
    <row r="271" spans="3:29" ht="18" customHeight="1" thickBot="1" x14ac:dyDescent="0.3">
      <c r="C271" s="14"/>
      <c r="G271" s="2">
        <v>267</v>
      </c>
      <c r="H271" s="8">
        <f t="shared" si="58"/>
        <v>1503.4801341142643</v>
      </c>
      <c r="I271" s="8">
        <f t="shared" si="59"/>
        <v>1361.3511141758049</v>
      </c>
      <c r="J271" s="3">
        <f t="shared" si="60"/>
        <v>142.12901993845932</v>
      </c>
      <c r="K271" s="4">
        <f>IFERROR(IF(AND(H271&lt;&gt;"",$G271&lt;=$C$7),$C$8-SUM(I$5:I271),""),"")</f>
        <v>47229.766813502589</v>
      </c>
      <c r="M271" s="38">
        <v>267</v>
      </c>
      <c r="N271" s="41">
        <f t="shared" si="61"/>
        <v>0</v>
      </c>
      <c r="O271" s="8">
        <f t="shared" si="62"/>
        <v>0</v>
      </c>
      <c r="P271" s="3">
        <f t="shared" si="63"/>
        <v>0</v>
      </c>
      <c r="Q271" s="12">
        <f>IF(AND($F$1=2,N271&lt;&gt;"",$G271&lt;=($D$1*12)),$D$3-SUM(O$5:O271),
IF(AND($F$1=3,N271&lt;&gt;"",$G271&lt;=($E$1*12)),$E$3-SUM(O$5:O271),0))</f>
        <v>0</v>
      </c>
      <c r="S271" s="2">
        <v>267</v>
      </c>
      <c r="T271" s="8">
        <f t="shared" si="64"/>
        <v>337.11822773520436</v>
      </c>
      <c r="U271" s="8">
        <f t="shared" si="65"/>
        <v>335.68860471756483</v>
      </c>
      <c r="V271" s="3">
        <f t="shared" si="66"/>
        <v>1.4296230176395532</v>
      </c>
      <c r="W271" s="4">
        <f>IF(AND($F$1=2,S271&lt;=$D$1*12),$D$4,IF(AND($F$1=3,S271&lt;=$E$1*12),$E$4,
IF(AND($F$1=2,T271&lt;&gt;"",S271&lt;=($D$7),S271&gt;($D$1*12)),$D$4-SUM(U$5:U271),
IF(AND($F$1=3,T271&lt;&gt;"",S271&lt;=($E$7),S271&gt;($E$1*12)),$E$4-SUM(U$5:U271),0))))</f>
        <v>11101.295536398837</v>
      </c>
      <c r="Y271" s="2">
        <v>267</v>
      </c>
      <c r="Z271" s="8">
        <f t="shared" si="67"/>
        <v>337.11822773520436</v>
      </c>
      <c r="AA271" s="8">
        <f t="shared" si="55"/>
        <v>335.68860471756483</v>
      </c>
      <c r="AB271" s="3">
        <f t="shared" si="56"/>
        <v>1.4296230176395532</v>
      </c>
      <c r="AC271" s="4">
        <f t="shared" si="57"/>
        <v>11101.295536398837</v>
      </c>
    </row>
    <row r="272" spans="3:29" ht="18" customHeight="1" thickBot="1" x14ac:dyDescent="0.3">
      <c r="C272" s="14"/>
      <c r="G272" s="2">
        <v>268</v>
      </c>
      <c r="H272" s="8">
        <f t="shared" si="58"/>
        <v>1503.4801341142643</v>
      </c>
      <c r="I272" s="8">
        <f t="shared" si="59"/>
        <v>1365.3330661847692</v>
      </c>
      <c r="J272" s="3">
        <f t="shared" si="60"/>
        <v>138.14706792949508</v>
      </c>
      <c r="K272" s="4">
        <f>IFERROR(IF(AND(H272&lt;&gt;"",$G272&lt;=$C$7),$C$8-SUM(I$5:I272),""),"")</f>
        <v>45864.433747317817</v>
      </c>
      <c r="M272" s="38">
        <v>268</v>
      </c>
      <c r="N272" s="41">
        <f t="shared" si="61"/>
        <v>0</v>
      </c>
      <c r="O272" s="8">
        <f t="shared" si="62"/>
        <v>0</v>
      </c>
      <c r="P272" s="3">
        <f t="shared" si="63"/>
        <v>0</v>
      </c>
      <c r="Q272" s="12">
        <f>IF(AND($F$1=2,N272&lt;&gt;"",$G272&lt;=($D$1*12)),$D$3-SUM(O$5:O272),
IF(AND($F$1=3,N272&lt;&gt;"",$G272&lt;=($E$1*12)),$E$3-SUM(O$5:O272),0))</f>
        <v>0</v>
      </c>
      <c r="S272" s="2">
        <v>268</v>
      </c>
      <c r="T272" s="8">
        <f t="shared" si="64"/>
        <v>337.11822773520436</v>
      </c>
      <c r="U272" s="8">
        <f t="shared" si="65"/>
        <v>335.73056579315448</v>
      </c>
      <c r="V272" s="3">
        <f t="shared" si="66"/>
        <v>1.3876619420498577</v>
      </c>
      <c r="W272" s="4">
        <f>IF(AND($F$1=2,S272&lt;=$D$1*12),$D$4,IF(AND($F$1=3,S272&lt;=$E$1*12),$E$4,
IF(AND($F$1=2,T272&lt;&gt;"",S272&lt;=($D$7),S272&gt;($D$1*12)),$D$4-SUM(U$5:U272),
IF(AND($F$1=3,T272&lt;&gt;"",S272&lt;=($E$7),S272&gt;($E$1*12)),$E$4-SUM(U$5:U272),0))))</f>
        <v>10765.564970605679</v>
      </c>
      <c r="Y272" s="2">
        <v>268</v>
      </c>
      <c r="Z272" s="8">
        <f t="shared" si="67"/>
        <v>337.11822773520436</v>
      </c>
      <c r="AA272" s="8">
        <f t="shared" si="55"/>
        <v>335.73056579315448</v>
      </c>
      <c r="AB272" s="3">
        <f t="shared" si="56"/>
        <v>1.3876619420498577</v>
      </c>
      <c r="AC272" s="4">
        <f t="shared" si="57"/>
        <v>10765.564970605679</v>
      </c>
    </row>
    <row r="273" spans="3:29" ht="18" customHeight="1" thickBot="1" x14ac:dyDescent="0.3">
      <c r="C273" s="14"/>
      <c r="G273" s="2">
        <v>269</v>
      </c>
      <c r="H273" s="8">
        <f t="shared" si="58"/>
        <v>1503.4801341142643</v>
      </c>
      <c r="I273" s="8">
        <f t="shared" si="59"/>
        <v>1369.3266654033596</v>
      </c>
      <c r="J273" s="3">
        <f t="shared" si="60"/>
        <v>134.15346871090463</v>
      </c>
      <c r="K273" s="4">
        <f>IFERROR(IF(AND(H273&lt;&gt;"",$G273&lt;=$C$7),$C$8-SUM(I$5:I273),""),"")</f>
        <v>44495.107081914466</v>
      </c>
      <c r="M273" s="38">
        <v>269</v>
      </c>
      <c r="N273" s="41">
        <f t="shared" si="61"/>
        <v>0</v>
      </c>
      <c r="O273" s="8">
        <f t="shared" si="62"/>
        <v>0</v>
      </c>
      <c r="P273" s="3">
        <f t="shared" si="63"/>
        <v>0</v>
      </c>
      <c r="Q273" s="12">
        <f>IF(AND($F$1=2,N273&lt;&gt;"",$G273&lt;=($D$1*12)),$D$3-SUM(O$5:O273),
IF(AND($F$1=3,N273&lt;&gt;"",$G273&lt;=($E$1*12)),$E$3-SUM(O$5:O273),0))</f>
        <v>0</v>
      </c>
      <c r="S273" s="2">
        <v>269</v>
      </c>
      <c r="T273" s="8">
        <f t="shared" si="64"/>
        <v>337.11822773520436</v>
      </c>
      <c r="U273" s="8">
        <f t="shared" si="65"/>
        <v>335.77253211387864</v>
      </c>
      <c r="V273" s="3">
        <f t="shared" si="66"/>
        <v>1.3456956213257134</v>
      </c>
      <c r="W273" s="4">
        <f>IF(AND($F$1=2,S273&lt;=$D$1*12),$D$4,IF(AND($F$1=3,S273&lt;=$E$1*12),$E$4,
IF(AND($F$1=2,T273&lt;&gt;"",S273&lt;=($D$7),S273&gt;($D$1*12)),$D$4-SUM(U$5:U273),
IF(AND($F$1=3,T273&lt;&gt;"",S273&lt;=($E$7),S273&gt;($E$1*12)),$E$4-SUM(U$5:U273),0))))</f>
        <v>10429.792438491801</v>
      </c>
      <c r="Y273" s="2">
        <v>269</v>
      </c>
      <c r="Z273" s="8">
        <f t="shared" si="67"/>
        <v>337.11822773520436</v>
      </c>
      <c r="AA273" s="8">
        <f t="shared" si="55"/>
        <v>335.77253211387864</v>
      </c>
      <c r="AB273" s="3">
        <f t="shared" si="56"/>
        <v>1.3456956213257134</v>
      </c>
      <c r="AC273" s="4">
        <f t="shared" si="57"/>
        <v>10429.792438491801</v>
      </c>
    </row>
    <row r="274" spans="3:29" ht="18" customHeight="1" thickBot="1" x14ac:dyDescent="0.3">
      <c r="C274" s="14"/>
      <c r="G274" s="2">
        <v>270</v>
      </c>
      <c r="H274" s="8">
        <f t="shared" si="58"/>
        <v>1503.4801341142643</v>
      </c>
      <c r="I274" s="8">
        <f t="shared" si="59"/>
        <v>1373.3319458996643</v>
      </c>
      <c r="J274" s="3">
        <f t="shared" si="60"/>
        <v>130.14818821459983</v>
      </c>
      <c r="K274" s="4">
        <f>IFERROR(IF(AND(H274&lt;&gt;"",$G274&lt;=$C$7),$C$8-SUM(I$5:I274),""),"")</f>
        <v>43121.775136014796</v>
      </c>
      <c r="M274" s="38">
        <v>270</v>
      </c>
      <c r="N274" s="41">
        <f t="shared" si="61"/>
        <v>0</v>
      </c>
      <c r="O274" s="8">
        <f t="shared" si="62"/>
        <v>0</v>
      </c>
      <c r="P274" s="3">
        <f t="shared" si="63"/>
        <v>0</v>
      </c>
      <c r="Q274" s="12">
        <f>IF(AND($F$1=2,N274&lt;&gt;"",$G274&lt;=($D$1*12)),$D$3-SUM(O$5:O274),
IF(AND($F$1=3,N274&lt;&gt;"",$G274&lt;=($E$1*12)),$E$3-SUM(O$5:O274),0))</f>
        <v>0</v>
      </c>
      <c r="S274" s="2">
        <v>270</v>
      </c>
      <c r="T274" s="8">
        <f t="shared" si="64"/>
        <v>337.11822773520436</v>
      </c>
      <c r="U274" s="8">
        <f t="shared" si="65"/>
        <v>335.81450368039287</v>
      </c>
      <c r="V274" s="3">
        <f t="shared" si="66"/>
        <v>1.3037240548114788</v>
      </c>
      <c r="W274" s="4">
        <f>IF(AND($F$1=2,S274&lt;=$D$1*12),$D$4,IF(AND($F$1=3,S274&lt;=$E$1*12),$E$4,
IF(AND($F$1=2,T274&lt;&gt;"",S274&lt;=($D$7),S274&gt;($D$1*12)),$D$4-SUM(U$5:U274),
IF(AND($F$1=3,T274&lt;&gt;"",S274&lt;=($E$7),S274&gt;($E$1*12)),$E$4-SUM(U$5:U274),0))))</f>
        <v>10093.97793481141</v>
      </c>
      <c r="Y274" s="2">
        <v>270</v>
      </c>
      <c r="Z274" s="8">
        <f t="shared" si="67"/>
        <v>337.11822773520436</v>
      </c>
      <c r="AA274" s="8">
        <f t="shared" si="55"/>
        <v>335.81450368039287</v>
      </c>
      <c r="AB274" s="3">
        <f t="shared" si="56"/>
        <v>1.3037240548114788</v>
      </c>
      <c r="AC274" s="4">
        <f t="shared" si="57"/>
        <v>10093.97793481141</v>
      </c>
    </row>
    <row r="275" spans="3:29" ht="18" customHeight="1" thickBot="1" x14ac:dyDescent="0.3">
      <c r="C275" s="14"/>
      <c r="G275" s="2">
        <v>271</v>
      </c>
      <c r="H275" s="8">
        <f t="shared" si="58"/>
        <v>1503.4801341142643</v>
      </c>
      <c r="I275" s="8">
        <f t="shared" si="59"/>
        <v>1377.348941841421</v>
      </c>
      <c r="J275" s="3">
        <f t="shared" si="60"/>
        <v>126.13119227284332</v>
      </c>
      <c r="K275" s="4">
        <f>IFERROR(IF(AND(H275&lt;&gt;"",$G275&lt;=$C$7),$C$8-SUM(I$5:I275),""),"")</f>
        <v>41744.426194173371</v>
      </c>
      <c r="M275" s="38">
        <v>271</v>
      </c>
      <c r="N275" s="41">
        <f t="shared" si="61"/>
        <v>0</v>
      </c>
      <c r="O275" s="8">
        <f t="shared" si="62"/>
        <v>0</v>
      </c>
      <c r="P275" s="3">
        <f t="shared" si="63"/>
        <v>0</v>
      </c>
      <c r="Q275" s="12">
        <f>IF(AND($F$1=2,N275&lt;&gt;"",$G275&lt;=($D$1*12)),$D$3-SUM(O$5:O275),
IF(AND($F$1=3,N275&lt;&gt;"",$G275&lt;=($E$1*12)),$E$3-SUM(O$5:O275),0))</f>
        <v>0</v>
      </c>
      <c r="S275" s="2">
        <v>271</v>
      </c>
      <c r="T275" s="8">
        <f t="shared" si="64"/>
        <v>337.11822773520436</v>
      </c>
      <c r="U275" s="8">
        <f t="shared" si="65"/>
        <v>335.85648049335293</v>
      </c>
      <c r="V275" s="3">
        <f t="shared" si="66"/>
        <v>1.2617472418514295</v>
      </c>
      <c r="W275" s="4">
        <f>IF(AND($F$1=2,S275&lt;=$D$1*12),$D$4,IF(AND($F$1=3,S275&lt;=$E$1*12),$E$4,
IF(AND($F$1=2,T275&lt;&gt;"",S275&lt;=($D$7),S275&gt;($D$1*12)),$D$4-SUM(U$5:U275),
IF(AND($F$1=3,T275&lt;&gt;"",S275&lt;=($E$7),S275&gt;($E$1*12)),$E$4-SUM(U$5:U275),0))))</f>
        <v>9758.121454318054</v>
      </c>
      <c r="Y275" s="2">
        <v>271</v>
      </c>
      <c r="Z275" s="8">
        <f t="shared" si="67"/>
        <v>337.11822773520436</v>
      </c>
      <c r="AA275" s="8">
        <f t="shared" si="55"/>
        <v>335.85648049335293</v>
      </c>
      <c r="AB275" s="3">
        <f t="shared" si="56"/>
        <v>1.2617472418514295</v>
      </c>
      <c r="AC275" s="4">
        <f t="shared" si="57"/>
        <v>9758.121454318054</v>
      </c>
    </row>
    <row r="276" spans="3:29" ht="18" customHeight="1" thickBot="1" x14ac:dyDescent="0.3">
      <c r="C276" s="14"/>
      <c r="G276" s="2">
        <v>272</v>
      </c>
      <c r="H276" s="8">
        <f t="shared" si="58"/>
        <v>1503.4801341142643</v>
      </c>
      <c r="I276" s="8">
        <f t="shared" si="59"/>
        <v>1381.3776874963071</v>
      </c>
      <c r="J276" s="3">
        <f t="shared" si="60"/>
        <v>122.10244661795711</v>
      </c>
      <c r="K276" s="4">
        <f>IFERROR(IF(AND(H276&lt;&gt;"",$G276&lt;=$C$7),$C$8-SUM(I$5:I276),""),"")</f>
        <v>40363.048506677063</v>
      </c>
      <c r="M276" s="38">
        <v>272</v>
      </c>
      <c r="N276" s="41">
        <f t="shared" si="61"/>
        <v>0</v>
      </c>
      <c r="O276" s="8">
        <f t="shared" si="62"/>
        <v>0</v>
      </c>
      <c r="P276" s="3">
        <f t="shared" si="63"/>
        <v>0</v>
      </c>
      <c r="Q276" s="12">
        <f>IF(AND($F$1=2,N276&lt;&gt;"",$G276&lt;=($D$1*12)),$D$3-SUM(O$5:O276),
IF(AND($F$1=3,N276&lt;&gt;"",$G276&lt;=($E$1*12)),$E$3-SUM(O$5:O276),0))</f>
        <v>0</v>
      </c>
      <c r="S276" s="2">
        <v>272</v>
      </c>
      <c r="T276" s="8">
        <f t="shared" si="64"/>
        <v>337.11822773520436</v>
      </c>
      <c r="U276" s="8">
        <f t="shared" si="65"/>
        <v>335.89846255341462</v>
      </c>
      <c r="V276" s="3">
        <f t="shared" si="66"/>
        <v>1.2197651817897603</v>
      </c>
      <c r="W276" s="4">
        <f>IF(AND($F$1=2,S276&lt;=$D$1*12),$D$4,IF(AND($F$1=3,S276&lt;=$E$1*12),$E$4,
IF(AND($F$1=2,T276&lt;&gt;"",S276&lt;=($D$7),S276&gt;($D$1*12)),$D$4-SUM(U$5:U276),
IF(AND($F$1=3,T276&lt;&gt;"",S276&lt;=($E$7),S276&gt;($E$1*12)),$E$4-SUM(U$5:U276),0))))</f>
        <v>9422.22299176464</v>
      </c>
      <c r="Y276" s="2">
        <v>272</v>
      </c>
      <c r="Z276" s="8">
        <f t="shared" si="67"/>
        <v>337.11822773520436</v>
      </c>
      <c r="AA276" s="8">
        <f t="shared" si="55"/>
        <v>335.89846255341462</v>
      </c>
      <c r="AB276" s="3">
        <f t="shared" si="56"/>
        <v>1.2197651817897603</v>
      </c>
      <c r="AC276" s="4">
        <f t="shared" si="57"/>
        <v>9422.22299176464</v>
      </c>
    </row>
    <row r="277" spans="3:29" ht="18" customHeight="1" thickBot="1" x14ac:dyDescent="0.3">
      <c r="C277" s="14"/>
      <c r="G277" s="2">
        <v>273</v>
      </c>
      <c r="H277" s="8">
        <f t="shared" si="58"/>
        <v>1503.4801341142643</v>
      </c>
      <c r="I277" s="8">
        <f t="shared" si="59"/>
        <v>1385.4182172322339</v>
      </c>
      <c r="J277" s="3">
        <f t="shared" si="60"/>
        <v>118.06191688203046</v>
      </c>
      <c r="K277" s="4">
        <f>IFERROR(IF(AND(H277&lt;&gt;"",$G277&lt;=$C$7),$C$8-SUM(I$5:I277),""),"")</f>
        <v>38977.630289444816</v>
      </c>
      <c r="M277" s="38">
        <v>273</v>
      </c>
      <c r="N277" s="41">
        <f t="shared" si="61"/>
        <v>0</v>
      </c>
      <c r="O277" s="8">
        <f t="shared" si="62"/>
        <v>0</v>
      </c>
      <c r="P277" s="3">
        <f t="shared" si="63"/>
        <v>0</v>
      </c>
      <c r="Q277" s="12">
        <f>IF(AND($F$1=2,N277&lt;&gt;"",$G277&lt;=($D$1*12)),$D$3-SUM(O$5:O277),
IF(AND($F$1=3,N277&lt;&gt;"",$G277&lt;=($E$1*12)),$E$3-SUM(O$5:O277),0))</f>
        <v>0</v>
      </c>
      <c r="S277" s="2">
        <v>273</v>
      </c>
      <c r="T277" s="8">
        <f t="shared" si="64"/>
        <v>337.11822773520436</v>
      </c>
      <c r="U277" s="8">
        <f t="shared" si="65"/>
        <v>335.94044986123379</v>
      </c>
      <c r="V277" s="3">
        <f t="shared" si="66"/>
        <v>1.1777778739705835</v>
      </c>
      <c r="W277" s="4">
        <f>IF(AND($F$1=2,S277&lt;=$D$1*12),$D$4,IF(AND($F$1=3,S277&lt;=$E$1*12),$E$4,
IF(AND($F$1=2,T277&lt;&gt;"",S277&lt;=($D$7),S277&gt;($D$1*12)),$D$4-SUM(U$5:U277),
IF(AND($F$1=3,T277&lt;&gt;"",S277&lt;=($E$7),S277&gt;($E$1*12)),$E$4-SUM(U$5:U277),0))))</f>
        <v>9086.2825419034052</v>
      </c>
      <c r="Y277" s="2">
        <v>273</v>
      </c>
      <c r="Z277" s="8">
        <f t="shared" si="67"/>
        <v>337.11822773520436</v>
      </c>
      <c r="AA277" s="8">
        <f t="shared" si="55"/>
        <v>335.94044986123379</v>
      </c>
      <c r="AB277" s="3">
        <f t="shared" si="56"/>
        <v>1.1777778739705835</v>
      </c>
      <c r="AC277" s="4">
        <f t="shared" si="57"/>
        <v>9086.2825419034052</v>
      </c>
    </row>
    <row r="278" spans="3:29" ht="18" customHeight="1" thickBot="1" x14ac:dyDescent="0.3">
      <c r="C278" s="14"/>
      <c r="G278" s="2">
        <v>274</v>
      </c>
      <c r="H278" s="8">
        <f t="shared" si="58"/>
        <v>1503.4801341142643</v>
      </c>
      <c r="I278" s="8">
        <f t="shared" si="59"/>
        <v>1389.4705655176381</v>
      </c>
      <c r="J278" s="3">
        <f t="shared" si="60"/>
        <v>114.00956859662618</v>
      </c>
      <c r="K278" s="4">
        <f>IFERROR(IF(AND(H278&lt;&gt;"",$G278&lt;=$C$7),$C$8-SUM(I$5:I278),""),"")</f>
        <v>37588.15972392715</v>
      </c>
      <c r="M278" s="38">
        <v>274</v>
      </c>
      <c r="N278" s="41">
        <f t="shared" si="61"/>
        <v>0</v>
      </c>
      <c r="O278" s="8">
        <f t="shared" si="62"/>
        <v>0</v>
      </c>
      <c r="P278" s="3">
        <f t="shared" si="63"/>
        <v>0</v>
      </c>
      <c r="Q278" s="12">
        <f>IF(AND($F$1=2,N278&lt;&gt;"",$G278&lt;=($D$1*12)),$D$3-SUM(O$5:O278),
IF(AND($F$1=3,N278&lt;&gt;"",$G278&lt;=($E$1*12)),$E$3-SUM(O$5:O278),0))</f>
        <v>0</v>
      </c>
      <c r="S278" s="2">
        <v>274</v>
      </c>
      <c r="T278" s="8">
        <f t="shared" si="64"/>
        <v>337.11822773520436</v>
      </c>
      <c r="U278" s="8">
        <f t="shared" si="65"/>
        <v>335.98244241746642</v>
      </c>
      <c r="V278" s="3">
        <f t="shared" si="66"/>
        <v>1.1357853177379293</v>
      </c>
      <c r="W278" s="4">
        <f>IF(AND($F$1=2,S278&lt;=$D$1*12),$D$4,IF(AND($F$1=3,S278&lt;=$E$1*12),$E$4,
IF(AND($F$1=2,T278&lt;&gt;"",S278&lt;=($D$7),S278&gt;($D$1*12)),$D$4-SUM(U$5:U278),
IF(AND($F$1=3,T278&lt;&gt;"",S278&lt;=($E$7),S278&gt;($E$1*12)),$E$4-SUM(U$5:U278),0))))</f>
        <v>8750.3000994859394</v>
      </c>
      <c r="Y278" s="2">
        <v>274</v>
      </c>
      <c r="Z278" s="8">
        <f t="shared" si="67"/>
        <v>337.11822773520436</v>
      </c>
      <c r="AA278" s="8">
        <f t="shared" si="55"/>
        <v>335.98244241746642</v>
      </c>
      <c r="AB278" s="3">
        <f t="shared" si="56"/>
        <v>1.1357853177379293</v>
      </c>
      <c r="AC278" s="4">
        <f t="shared" si="57"/>
        <v>8750.3000994859394</v>
      </c>
    </row>
    <row r="279" spans="3:29" ht="18" customHeight="1" thickBot="1" x14ac:dyDescent="0.3">
      <c r="C279" s="14"/>
      <c r="G279" s="2">
        <v>275</v>
      </c>
      <c r="H279" s="8">
        <f t="shared" si="58"/>
        <v>1503.4801341142643</v>
      </c>
      <c r="I279" s="8">
        <f t="shared" si="59"/>
        <v>1393.5347669217772</v>
      </c>
      <c r="J279" s="3">
        <f t="shared" si="60"/>
        <v>109.94536719248708</v>
      </c>
      <c r="K279" s="4">
        <f>IFERROR(IF(AND(H279&lt;&gt;"",$G279&lt;=$C$7),$C$8-SUM(I$5:I279),""),"")</f>
        <v>36194.624957005377</v>
      </c>
      <c r="M279" s="38">
        <v>275</v>
      </c>
      <c r="N279" s="41">
        <f t="shared" si="61"/>
        <v>0</v>
      </c>
      <c r="O279" s="8">
        <f t="shared" si="62"/>
        <v>0</v>
      </c>
      <c r="P279" s="3">
        <f t="shared" si="63"/>
        <v>0</v>
      </c>
      <c r="Q279" s="12">
        <f>IF(AND($F$1=2,N279&lt;&gt;"",$G279&lt;=($D$1*12)),$D$3-SUM(O$5:O279),
IF(AND($F$1=3,N279&lt;&gt;"",$G279&lt;=($E$1*12)),$E$3-SUM(O$5:O279),0))</f>
        <v>0</v>
      </c>
      <c r="S279" s="2">
        <v>275</v>
      </c>
      <c r="T279" s="8">
        <f t="shared" si="64"/>
        <v>337.11822773520436</v>
      </c>
      <c r="U279" s="8">
        <f t="shared" si="65"/>
        <v>336.02444022276859</v>
      </c>
      <c r="V279" s="3">
        <f t="shared" si="66"/>
        <v>1.0937875124357461</v>
      </c>
      <c r="W279" s="4">
        <f>IF(AND($F$1=2,S279&lt;=$D$1*12),$D$4,IF(AND($F$1=3,S279&lt;=$E$1*12),$E$4,
IF(AND($F$1=2,T279&lt;&gt;"",S279&lt;=($D$7),S279&gt;($D$1*12)),$D$4-SUM(U$5:U279),
IF(AND($F$1=3,T279&lt;&gt;"",S279&lt;=($E$7),S279&gt;($E$1*12)),$E$4-SUM(U$5:U279),0))))</f>
        <v>8414.2756592631704</v>
      </c>
      <c r="Y279" s="2">
        <v>275</v>
      </c>
      <c r="Z279" s="8">
        <f t="shared" si="67"/>
        <v>337.11822773520436</v>
      </c>
      <c r="AA279" s="8">
        <f t="shared" si="55"/>
        <v>336.02444022276859</v>
      </c>
      <c r="AB279" s="3">
        <f t="shared" si="56"/>
        <v>1.0937875124357461</v>
      </c>
      <c r="AC279" s="4">
        <f t="shared" si="57"/>
        <v>8414.2756592631704</v>
      </c>
    </row>
    <row r="280" spans="3:29" ht="18" customHeight="1" thickBot="1" x14ac:dyDescent="0.3">
      <c r="C280" s="14"/>
      <c r="G280" s="2">
        <v>276</v>
      </c>
      <c r="H280" s="8">
        <f t="shared" si="58"/>
        <v>1503.4801341142643</v>
      </c>
      <c r="I280" s="8">
        <f t="shared" si="59"/>
        <v>1397.6108561150234</v>
      </c>
      <c r="J280" s="3">
        <f t="shared" si="60"/>
        <v>105.86927799924086</v>
      </c>
      <c r="K280" s="4">
        <f>IFERROR(IF(AND(H280&lt;&gt;"",$G280&lt;=$C$7),$C$8-SUM(I$5:I280),""),"")</f>
        <v>34797.014100890374</v>
      </c>
      <c r="M280" s="38">
        <v>276</v>
      </c>
      <c r="N280" s="41">
        <f t="shared" si="61"/>
        <v>0</v>
      </c>
      <c r="O280" s="8">
        <f t="shared" si="62"/>
        <v>0</v>
      </c>
      <c r="P280" s="3">
        <f t="shared" si="63"/>
        <v>0</v>
      </c>
      <c r="Q280" s="12">
        <f>IF(AND($F$1=2,N280&lt;&gt;"",$G280&lt;=($D$1*12)),$D$3-SUM(O$5:O280),
IF(AND($F$1=3,N280&lt;&gt;"",$G280&lt;=($E$1*12)),$E$3-SUM(O$5:O280),0))</f>
        <v>0</v>
      </c>
      <c r="S280" s="2">
        <v>276</v>
      </c>
      <c r="T280" s="8">
        <f t="shared" si="64"/>
        <v>337.11822773520436</v>
      </c>
      <c r="U280" s="8">
        <f t="shared" si="65"/>
        <v>336.06644327779645</v>
      </c>
      <c r="V280" s="3">
        <f t="shared" si="66"/>
        <v>1.0517844574079001</v>
      </c>
      <c r="W280" s="4">
        <f>IF(AND($F$1=2,S280&lt;=$D$1*12),$D$4,IF(AND($F$1=3,S280&lt;=$E$1*12),$E$4,
IF(AND($F$1=2,T280&lt;&gt;"",S280&lt;=($D$7),S280&gt;($D$1*12)),$D$4-SUM(U$5:U280),
IF(AND($F$1=3,T280&lt;&gt;"",S280&lt;=($E$7),S280&gt;($E$1*12)),$E$4-SUM(U$5:U280),0))))</f>
        <v>8078.209215985371</v>
      </c>
      <c r="Y280" s="2">
        <v>276</v>
      </c>
      <c r="Z280" s="8">
        <f t="shared" si="67"/>
        <v>337.11822773520436</v>
      </c>
      <c r="AA280" s="8">
        <f t="shared" si="55"/>
        <v>336.06644327779645</v>
      </c>
      <c r="AB280" s="3">
        <f t="shared" si="56"/>
        <v>1.0517844574079001</v>
      </c>
      <c r="AC280" s="4">
        <f t="shared" si="57"/>
        <v>8078.209215985371</v>
      </c>
    </row>
    <row r="281" spans="3:29" ht="18" customHeight="1" thickBot="1" x14ac:dyDescent="0.3">
      <c r="C281" s="14"/>
      <c r="G281" s="2">
        <v>277</v>
      </c>
      <c r="H281" s="8">
        <f t="shared" si="58"/>
        <v>1503.4801341142643</v>
      </c>
      <c r="I281" s="8">
        <f t="shared" si="59"/>
        <v>1401.6988678691598</v>
      </c>
      <c r="J281" s="3">
        <f t="shared" si="60"/>
        <v>101.7812662451044</v>
      </c>
      <c r="K281" s="4">
        <f>IFERROR(IF(AND(H281&lt;&gt;"",$G281&lt;=$C$7),$C$8-SUM(I$5:I281),""),"")</f>
        <v>33395.315233021218</v>
      </c>
      <c r="M281" s="38">
        <v>277</v>
      </c>
      <c r="N281" s="41">
        <f t="shared" si="61"/>
        <v>0</v>
      </c>
      <c r="O281" s="8">
        <f t="shared" si="62"/>
        <v>0</v>
      </c>
      <c r="P281" s="3">
        <f t="shared" si="63"/>
        <v>0</v>
      </c>
      <c r="Q281" s="12">
        <f>IF(AND($F$1=2,N281&lt;&gt;"",$G281&lt;=($D$1*12)),$D$3-SUM(O$5:O281),
IF(AND($F$1=3,N281&lt;&gt;"",$G281&lt;=($E$1*12)),$E$3-SUM(O$5:O281),0))</f>
        <v>0</v>
      </c>
      <c r="S281" s="2">
        <v>277</v>
      </c>
      <c r="T281" s="8">
        <f t="shared" si="64"/>
        <v>337.11822773520436</v>
      </c>
      <c r="U281" s="8">
        <f t="shared" si="65"/>
        <v>336.1084515832062</v>
      </c>
      <c r="V281" s="3">
        <f t="shared" si="66"/>
        <v>1.0097761519981752</v>
      </c>
      <c r="W281" s="4">
        <f>IF(AND($F$1=2,S281&lt;=$D$1*12),$D$4,IF(AND($F$1=3,S281&lt;=$E$1*12),$E$4,
IF(AND($F$1=2,T281&lt;&gt;"",S281&lt;=($D$7),S281&gt;($D$1*12)),$D$4-SUM(U$5:U281),
IF(AND($F$1=3,T281&lt;&gt;"",S281&lt;=($E$7),S281&gt;($E$1*12)),$E$4-SUM(U$5:U281),0))))</f>
        <v>7742.1007644021665</v>
      </c>
      <c r="Y281" s="2">
        <v>277</v>
      </c>
      <c r="Z281" s="8">
        <f t="shared" si="67"/>
        <v>337.11822773520436</v>
      </c>
      <c r="AA281" s="8">
        <f t="shared" si="55"/>
        <v>336.1084515832062</v>
      </c>
      <c r="AB281" s="3">
        <f t="shared" si="56"/>
        <v>1.0097761519981752</v>
      </c>
      <c r="AC281" s="4">
        <f t="shared" si="57"/>
        <v>7742.1007644021665</v>
      </c>
    </row>
    <row r="282" spans="3:29" ht="18" customHeight="1" thickBot="1" x14ac:dyDescent="0.3">
      <c r="C282" s="14"/>
      <c r="G282" s="2">
        <v>278</v>
      </c>
      <c r="H282" s="8">
        <f t="shared" si="58"/>
        <v>1503.4801341142643</v>
      </c>
      <c r="I282" s="8">
        <f t="shared" si="59"/>
        <v>1405.7988370576772</v>
      </c>
      <c r="J282" s="3">
        <f t="shared" si="60"/>
        <v>97.681297056587127</v>
      </c>
      <c r="K282" s="4">
        <f>IFERROR(IF(AND(H282&lt;&gt;"",$G282&lt;=$C$7),$C$8-SUM(I$5:I282),""),"")</f>
        <v>31989.516395963554</v>
      </c>
      <c r="M282" s="38">
        <v>278</v>
      </c>
      <c r="N282" s="41">
        <f t="shared" si="61"/>
        <v>0</v>
      </c>
      <c r="O282" s="8">
        <f t="shared" si="62"/>
        <v>0</v>
      </c>
      <c r="P282" s="3">
        <f t="shared" si="63"/>
        <v>0</v>
      </c>
      <c r="Q282" s="12">
        <f>IF(AND($F$1=2,N282&lt;&gt;"",$G282&lt;=($D$1*12)),$D$3-SUM(O$5:O282),
IF(AND($F$1=3,N282&lt;&gt;"",$G282&lt;=($E$1*12)),$E$3-SUM(O$5:O282),0))</f>
        <v>0</v>
      </c>
      <c r="S282" s="2">
        <v>278</v>
      </c>
      <c r="T282" s="8">
        <f t="shared" si="64"/>
        <v>337.11822773520436</v>
      </c>
      <c r="U282" s="8">
        <f t="shared" si="65"/>
        <v>336.1504651396541</v>
      </c>
      <c r="V282" s="3">
        <f t="shared" si="66"/>
        <v>0.96776259555027455</v>
      </c>
      <c r="W282" s="4">
        <f>IF(AND($F$1=2,S282&lt;=$D$1*12),$D$4,IF(AND($F$1=3,S282&lt;=$E$1*12),$E$4,
IF(AND($F$1=2,T282&lt;&gt;"",S282&lt;=($D$7),S282&gt;($D$1*12)),$D$4-SUM(U$5:U282),
IF(AND($F$1=3,T282&lt;&gt;"",S282&lt;=($E$7),S282&gt;($E$1*12)),$E$4-SUM(U$5:U282),0))))</f>
        <v>7405.950299262513</v>
      </c>
      <c r="Y282" s="2">
        <v>278</v>
      </c>
      <c r="Z282" s="8">
        <f t="shared" si="67"/>
        <v>337.11822773520436</v>
      </c>
      <c r="AA282" s="8">
        <f t="shared" si="55"/>
        <v>336.1504651396541</v>
      </c>
      <c r="AB282" s="3">
        <f t="shared" si="56"/>
        <v>0.96776259555027455</v>
      </c>
      <c r="AC282" s="4">
        <f t="shared" si="57"/>
        <v>7405.950299262513</v>
      </c>
    </row>
    <row r="283" spans="3:29" ht="18" customHeight="1" thickBot="1" x14ac:dyDescent="0.3">
      <c r="C283" s="14"/>
      <c r="G283" s="2">
        <v>279</v>
      </c>
      <c r="H283" s="8">
        <f t="shared" si="58"/>
        <v>1503.4801341142643</v>
      </c>
      <c r="I283" s="8">
        <f t="shared" si="59"/>
        <v>1409.9107986560709</v>
      </c>
      <c r="J283" s="3">
        <f t="shared" si="60"/>
        <v>93.569335458193436</v>
      </c>
      <c r="K283" s="4">
        <f>IFERROR(IF(AND(H283&lt;&gt;"",$G283&lt;=$C$7),$C$8-SUM(I$5:I283),""),"")</f>
        <v>30579.605597307498</v>
      </c>
      <c r="M283" s="38">
        <v>279</v>
      </c>
      <c r="N283" s="41">
        <f t="shared" si="61"/>
        <v>0</v>
      </c>
      <c r="O283" s="8">
        <f t="shared" si="62"/>
        <v>0</v>
      </c>
      <c r="P283" s="3">
        <f t="shared" si="63"/>
        <v>0</v>
      </c>
      <c r="Q283" s="12">
        <f>IF(AND($F$1=2,N283&lt;&gt;"",$G283&lt;=($D$1*12)),$D$3-SUM(O$5:O283),
IF(AND($F$1=3,N283&lt;&gt;"",$G283&lt;=($E$1*12)),$E$3-SUM(O$5:O283),0))</f>
        <v>0</v>
      </c>
      <c r="S283" s="2">
        <v>279</v>
      </c>
      <c r="T283" s="8">
        <f t="shared" si="64"/>
        <v>337.11822773520436</v>
      </c>
      <c r="U283" s="8">
        <f t="shared" si="65"/>
        <v>336.19248394779652</v>
      </c>
      <c r="V283" s="3">
        <f t="shared" si="66"/>
        <v>0.92574378740781782</v>
      </c>
      <c r="W283" s="4">
        <f>IF(AND($F$1=2,S283&lt;=$D$1*12),$D$4,IF(AND($F$1=3,S283&lt;=$E$1*12),$E$4,
IF(AND($F$1=2,T283&lt;&gt;"",S283&lt;=($D$7),S283&gt;($D$1*12)),$D$4-SUM(U$5:U283),
IF(AND($F$1=3,T283&lt;&gt;"",S283&lt;=($E$7),S283&gt;($E$1*12)),$E$4-SUM(U$5:U283),0))))</f>
        <v>7069.7578153147188</v>
      </c>
      <c r="Y283" s="2">
        <v>279</v>
      </c>
      <c r="Z283" s="8">
        <f t="shared" si="67"/>
        <v>337.11822773520436</v>
      </c>
      <c r="AA283" s="8">
        <f t="shared" si="55"/>
        <v>336.19248394779652</v>
      </c>
      <c r="AB283" s="3">
        <f t="shared" si="56"/>
        <v>0.92574378740781782</v>
      </c>
      <c r="AC283" s="4">
        <f t="shared" si="57"/>
        <v>7069.7578153147188</v>
      </c>
    </row>
    <row r="284" spans="3:29" ht="18" customHeight="1" thickBot="1" x14ac:dyDescent="0.3">
      <c r="C284" s="14"/>
      <c r="G284" s="2">
        <v>280</v>
      </c>
      <c r="H284" s="8">
        <f t="shared" si="58"/>
        <v>1503.4801341142643</v>
      </c>
      <c r="I284" s="8">
        <f t="shared" si="59"/>
        <v>1414.0347877421398</v>
      </c>
      <c r="J284" s="3">
        <f t="shared" si="60"/>
        <v>89.445346372124419</v>
      </c>
      <c r="K284" s="4">
        <f>IFERROR(IF(AND(H284&lt;&gt;"",$G284&lt;=$C$7),$C$8-SUM(I$5:I284),""),"")</f>
        <v>29165.570809565368</v>
      </c>
      <c r="M284" s="38">
        <v>280</v>
      </c>
      <c r="N284" s="41">
        <f t="shared" si="61"/>
        <v>0</v>
      </c>
      <c r="O284" s="8">
        <f t="shared" si="62"/>
        <v>0</v>
      </c>
      <c r="P284" s="3">
        <f t="shared" si="63"/>
        <v>0</v>
      </c>
      <c r="Q284" s="12">
        <f>IF(AND($F$1=2,N284&lt;&gt;"",$G284&lt;=($D$1*12)),$D$3-SUM(O$5:O284),
IF(AND($F$1=3,N284&lt;&gt;"",$G284&lt;=($E$1*12)),$E$3-SUM(O$5:O284),0))</f>
        <v>0</v>
      </c>
      <c r="S284" s="2">
        <v>280</v>
      </c>
      <c r="T284" s="8">
        <f t="shared" si="64"/>
        <v>337.11822773520436</v>
      </c>
      <c r="U284" s="8">
        <f t="shared" si="65"/>
        <v>336.23450800828999</v>
      </c>
      <c r="V284" s="3">
        <f t="shared" si="66"/>
        <v>0.88371972691434331</v>
      </c>
      <c r="W284" s="4">
        <f>IF(AND($F$1=2,S284&lt;=$D$1*12),$D$4,IF(AND($F$1=3,S284&lt;=$E$1*12),$E$4,
IF(AND($F$1=2,T284&lt;&gt;"",S284&lt;=($D$7),S284&gt;($D$1*12)),$D$4-SUM(U$5:U284),
IF(AND($F$1=3,T284&lt;&gt;"",S284&lt;=($E$7),S284&gt;($E$1*12)),$E$4-SUM(U$5:U284),0))))</f>
        <v>6733.5233073064301</v>
      </c>
      <c r="Y284" s="2">
        <v>280</v>
      </c>
      <c r="Z284" s="8">
        <f t="shared" si="67"/>
        <v>337.11822773520436</v>
      </c>
      <c r="AA284" s="8">
        <f t="shared" si="55"/>
        <v>336.23450800828999</v>
      </c>
      <c r="AB284" s="3">
        <f t="shared" si="56"/>
        <v>0.88371972691434331</v>
      </c>
      <c r="AC284" s="4">
        <f t="shared" si="57"/>
        <v>6733.5233073064301</v>
      </c>
    </row>
    <row r="285" spans="3:29" ht="18" customHeight="1" thickBot="1" x14ac:dyDescent="0.3">
      <c r="C285" s="14"/>
      <c r="G285" s="2">
        <v>281</v>
      </c>
      <c r="H285" s="8">
        <f t="shared" si="58"/>
        <v>1503.4801341142643</v>
      </c>
      <c r="I285" s="8">
        <f t="shared" si="59"/>
        <v>1418.1708394962857</v>
      </c>
      <c r="J285" s="3">
        <f t="shared" si="60"/>
        <v>85.309294617978665</v>
      </c>
      <c r="K285" s="4">
        <f>IFERROR(IF(AND(H285&lt;&gt;"",$G285&lt;=$C$7),$C$8-SUM(I$5:I285),""),"")</f>
        <v>27747.399970069062</v>
      </c>
      <c r="M285" s="38">
        <v>281</v>
      </c>
      <c r="N285" s="41">
        <f t="shared" si="61"/>
        <v>0</v>
      </c>
      <c r="O285" s="8">
        <f t="shared" si="62"/>
        <v>0</v>
      </c>
      <c r="P285" s="3">
        <f t="shared" si="63"/>
        <v>0</v>
      </c>
      <c r="Q285" s="12">
        <f>IF(AND($F$1=2,N285&lt;&gt;"",$G285&lt;=($D$1*12)),$D$3-SUM(O$5:O285),
IF(AND($F$1=3,N285&lt;&gt;"",$G285&lt;=($E$1*12)),$E$3-SUM(O$5:O285),0))</f>
        <v>0</v>
      </c>
      <c r="S285" s="2">
        <v>281</v>
      </c>
      <c r="T285" s="8">
        <f t="shared" si="64"/>
        <v>337.11822773520436</v>
      </c>
      <c r="U285" s="8">
        <f t="shared" si="65"/>
        <v>336.27653732179107</v>
      </c>
      <c r="V285" s="3">
        <f t="shared" si="66"/>
        <v>0.84169041341330708</v>
      </c>
      <c r="W285" s="4">
        <f>IF(AND($F$1=2,S285&lt;=$D$1*12),$D$4,IF(AND($F$1=3,S285&lt;=$E$1*12),$E$4,
IF(AND($F$1=2,T285&lt;&gt;"",S285&lt;=($D$7),S285&gt;($D$1*12)),$D$4-SUM(U$5:U285),
IF(AND($F$1=3,T285&lt;&gt;"",S285&lt;=($E$7),S285&gt;($E$1*12)),$E$4-SUM(U$5:U285),0))))</f>
        <v>6397.2467699846384</v>
      </c>
      <c r="Y285" s="2">
        <v>281</v>
      </c>
      <c r="Z285" s="8">
        <f t="shared" si="67"/>
        <v>337.11822773520436</v>
      </c>
      <c r="AA285" s="8">
        <f t="shared" si="55"/>
        <v>336.27653732179107</v>
      </c>
      <c r="AB285" s="3">
        <f t="shared" si="56"/>
        <v>0.84169041341330708</v>
      </c>
      <c r="AC285" s="4">
        <f t="shared" si="57"/>
        <v>6397.2467699846384</v>
      </c>
    </row>
    <row r="286" spans="3:29" ht="18" customHeight="1" thickBot="1" x14ac:dyDescent="0.3">
      <c r="C286" s="14"/>
      <c r="G286" s="2">
        <v>282</v>
      </c>
      <c r="H286" s="8">
        <f t="shared" si="58"/>
        <v>1503.4801341142643</v>
      </c>
      <c r="I286" s="8">
        <f t="shared" si="59"/>
        <v>1422.3189892018122</v>
      </c>
      <c r="J286" s="3">
        <f t="shared" si="60"/>
        <v>81.161144912452031</v>
      </c>
      <c r="K286" s="4">
        <f>IFERROR(IF(AND(H286&lt;&gt;"",$G286&lt;=$C$7),$C$8-SUM(I$5:I286),""),"")</f>
        <v>26325.080980867264</v>
      </c>
      <c r="M286" s="38">
        <v>282</v>
      </c>
      <c r="N286" s="41">
        <f t="shared" si="61"/>
        <v>0</v>
      </c>
      <c r="O286" s="8">
        <f t="shared" si="62"/>
        <v>0</v>
      </c>
      <c r="P286" s="3">
        <f t="shared" si="63"/>
        <v>0</v>
      </c>
      <c r="Q286" s="12">
        <f>IF(AND($F$1=2,N286&lt;&gt;"",$G286&lt;=($D$1*12)),$D$3-SUM(O$5:O286),
IF(AND($F$1=3,N286&lt;&gt;"",$G286&lt;=($E$1*12)),$E$3-SUM(O$5:O286),0))</f>
        <v>0</v>
      </c>
      <c r="S286" s="2">
        <v>282</v>
      </c>
      <c r="T286" s="8">
        <f t="shared" si="64"/>
        <v>337.11822773520436</v>
      </c>
      <c r="U286" s="8">
        <f t="shared" si="65"/>
        <v>336.31857188895628</v>
      </c>
      <c r="V286" s="3">
        <f t="shared" si="66"/>
        <v>0.79965584624808295</v>
      </c>
      <c r="W286" s="4">
        <f>IF(AND($F$1=2,S286&lt;=$D$1*12),$D$4,IF(AND($F$1=3,S286&lt;=$E$1*12),$E$4,
IF(AND($F$1=2,T286&lt;&gt;"",S286&lt;=($D$7),S286&gt;($D$1*12)),$D$4-SUM(U$5:U286),
IF(AND($F$1=3,T286&lt;&gt;"",S286&lt;=($E$7),S286&gt;($E$1*12)),$E$4-SUM(U$5:U286),0))))</f>
        <v>6060.9281980956803</v>
      </c>
      <c r="Y286" s="2">
        <v>282</v>
      </c>
      <c r="Z286" s="8">
        <f t="shared" si="67"/>
        <v>337.11822773520436</v>
      </c>
      <c r="AA286" s="8">
        <f t="shared" si="55"/>
        <v>336.31857188895628</v>
      </c>
      <c r="AB286" s="3">
        <f t="shared" si="56"/>
        <v>0.79965584624808295</v>
      </c>
      <c r="AC286" s="4">
        <f t="shared" si="57"/>
        <v>6060.9281980956803</v>
      </c>
    </row>
    <row r="287" spans="3:29" ht="18" customHeight="1" thickBot="1" x14ac:dyDescent="0.3">
      <c r="C287" s="14"/>
      <c r="G287" s="2">
        <v>283</v>
      </c>
      <c r="H287" s="8">
        <f t="shared" si="58"/>
        <v>1503.4801341142643</v>
      </c>
      <c r="I287" s="8">
        <f t="shared" si="59"/>
        <v>1426.4792722452275</v>
      </c>
      <c r="J287" s="3">
        <f t="shared" si="60"/>
        <v>77.000861869036726</v>
      </c>
      <c r="K287" s="4">
        <f>IFERROR(IF(AND(H287&lt;&gt;"",$G287&lt;=$C$7),$C$8-SUM(I$5:I287),""),"")</f>
        <v>24898.601708622009</v>
      </c>
      <c r="M287" s="38">
        <v>283</v>
      </c>
      <c r="N287" s="41">
        <f t="shared" si="61"/>
        <v>0</v>
      </c>
      <c r="O287" s="8">
        <f t="shared" si="62"/>
        <v>0</v>
      </c>
      <c r="P287" s="3">
        <f t="shared" si="63"/>
        <v>0</v>
      </c>
      <c r="Q287" s="12">
        <f>IF(AND($F$1=2,N287&lt;&gt;"",$G287&lt;=($D$1*12)),$D$3-SUM(O$5:O287),
IF(AND($F$1=3,N287&lt;&gt;"",$G287&lt;=($E$1*12)),$E$3-SUM(O$5:O287),0))</f>
        <v>0</v>
      </c>
      <c r="S287" s="2">
        <v>283</v>
      </c>
      <c r="T287" s="8">
        <f t="shared" si="64"/>
        <v>337.11822773520436</v>
      </c>
      <c r="U287" s="8">
        <f t="shared" si="65"/>
        <v>336.36061171044241</v>
      </c>
      <c r="V287" s="3">
        <f t="shared" si="66"/>
        <v>0.75761602476196355</v>
      </c>
      <c r="W287" s="4">
        <f>IF(AND($F$1=2,S287&lt;=$D$1*12),$D$4,IF(AND($F$1=3,S287&lt;=$E$1*12),$E$4,
IF(AND($F$1=2,T287&lt;&gt;"",S287&lt;=($D$7),S287&gt;($D$1*12)),$D$4-SUM(U$5:U287),
IF(AND($F$1=3,T287&lt;&gt;"",S287&lt;=($E$7),S287&gt;($E$1*12)),$E$4-SUM(U$5:U287),0))))</f>
        <v>5724.5675863852375</v>
      </c>
      <c r="Y287" s="2">
        <v>283</v>
      </c>
      <c r="Z287" s="8">
        <f t="shared" si="67"/>
        <v>337.11822773520436</v>
      </c>
      <c r="AA287" s="8">
        <f t="shared" si="55"/>
        <v>336.36061171044241</v>
      </c>
      <c r="AB287" s="3">
        <f t="shared" si="56"/>
        <v>0.75761602476196355</v>
      </c>
      <c r="AC287" s="4">
        <f t="shared" si="57"/>
        <v>5724.5675863852375</v>
      </c>
    </row>
    <row r="288" spans="3:29" ht="18" customHeight="1" thickBot="1" x14ac:dyDescent="0.3">
      <c r="C288" s="14"/>
      <c r="G288" s="2">
        <v>284</v>
      </c>
      <c r="H288" s="8">
        <f t="shared" si="58"/>
        <v>1503.4801341142643</v>
      </c>
      <c r="I288" s="8">
        <f t="shared" si="59"/>
        <v>1430.6517241165448</v>
      </c>
      <c r="J288" s="3">
        <f t="shared" si="60"/>
        <v>72.828409997719433</v>
      </c>
      <c r="K288" s="4">
        <f>IFERROR(IF(AND(H288&lt;&gt;"",$G288&lt;=$C$7),$C$8-SUM(I$5:I288),""),"")</f>
        <v>23467.949984505482</v>
      </c>
      <c r="M288" s="38">
        <v>284</v>
      </c>
      <c r="N288" s="41">
        <f t="shared" si="61"/>
        <v>0</v>
      </c>
      <c r="O288" s="8">
        <f t="shared" si="62"/>
        <v>0</v>
      </c>
      <c r="P288" s="3">
        <f t="shared" si="63"/>
        <v>0</v>
      </c>
      <c r="Q288" s="12">
        <f>IF(AND($F$1=2,N288&lt;&gt;"",$G288&lt;=($D$1*12)),$D$3-SUM(O$5:O288),
IF(AND($F$1=3,N288&lt;&gt;"",$G288&lt;=($E$1*12)),$E$3-SUM(O$5:O288),0))</f>
        <v>0</v>
      </c>
      <c r="S288" s="2">
        <v>284</v>
      </c>
      <c r="T288" s="8">
        <f t="shared" si="64"/>
        <v>337.11822773520436</v>
      </c>
      <c r="U288" s="8">
        <f t="shared" si="65"/>
        <v>336.40265678690622</v>
      </c>
      <c r="V288" s="3">
        <f t="shared" si="66"/>
        <v>0.71557094829815826</v>
      </c>
      <c r="W288" s="4">
        <f>IF(AND($F$1=2,S288&lt;=$D$1*12),$D$4,IF(AND($F$1=3,S288&lt;=$E$1*12),$E$4,
IF(AND($F$1=2,T288&lt;&gt;"",S288&lt;=($D$7),S288&gt;($D$1*12)),$D$4-SUM(U$5:U288),
IF(AND($F$1=3,T288&lt;&gt;"",S288&lt;=($E$7),S288&gt;($E$1*12)),$E$4-SUM(U$5:U288),0))))</f>
        <v>5388.1649295983298</v>
      </c>
      <c r="Y288" s="2">
        <v>284</v>
      </c>
      <c r="Z288" s="8">
        <f t="shared" si="67"/>
        <v>337.11822773520436</v>
      </c>
      <c r="AA288" s="8">
        <f t="shared" si="55"/>
        <v>336.40265678690622</v>
      </c>
      <c r="AB288" s="3">
        <f t="shared" si="56"/>
        <v>0.71557094829815826</v>
      </c>
      <c r="AC288" s="4">
        <f t="shared" si="57"/>
        <v>5388.1649295983298</v>
      </c>
    </row>
    <row r="289" spans="3:29" ht="18" customHeight="1" thickBot="1" x14ac:dyDescent="0.3">
      <c r="C289" s="14"/>
      <c r="G289" s="2">
        <v>285</v>
      </c>
      <c r="H289" s="8">
        <f t="shared" si="58"/>
        <v>1503.4801341142643</v>
      </c>
      <c r="I289" s="8">
        <f t="shared" si="59"/>
        <v>1434.8363804095857</v>
      </c>
      <c r="J289" s="3">
        <f t="shared" si="60"/>
        <v>68.643753704678531</v>
      </c>
      <c r="K289" s="4">
        <f>IFERROR(IF(AND(H289&lt;&gt;"",$G289&lt;=$C$7),$C$8-SUM(I$5:I289),""),"")</f>
        <v>22033.113604095881</v>
      </c>
      <c r="M289" s="38">
        <v>285</v>
      </c>
      <c r="N289" s="41">
        <f t="shared" si="61"/>
        <v>0</v>
      </c>
      <c r="O289" s="8">
        <f t="shared" si="62"/>
        <v>0</v>
      </c>
      <c r="P289" s="3">
        <f t="shared" si="63"/>
        <v>0</v>
      </c>
      <c r="Q289" s="12">
        <f>IF(AND($F$1=2,N289&lt;&gt;"",$G289&lt;=($D$1*12)),$D$3-SUM(O$5:O289),
IF(AND($F$1=3,N289&lt;&gt;"",$G289&lt;=($E$1*12)),$E$3-SUM(O$5:O289),0))</f>
        <v>0</v>
      </c>
      <c r="S289" s="2">
        <v>285</v>
      </c>
      <c r="T289" s="8">
        <f t="shared" si="64"/>
        <v>337.11822773520436</v>
      </c>
      <c r="U289" s="8">
        <f t="shared" si="65"/>
        <v>336.44470711900453</v>
      </c>
      <c r="V289" s="3">
        <f t="shared" si="66"/>
        <v>0.67352061619979509</v>
      </c>
      <c r="W289" s="4">
        <f>IF(AND($F$1=2,S289&lt;=$D$1*12),$D$4,IF(AND($F$1=3,S289&lt;=$E$1*12),$E$4,
IF(AND($F$1=2,T289&lt;&gt;"",S289&lt;=($D$7),S289&gt;($D$1*12)),$D$4-SUM(U$5:U289),
IF(AND($F$1=3,T289&lt;&gt;"",S289&lt;=($E$7),S289&gt;($E$1*12)),$E$4-SUM(U$5:U289),0))))</f>
        <v>5051.7202224793218</v>
      </c>
      <c r="Y289" s="2">
        <v>285</v>
      </c>
      <c r="Z289" s="8">
        <f t="shared" si="67"/>
        <v>337.11822773520436</v>
      </c>
      <c r="AA289" s="8">
        <f t="shared" si="55"/>
        <v>336.44470711900453</v>
      </c>
      <c r="AB289" s="3">
        <f t="shared" si="56"/>
        <v>0.67352061619979509</v>
      </c>
      <c r="AC289" s="4">
        <f t="shared" si="57"/>
        <v>5051.7202224793218</v>
      </c>
    </row>
    <row r="290" spans="3:29" ht="18" customHeight="1" thickBot="1" x14ac:dyDescent="0.3">
      <c r="C290" s="14"/>
      <c r="G290" s="2">
        <v>286</v>
      </c>
      <c r="H290" s="8">
        <f t="shared" si="58"/>
        <v>1503.4801341142643</v>
      </c>
      <c r="I290" s="8">
        <f t="shared" si="59"/>
        <v>1439.0332768222838</v>
      </c>
      <c r="J290" s="3">
        <f t="shared" si="60"/>
        <v>64.446857291980507</v>
      </c>
      <c r="K290" s="4">
        <f>IFERROR(IF(AND(H290&lt;&gt;"",$G290&lt;=$C$7),$C$8-SUM(I$5:I290),""),"")</f>
        <v>20594.080327273579</v>
      </c>
      <c r="M290" s="38">
        <v>286</v>
      </c>
      <c r="N290" s="41">
        <f t="shared" si="61"/>
        <v>0</v>
      </c>
      <c r="O290" s="8">
        <f t="shared" si="62"/>
        <v>0</v>
      </c>
      <c r="P290" s="3">
        <f t="shared" si="63"/>
        <v>0</v>
      </c>
      <c r="Q290" s="12">
        <f>IF(AND($F$1=2,N290&lt;&gt;"",$G290&lt;=($D$1*12)),$D$3-SUM(O$5:O290),
IF(AND($F$1=3,N290&lt;&gt;"",$G290&lt;=($E$1*12)),$E$3-SUM(O$5:O290),0))</f>
        <v>0</v>
      </c>
      <c r="S290" s="2">
        <v>286</v>
      </c>
      <c r="T290" s="8">
        <f t="shared" si="64"/>
        <v>337.11822773520436</v>
      </c>
      <c r="U290" s="8">
        <f t="shared" si="65"/>
        <v>336.48676270739446</v>
      </c>
      <c r="V290" s="3">
        <f t="shared" si="66"/>
        <v>0.63146502780991942</v>
      </c>
      <c r="W290" s="4">
        <f>IF(AND($F$1=2,S290&lt;=$D$1*12),$D$4,IF(AND($F$1=3,S290&lt;=$E$1*12),$E$4,
IF(AND($F$1=2,T290&lt;&gt;"",S290&lt;=($D$7),S290&gt;($D$1*12)),$D$4-SUM(U$5:U290),
IF(AND($F$1=3,T290&lt;&gt;"",S290&lt;=($E$7),S290&gt;($E$1*12)),$E$4-SUM(U$5:U290),0))))</f>
        <v>4715.2334597719309</v>
      </c>
      <c r="Y290" s="2">
        <v>286</v>
      </c>
      <c r="Z290" s="8">
        <f t="shared" si="67"/>
        <v>337.11822773520436</v>
      </c>
      <c r="AA290" s="8">
        <f t="shared" si="55"/>
        <v>336.48676270739446</v>
      </c>
      <c r="AB290" s="3">
        <f t="shared" si="56"/>
        <v>0.63146502780991942</v>
      </c>
      <c r="AC290" s="4">
        <f t="shared" si="57"/>
        <v>4715.2334597719309</v>
      </c>
    </row>
    <row r="291" spans="3:29" ht="18" customHeight="1" thickBot="1" x14ac:dyDescent="0.3">
      <c r="C291" s="14"/>
      <c r="G291" s="2">
        <v>287</v>
      </c>
      <c r="H291" s="8">
        <f t="shared" si="58"/>
        <v>1503.4801341142643</v>
      </c>
      <c r="I291" s="8">
        <f t="shared" si="59"/>
        <v>1443.2424491569889</v>
      </c>
      <c r="J291" s="3">
        <f t="shared" si="60"/>
        <v>60.237684957275327</v>
      </c>
      <c r="K291" s="4">
        <f>IFERROR(IF(AND(H291&lt;&gt;"",$G291&lt;=$C$7),$C$8-SUM(I$5:I291),""),"")</f>
        <v>19150.837878116581</v>
      </c>
      <c r="M291" s="38">
        <v>287</v>
      </c>
      <c r="N291" s="41">
        <f t="shared" si="61"/>
        <v>0</v>
      </c>
      <c r="O291" s="8">
        <f t="shared" si="62"/>
        <v>0</v>
      </c>
      <c r="P291" s="3">
        <f t="shared" si="63"/>
        <v>0</v>
      </c>
      <c r="Q291" s="12">
        <f>IF(AND($F$1=2,N291&lt;&gt;"",$G291&lt;=($D$1*12)),$D$3-SUM(O$5:O291),
IF(AND($F$1=3,N291&lt;&gt;"",$G291&lt;=($E$1*12)),$E$3-SUM(O$5:O291),0))</f>
        <v>0</v>
      </c>
      <c r="S291" s="2">
        <v>287</v>
      </c>
      <c r="T291" s="8">
        <f t="shared" si="64"/>
        <v>337.11822773520436</v>
      </c>
      <c r="U291" s="8">
        <f t="shared" si="65"/>
        <v>336.52882355273289</v>
      </c>
      <c r="V291" s="3">
        <f t="shared" si="66"/>
        <v>0.58940418247149517</v>
      </c>
      <c r="W291" s="4">
        <f>IF(AND($F$1=2,S291&lt;=$D$1*12),$D$4,IF(AND($F$1=3,S291&lt;=$E$1*12),$E$4,
IF(AND($F$1=2,T291&lt;&gt;"",S291&lt;=($D$7),S291&gt;($D$1*12)),$D$4-SUM(U$5:U291),
IF(AND($F$1=3,T291&lt;&gt;"",S291&lt;=($E$7),S291&gt;($E$1*12)),$E$4-SUM(U$5:U291),0))))</f>
        <v>4378.7046362191977</v>
      </c>
      <c r="Y291" s="2">
        <v>287</v>
      </c>
      <c r="Z291" s="8">
        <f t="shared" si="67"/>
        <v>337.11822773520436</v>
      </c>
      <c r="AA291" s="8">
        <f t="shared" si="55"/>
        <v>336.52882355273289</v>
      </c>
      <c r="AB291" s="3">
        <f t="shared" si="56"/>
        <v>0.58940418247149517</v>
      </c>
      <c r="AC291" s="4">
        <f t="shared" si="57"/>
        <v>4378.7046362191977</v>
      </c>
    </row>
    <row r="292" spans="3:29" ht="18" customHeight="1" thickBot="1" x14ac:dyDescent="0.3">
      <c r="C292" s="14"/>
      <c r="G292" s="2">
        <v>288</v>
      </c>
      <c r="H292" s="8">
        <f t="shared" si="58"/>
        <v>1503.4801341142643</v>
      </c>
      <c r="I292" s="8">
        <f t="shared" si="59"/>
        <v>1447.4639333207731</v>
      </c>
      <c r="J292" s="3">
        <f t="shared" si="60"/>
        <v>56.01620079349113</v>
      </c>
      <c r="K292" s="4">
        <f>IFERROR(IF(AND(H292&lt;&gt;"",$G292&lt;=$C$7),$C$8-SUM(I$5:I292),""),"")</f>
        <v>17703.373944795807</v>
      </c>
      <c r="M292" s="38">
        <v>288</v>
      </c>
      <c r="N292" s="41">
        <f t="shared" si="61"/>
        <v>0</v>
      </c>
      <c r="O292" s="8">
        <f t="shared" si="62"/>
        <v>0</v>
      </c>
      <c r="P292" s="3">
        <f t="shared" si="63"/>
        <v>0</v>
      </c>
      <c r="Q292" s="12">
        <f>IF(AND($F$1=2,N292&lt;&gt;"",$G292&lt;=($D$1*12)),$D$3-SUM(O$5:O292),
IF(AND($F$1=3,N292&lt;&gt;"",$G292&lt;=($E$1*12)),$E$3-SUM(O$5:O292),0))</f>
        <v>0</v>
      </c>
      <c r="S292" s="2">
        <v>288</v>
      </c>
      <c r="T292" s="8">
        <f t="shared" si="64"/>
        <v>337.11822773520436</v>
      </c>
      <c r="U292" s="8">
        <f t="shared" si="65"/>
        <v>336.57088965567698</v>
      </c>
      <c r="V292" s="3">
        <f t="shared" si="66"/>
        <v>0.54733807952740343</v>
      </c>
      <c r="W292" s="4">
        <f>IF(AND($F$1=2,S292&lt;=$D$1*12),$D$4,IF(AND($F$1=3,S292&lt;=$E$1*12),$E$4,
IF(AND($F$1=2,T292&lt;&gt;"",S292&lt;=($D$7),S292&gt;($D$1*12)),$D$4-SUM(U$5:U292),
IF(AND($F$1=3,T292&lt;&gt;"",S292&lt;=($E$7),S292&gt;($E$1*12)),$E$4-SUM(U$5:U292),0))))</f>
        <v>4042.1337465635224</v>
      </c>
      <c r="Y292" s="2">
        <v>288</v>
      </c>
      <c r="Z292" s="8">
        <f t="shared" si="67"/>
        <v>337.11822773520436</v>
      </c>
      <c r="AA292" s="8">
        <f t="shared" si="55"/>
        <v>336.57088965567698</v>
      </c>
      <c r="AB292" s="3">
        <f t="shared" si="56"/>
        <v>0.54733807952740343</v>
      </c>
      <c r="AC292" s="4">
        <f t="shared" si="57"/>
        <v>4042.1337465635224</v>
      </c>
    </row>
    <row r="293" spans="3:29" ht="18" customHeight="1" thickBot="1" x14ac:dyDescent="0.3">
      <c r="C293" s="14"/>
      <c r="G293" s="2">
        <v>289</v>
      </c>
      <c r="H293" s="8">
        <f t="shared" si="58"/>
        <v>1503.4801341142643</v>
      </c>
      <c r="I293" s="8">
        <f t="shared" si="59"/>
        <v>1451.6977653257363</v>
      </c>
      <c r="J293" s="3">
        <f t="shared" si="60"/>
        <v>51.782368788527862</v>
      </c>
      <c r="K293" s="4">
        <f>IFERROR(IF(AND(H293&lt;&gt;"",$G293&lt;=$C$7),$C$8-SUM(I$5:I293),""),"")</f>
        <v>16251.676179470087</v>
      </c>
      <c r="M293" s="38">
        <v>289</v>
      </c>
      <c r="N293" s="41">
        <f t="shared" si="61"/>
        <v>0</v>
      </c>
      <c r="O293" s="8">
        <f t="shared" si="62"/>
        <v>0</v>
      </c>
      <c r="P293" s="3">
        <f t="shared" si="63"/>
        <v>0</v>
      </c>
      <c r="Q293" s="12">
        <f>IF(AND($F$1=2,N293&lt;&gt;"",$G293&lt;=($D$1*12)),$D$3-SUM(O$5:O293),
IF(AND($F$1=3,N293&lt;&gt;"",$G293&lt;=($E$1*12)),$E$3-SUM(O$5:O293),0))</f>
        <v>0</v>
      </c>
      <c r="S293" s="2">
        <v>289</v>
      </c>
      <c r="T293" s="8">
        <f t="shared" si="64"/>
        <v>337.11822773520436</v>
      </c>
      <c r="U293" s="8">
        <f t="shared" si="65"/>
        <v>336.6129610168839</v>
      </c>
      <c r="V293" s="3">
        <f t="shared" si="66"/>
        <v>0.50526671832044379</v>
      </c>
      <c r="W293" s="4">
        <f>IF(AND($F$1=2,S293&lt;=$D$1*12),$D$4,IF(AND($F$1=3,S293&lt;=$E$1*12),$E$4,
IF(AND($F$1=2,T293&lt;&gt;"",S293&lt;=($D$7),S293&gt;($D$1*12)),$D$4-SUM(U$5:U293),
IF(AND($F$1=3,T293&lt;&gt;"",S293&lt;=($E$7),S293&gt;($E$1*12)),$E$4-SUM(U$5:U293),0))))</f>
        <v>3705.520785546636</v>
      </c>
      <c r="Y293" s="2">
        <v>289</v>
      </c>
      <c r="Z293" s="8">
        <f t="shared" si="67"/>
        <v>337.11822773520436</v>
      </c>
      <c r="AA293" s="8">
        <f t="shared" si="55"/>
        <v>336.6129610168839</v>
      </c>
      <c r="AB293" s="3">
        <f t="shared" si="56"/>
        <v>0.50526671832044379</v>
      </c>
      <c r="AC293" s="4">
        <f t="shared" si="57"/>
        <v>3705.520785546636</v>
      </c>
    </row>
    <row r="294" spans="3:29" ht="18" customHeight="1" thickBot="1" x14ac:dyDescent="0.3">
      <c r="C294" s="14"/>
      <c r="G294" s="2">
        <v>290</v>
      </c>
      <c r="H294" s="8">
        <f t="shared" si="58"/>
        <v>1503.4801341142643</v>
      </c>
      <c r="I294" s="8">
        <f t="shared" si="59"/>
        <v>1455.9439812893143</v>
      </c>
      <c r="J294" s="3">
        <f t="shared" si="60"/>
        <v>47.536152824950094</v>
      </c>
      <c r="K294" s="4">
        <f>IFERROR(IF(AND(H294&lt;&gt;"",$G294&lt;=$C$7),$C$8-SUM(I$5:I294),""),"")</f>
        <v>14795.732198180747</v>
      </c>
      <c r="M294" s="38">
        <v>290</v>
      </c>
      <c r="N294" s="41">
        <f t="shared" si="61"/>
        <v>0</v>
      </c>
      <c r="O294" s="8">
        <f t="shared" si="62"/>
        <v>0</v>
      </c>
      <c r="P294" s="3">
        <f t="shared" si="63"/>
        <v>0</v>
      </c>
      <c r="Q294" s="12">
        <f>IF(AND($F$1=2,N294&lt;&gt;"",$G294&lt;=($D$1*12)),$D$3-SUM(O$5:O294),
IF(AND($F$1=3,N294&lt;&gt;"",$G294&lt;=($E$1*12)),$E$3-SUM(O$5:O294),0))</f>
        <v>0</v>
      </c>
      <c r="S294" s="2">
        <v>290</v>
      </c>
      <c r="T294" s="8">
        <f t="shared" si="64"/>
        <v>337.11822773520436</v>
      </c>
      <c r="U294" s="8">
        <f t="shared" si="65"/>
        <v>336.65503763701105</v>
      </c>
      <c r="V294" s="3">
        <f t="shared" si="66"/>
        <v>0.46319009819333351</v>
      </c>
      <c r="W294" s="4">
        <f>IF(AND($F$1=2,S294&lt;=$D$1*12),$D$4,IF(AND($F$1=3,S294&lt;=$E$1*12),$E$4,
IF(AND($F$1=2,T294&lt;&gt;"",S294&lt;=($D$7),S294&gt;($D$1*12)),$D$4-SUM(U$5:U294),
IF(AND($F$1=3,T294&lt;&gt;"",S294&lt;=($E$7),S294&gt;($E$1*12)),$E$4-SUM(U$5:U294),0))))</f>
        <v>3368.8657479096219</v>
      </c>
      <c r="Y294" s="2">
        <v>290</v>
      </c>
      <c r="Z294" s="8">
        <f t="shared" si="67"/>
        <v>337.11822773520436</v>
      </c>
      <c r="AA294" s="8">
        <f t="shared" si="55"/>
        <v>336.65503763701105</v>
      </c>
      <c r="AB294" s="3">
        <f t="shared" si="56"/>
        <v>0.46319009819333351</v>
      </c>
      <c r="AC294" s="4">
        <f t="shared" si="57"/>
        <v>3368.8657479096219</v>
      </c>
    </row>
    <row r="295" spans="3:29" ht="18" customHeight="1" thickBot="1" x14ac:dyDescent="0.3">
      <c r="C295" s="14"/>
      <c r="G295" s="2">
        <v>291</v>
      </c>
      <c r="H295" s="8">
        <f t="shared" si="58"/>
        <v>1503.4801341142643</v>
      </c>
      <c r="I295" s="8">
        <f t="shared" si="59"/>
        <v>1460.2026174345854</v>
      </c>
      <c r="J295" s="3">
        <f t="shared" si="60"/>
        <v>43.277516679678854</v>
      </c>
      <c r="K295" s="4">
        <f>IFERROR(IF(AND(H295&lt;&gt;"",$G295&lt;=$C$7),$C$8-SUM(I$5:I295),""),"")</f>
        <v>13335.529580746137</v>
      </c>
      <c r="M295" s="38">
        <v>291</v>
      </c>
      <c r="N295" s="41">
        <f t="shared" si="61"/>
        <v>0</v>
      </c>
      <c r="O295" s="8">
        <f t="shared" si="62"/>
        <v>0</v>
      </c>
      <c r="P295" s="3">
        <f t="shared" si="63"/>
        <v>0</v>
      </c>
      <c r="Q295" s="12">
        <f>IF(AND($F$1=2,N295&lt;&gt;"",$G295&lt;=($D$1*12)),$D$3-SUM(O$5:O295),
IF(AND($F$1=3,N295&lt;&gt;"",$G295&lt;=($E$1*12)),$E$3-SUM(O$5:O295),0))</f>
        <v>0</v>
      </c>
      <c r="S295" s="2">
        <v>291</v>
      </c>
      <c r="T295" s="8">
        <f t="shared" si="64"/>
        <v>337.11822773520436</v>
      </c>
      <c r="U295" s="8">
        <f t="shared" si="65"/>
        <v>336.69711951671565</v>
      </c>
      <c r="V295" s="3">
        <f t="shared" si="66"/>
        <v>0.42110821848870705</v>
      </c>
      <c r="W295" s="4">
        <f>IF(AND($F$1=2,S295&lt;=$D$1*12),$D$4,IF(AND($F$1=3,S295&lt;=$E$1*12),$E$4,
IF(AND($F$1=2,T295&lt;&gt;"",S295&lt;=($D$7),S295&gt;($D$1*12)),$D$4-SUM(U$5:U295),
IF(AND($F$1=3,T295&lt;&gt;"",S295&lt;=($E$7),S295&gt;($E$1*12)),$E$4-SUM(U$5:U295),0))))</f>
        <v>3032.1686283929084</v>
      </c>
      <c r="Y295" s="2">
        <v>291</v>
      </c>
      <c r="Z295" s="8">
        <f t="shared" si="67"/>
        <v>337.11822773520436</v>
      </c>
      <c r="AA295" s="8">
        <f t="shared" si="55"/>
        <v>336.69711951671565</v>
      </c>
      <c r="AB295" s="3">
        <f t="shared" si="56"/>
        <v>0.42110821848870705</v>
      </c>
      <c r="AC295" s="4">
        <f t="shared" si="57"/>
        <v>3032.1686283929084</v>
      </c>
    </row>
    <row r="296" spans="3:29" ht="18" customHeight="1" thickBot="1" x14ac:dyDescent="0.3">
      <c r="C296" s="14"/>
      <c r="G296" s="2">
        <v>292</v>
      </c>
      <c r="H296" s="8">
        <f t="shared" si="58"/>
        <v>1503.4801341142643</v>
      </c>
      <c r="I296" s="8">
        <f t="shared" si="59"/>
        <v>1464.4737100905816</v>
      </c>
      <c r="J296" s="3">
        <f t="shared" si="60"/>
        <v>39.006424023682683</v>
      </c>
      <c r="K296" s="4">
        <f>IFERROR(IF(AND(H296&lt;&gt;"",$G296&lt;=$C$7),$C$8-SUM(I$5:I296),""),"")</f>
        <v>11871.055870655575</v>
      </c>
      <c r="M296" s="38">
        <v>292</v>
      </c>
      <c r="N296" s="41">
        <f t="shared" si="61"/>
        <v>0</v>
      </c>
      <c r="O296" s="8">
        <f t="shared" si="62"/>
        <v>0</v>
      </c>
      <c r="P296" s="3">
        <f t="shared" si="63"/>
        <v>0</v>
      </c>
      <c r="Q296" s="12">
        <f>IF(AND($F$1=2,N296&lt;&gt;"",$G296&lt;=($D$1*12)),$D$3-SUM(O$5:O296),
IF(AND($F$1=3,N296&lt;&gt;"",$G296&lt;=($E$1*12)),$E$3-SUM(O$5:O296),0))</f>
        <v>0</v>
      </c>
      <c r="S296" s="2">
        <v>292</v>
      </c>
      <c r="T296" s="8">
        <f t="shared" si="64"/>
        <v>337.11822773520436</v>
      </c>
      <c r="U296" s="8">
        <f t="shared" si="65"/>
        <v>336.73920665665526</v>
      </c>
      <c r="V296" s="3">
        <f t="shared" si="66"/>
        <v>0.3790210785491176</v>
      </c>
      <c r="W296" s="4">
        <f>IF(AND($F$1=2,S296&lt;=$D$1*12),$D$4,IF(AND($F$1=3,S296&lt;=$E$1*12),$E$4,
IF(AND($F$1=2,T296&lt;&gt;"",S296&lt;=($D$7),S296&gt;($D$1*12)),$D$4-SUM(U$5:U296),
IF(AND($F$1=3,T296&lt;&gt;"",S296&lt;=($E$7),S296&gt;($E$1*12)),$E$4-SUM(U$5:U296),0))))</f>
        <v>2695.4294217362549</v>
      </c>
      <c r="Y296" s="2">
        <v>292</v>
      </c>
      <c r="Z296" s="8">
        <f t="shared" si="67"/>
        <v>337.11822773520436</v>
      </c>
      <c r="AA296" s="8">
        <f t="shared" si="55"/>
        <v>336.73920665665526</v>
      </c>
      <c r="AB296" s="3">
        <f t="shared" si="56"/>
        <v>0.3790210785491176</v>
      </c>
      <c r="AC296" s="4">
        <f t="shared" si="57"/>
        <v>2695.4294217362549</v>
      </c>
    </row>
    <row r="297" spans="3:29" ht="18" customHeight="1" thickBot="1" x14ac:dyDescent="0.3">
      <c r="C297" s="14"/>
      <c r="G297" s="2">
        <v>293</v>
      </c>
      <c r="H297" s="8">
        <f t="shared" si="58"/>
        <v>1503.4801341142643</v>
      </c>
      <c r="I297" s="8">
        <f t="shared" si="59"/>
        <v>1468.7572956925965</v>
      </c>
      <c r="J297" s="3">
        <f t="shared" si="60"/>
        <v>34.722838421667738</v>
      </c>
      <c r="K297" s="4">
        <f>IFERROR(IF(AND(H297&lt;&gt;"",$G297&lt;=$C$7),$C$8-SUM(I$5:I297),""),"")</f>
        <v>10402.298574963002</v>
      </c>
      <c r="M297" s="38">
        <v>293</v>
      </c>
      <c r="N297" s="41">
        <f t="shared" si="61"/>
        <v>0</v>
      </c>
      <c r="O297" s="8">
        <f t="shared" si="62"/>
        <v>0</v>
      </c>
      <c r="P297" s="3">
        <f t="shared" si="63"/>
        <v>0</v>
      </c>
      <c r="Q297" s="12">
        <f>IF(AND($F$1=2,N297&lt;&gt;"",$G297&lt;=($D$1*12)),$D$3-SUM(O$5:O297),
IF(AND($F$1=3,N297&lt;&gt;"",$G297&lt;=($E$1*12)),$E$3-SUM(O$5:O297),0))</f>
        <v>0</v>
      </c>
      <c r="S297" s="2">
        <v>293</v>
      </c>
      <c r="T297" s="8">
        <f t="shared" si="64"/>
        <v>337.11822773520436</v>
      </c>
      <c r="U297" s="8">
        <f t="shared" si="65"/>
        <v>336.78129905748733</v>
      </c>
      <c r="V297" s="3">
        <f t="shared" si="66"/>
        <v>0.33692867771703566</v>
      </c>
      <c r="W297" s="4">
        <f>IF(AND($F$1=2,S297&lt;=$D$1*12),$D$4,IF(AND($F$1=3,S297&lt;=$E$1*12),$E$4,
IF(AND($F$1=2,T297&lt;&gt;"",S297&lt;=($D$7),S297&gt;($D$1*12)),$D$4-SUM(U$5:U297),
IF(AND($F$1=3,T297&lt;&gt;"",S297&lt;=($E$7),S297&gt;($E$1*12)),$E$4-SUM(U$5:U297),0))))</f>
        <v>2358.6481226787655</v>
      </c>
      <c r="Y297" s="2">
        <v>293</v>
      </c>
      <c r="Z297" s="8">
        <f t="shared" si="67"/>
        <v>337.11822773520436</v>
      </c>
      <c r="AA297" s="8">
        <f t="shared" si="55"/>
        <v>336.78129905748733</v>
      </c>
      <c r="AB297" s="3">
        <f t="shared" si="56"/>
        <v>0.33692867771703566</v>
      </c>
      <c r="AC297" s="4">
        <f t="shared" si="57"/>
        <v>2358.6481226787655</v>
      </c>
    </row>
    <row r="298" spans="3:29" ht="18" customHeight="1" thickBot="1" x14ac:dyDescent="0.3">
      <c r="C298" s="14"/>
      <c r="G298" s="2">
        <v>294</v>
      </c>
      <c r="H298" s="8">
        <f t="shared" si="58"/>
        <v>1503.4801341142643</v>
      </c>
      <c r="I298" s="8">
        <f t="shared" si="59"/>
        <v>1473.0534107824974</v>
      </c>
      <c r="J298" s="3">
        <f t="shared" si="60"/>
        <v>30.426723331766883</v>
      </c>
      <c r="K298" s="4">
        <f>IFERROR(IF(AND(H298&lt;&gt;"",$G298&lt;=$C$7),$C$8-SUM(I$5:I298),""),"")</f>
        <v>8929.2451641805237</v>
      </c>
      <c r="M298" s="38">
        <v>294</v>
      </c>
      <c r="N298" s="41">
        <f t="shared" si="61"/>
        <v>0</v>
      </c>
      <c r="O298" s="8">
        <f t="shared" si="62"/>
        <v>0</v>
      </c>
      <c r="P298" s="3">
        <f t="shared" si="63"/>
        <v>0</v>
      </c>
      <c r="Q298" s="12">
        <f>IF(AND($F$1=2,N298&lt;&gt;"",$G298&lt;=($D$1*12)),$D$3-SUM(O$5:O298),
IF(AND($F$1=3,N298&lt;&gt;"",$G298&lt;=($E$1*12)),$E$3-SUM(O$5:O298),0))</f>
        <v>0</v>
      </c>
      <c r="S298" s="2">
        <v>294</v>
      </c>
      <c r="T298" s="8">
        <f t="shared" si="64"/>
        <v>337.11822773520436</v>
      </c>
      <c r="U298" s="8">
        <f t="shared" si="65"/>
        <v>336.82339671986949</v>
      </c>
      <c r="V298" s="3">
        <f t="shared" si="66"/>
        <v>0.29483101533484973</v>
      </c>
      <c r="W298" s="4">
        <f>IF(AND($F$1=2,S298&lt;=$D$1*12),$D$4,IF(AND($F$1=3,S298&lt;=$E$1*12),$E$4,
IF(AND($F$1=2,T298&lt;&gt;"",S298&lt;=($D$7),S298&gt;($D$1*12)),$D$4-SUM(U$5:U298),
IF(AND($F$1=3,T298&lt;&gt;"",S298&lt;=($E$7),S298&gt;($E$1*12)),$E$4-SUM(U$5:U298),0))))</f>
        <v>2021.824725958897</v>
      </c>
      <c r="Y298" s="2">
        <v>294</v>
      </c>
      <c r="Z298" s="8">
        <f t="shared" si="67"/>
        <v>337.11822773520436</v>
      </c>
      <c r="AA298" s="8">
        <f t="shared" si="55"/>
        <v>336.82339671986949</v>
      </c>
      <c r="AB298" s="3">
        <f t="shared" si="56"/>
        <v>0.29483101533484973</v>
      </c>
      <c r="AC298" s="4">
        <f t="shared" si="57"/>
        <v>2021.824725958897</v>
      </c>
    </row>
    <row r="299" spans="3:29" ht="18" customHeight="1" thickBot="1" x14ac:dyDescent="0.3">
      <c r="C299" s="14"/>
      <c r="G299" s="2">
        <v>295</v>
      </c>
      <c r="H299" s="8">
        <f t="shared" si="58"/>
        <v>1503.4801341142643</v>
      </c>
      <c r="I299" s="8">
        <f t="shared" si="59"/>
        <v>1477.3620920090361</v>
      </c>
      <c r="J299" s="3">
        <f t="shared" si="60"/>
        <v>26.118042105228085</v>
      </c>
      <c r="K299" s="4">
        <f>IFERROR(IF(AND(H299&lt;&gt;"",$G299&lt;=$C$7),$C$8-SUM(I$5:I299),""),"")</f>
        <v>7451.8830721714767</v>
      </c>
      <c r="M299" s="38">
        <v>295</v>
      </c>
      <c r="N299" s="41">
        <f t="shared" si="61"/>
        <v>0</v>
      </c>
      <c r="O299" s="8">
        <f t="shared" si="62"/>
        <v>0</v>
      </c>
      <c r="P299" s="3">
        <f t="shared" si="63"/>
        <v>0</v>
      </c>
      <c r="Q299" s="12">
        <f>IF(AND($F$1=2,N299&lt;&gt;"",$G299&lt;=($D$1*12)),$D$3-SUM(O$5:O299),
IF(AND($F$1=3,N299&lt;&gt;"",$G299&lt;=($E$1*12)),$E$3-SUM(O$5:O299),0))</f>
        <v>0</v>
      </c>
      <c r="S299" s="2">
        <v>295</v>
      </c>
      <c r="T299" s="8">
        <f t="shared" si="64"/>
        <v>337.11822773520436</v>
      </c>
      <c r="U299" s="8">
        <f t="shared" si="65"/>
        <v>336.86549964445948</v>
      </c>
      <c r="V299" s="3">
        <f t="shared" si="66"/>
        <v>0.25272809074486602</v>
      </c>
      <c r="W299" s="4">
        <f>IF(AND($F$1=2,S299&lt;=$D$1*12),$D$4,IF(AND($F$1=3,S299&lt;=$E$1*12),$E$4,
IF(AND($F$1=2,T299&lt;&gt;"",S299&lt;=($D$7),S299&gt;($D$1*12)),$D$4-SUM(U$5:U299),
IF(AND($F$1=3,T299&lt;&gt;"",S299&lt;=($E$7),S299&gt;($E$1*12)),$E$4-SUM(U$5:U299),0))))</f>
        <v>1684.9592263144368</v>
      </c>
      <c r="Y299" s="2">
        <v>295</v>
      </c>
      <c r="Z299" s="8">
        <f t="shared" si="67"/>
        <v>337.11822773520436</v>
      </c>
      <c r="AA299" s="8">
        <f t="shared" si="55"/>
        <v>336.86549964445948</v>
      </c>
      <c r="AB299" s="3">
        <f t="shared" si="56"/>
        <v>0.25272809074486602</v>
      </c>
      <c r="AC299" s="4">
        <f t="shared" si="57"/>
        <v>1684.9592263144368</v>
      </c>
    </row>
    <row r="300" spans="3:29" ht="18" customHeight="1" thickBot="1" x14ac:dyDescent="0.3">
      <c r="C300" s="14"/>
      <c r="G300" s="2">
        <v>296</v>
      </c>
      <c r="H300" s="8">
        <f t="shared" si="58"/>
        <v>1503.4801341142643</v>
      </c>
      <c r="I300" s="8">
        <f t="shared" si="59"/>
        <v>1481.6833761281625</v>
      </c>
      <c r="J300" s="3">
        <f t="shared" si="60"/>
        <v>21.796757986101653</v>
      </c>
      <c r="K300" s="4">
        <f>IFERROR(IF(AND(H300&lt;&gt;"",$G300&lt;=$C$7),$C$8-SUM(I$5:I300),""),"")</f>
        <v>5970.1996960433316</v>
      </c>
      <c r="M300" s="38">
        <v>296</v>
      </c>
      <c r="N300" s="41">
        <f t="shared" si="61"/>
        <v>0</v>
      </c>
      <c r="O300" s="8">
        <f t="shared" si="62"/>
        <v>0</v>
      </c>
      <c r="P300" s="3">
        <f t="shared" si="63"/>
        <v>0</v>
      </c>
      <c r="Q300" s="12">
        <f>IF(AND($F$1=2,N300&lt;&gt;"",$G300&lt;=($D$1*12)),$D$3-SUM(O$5:O300),
IF(AND($F$1=3,N300&lt;&gt;"",$G300&lt;=($E$1*12)),$E$3-SUM(O$5:O300),0))</f>
        <v>0</v>
      </c>
      <c r="S300" s="2">
        <v>296</v>
      </c>
      <c r="T300" s="8">
        <f t="shared" si="64"/>
        <v>337.11822773520436</v>
      </c>
      <c r="U300" s="8">
        <f t="shared" si="65"/>
        <v>336.90760783191507</v>
      </c>
      <c r="V300" s="3">
        <f t="shared" si="66"/>
        <v>0.21061990328930863</v>
      </c>
      <c r="W300" s="4">
        <f>IF(AND($F$1=2,S300&lt;=$D$1*12),$D$4,IF(AND($F$1=3,S300&lt;=$E$1*12),$E$4,
IF(AND($F$1=2,T300&lt;&gt;"",S300&lt;=($D$7),S300&gt;($D$1*12)),$D$4-SUM(U$5:U300),
IF(AND($F$1=3,T300&lt;&gt;"",S300&lt;=($E$7),S300&gt;($E$1*12)),$E$4-SUM(U$5:U300),0))))</f>
        <v>1348.0516184825246</v>
      </c>
      <c r="Y300" s="2">
        <v>296</v>
      </c>
      <c r="Z300" s="8">
        <f t="shared" si="67"/>
        <v>337.11822773520436</v>
      </c>
      <c r="AA300" s="8">
        <f t="shared" si="55"/>
        <v>336.90760783191507</v>
      </c>
      <c r="AB300" s="3">
        <f t="shared" si="56"/>
        <v>0.21061990328930863</v>
      </c>
      <c r="AC300" s="4">
        <f t="shared" si="57"/>
        <v>1348.0516184825246</v>
      </c>
    </row>
    <row r="301" spans="3:29" ht="18" customHeight="1" thickBot="1" x14ac:dyDescent="0.3">
      <c r="C301" s="14"/>
      <c r="G301" s="2">
        <v>297</v>
      </c>
      <c r="H301" s="8">
        <f t="shared" si="58"/>
        <v>1503.4801341142643</v>
      </c>
      <c r="I301" s="8">
        <f t="shared" si="59"/>
        <v>1486.0173000033376</v>
      </c>
      <c r="J301" s="3">
        <f t="shared" si="60"/>
        <v>17.462834110926778</v>
      </c>
      <c r="K301" s="4">
        <f>IFERROR(IF(AND(H301&lt;&gt;"",$G301&lt;=$C$7),$C$8-SUM(I$5:I301),""),"")</f>
        <v>4484.182396040007</v>
      </c>
      <c r="M301" s="38">
        <v>297</v>
      </c>
      <c r="N301" s="41">
        <f t="shared" si="61"/>
        <v>0</v>
      </c>
      <c r="O301" s="8">
        <f t="shared" si="62"/>
        <v>0</v>
      </c>
      <c r="P301" s="3">
        <f t="shared" si="63"/>
        <v>0</v>
      </c>
      <c r="Q301" s="12">
        <f>IF(AND($F$1=2,N301&lt;&gt;"",$G301&lt;=($D$1*12)),$D$3-SUM(O$5:O301),
IF(AND($F$1=3,N301&lt;&gt;"",$G301&lt;=($E$1*12)),$E$3-SUM(O$5:O301),0))</f>
        <v>0</v>
      </c>
      <c r="S301" s="2">
        <v>297</v>
      </c>
      <c r="T301" s="8">
        <f t="shared" si="64"/>
        <v>337.11822773520436</v>
      </c>
      <c r="U301" s="8">
        <f t="shared" si="65"/>
        <v>336.94972128289402</v>
      </c>
      <c r="V301" s="3">
        <f t="shared" si="66"/>
        <v>0.16850645231031927</v>
      </c>
      <c r="W301" s="4">
        <f>IF(AND($F$1=2,S301&lt;=$D$1*12),$D$4,IF(AND($F$1=3,S301&lt;=$E$1*12),$E$4,
IF(AND($F$1=2,T301&lt;&gt;"",S301&lt;=($D$7),S301&gt;($D$1*12)),$D$4-SUM(U$5:U301),
IF(AND($F$1=3,T301&lt;&gt;"",S301&lt;=($E$7),S301&gt;($E$1*12)),$E$4-SUM(U$5:U301),0))))</f>
        <v>1011.1018971996309</v>
      </c>
      <c r="Y301" s="2">
        <v>297</v>
      </c>
      <c r="Z301" s="8">
        <f t="shared" si="67"/>
        <v>337.11822773520436</v>
      </c>
      <c r="AA301" s="8">
        <f t="shared" si="55"/>
        <v>336.94972128289402</v>
      </c>
      <c r="AB301" s="3">
        <f t="shared" si="56"/>
        <v>0.16850645231031927</v>
      </c>
      <c r="AC301" s="4">
        <f t="shared" si="57"/>
        <v>1011.1018971996309</v>
      </c>
    </row>
    <row r="302" spans="3:29" ht="18" customHeight="1" thickBot="1" x14ac:dyDescent="0.3">
      <c r="G302" s="2">
        <v>298</v>
      </c>
      <c r="H302" s="8">
        <f t="shared" si="58"/>
        <v>1503.4801341142643</v>
      </c>
      <c r="I302" s="8">
        <f t="shared" si="59"/>
        <v>1490.3639006058472</v>
      </c>
      <c r="J302" s="3">
        <f t="shared" si="60"/>
        <v>13.116233508417016</v>
      </c>
      <c r="K302" s="4">
        <f>IFERROR(IF(AND(H302&lt;&gt;"",$G302&lt;=$C$7),$C$8-SUM(I$5:I302),""),"")</f>
        <v>2993.818495434185</v>
      </c>
      <c r="M302" s="38">
        <v>298</v>
      </c>
      <c r="N302" s="41">
        <f t="shared" si="61"/>
        <v>0</v>
      </c>
      <c r="O302" s="8">
        <f t="shared" si="62"/>
        <v>0</v>
      </c>
      <c r="P302" s="3">
        <f t="shared" si="63"/>
        <v>0</v>
      </c>
      <c r="Q302" s="12">
        <f>IF(AND($F$1=2,N302&lt;&gt;"",$G302&lt;=($D$1*12)),$D$3-SUM(O$5:O302),
IF(AND($F$1=3,N302&lt;&gt;"",$G302&lt;=($E$1*12)),$E$3-SUM(O$5:O302),0))</f>
        <v>0</v>
      </c>
      <c r="S302" s="2">
        <v>298</v>
      </c>
      <c r="T302" s="8">
        <f t="shared" si="64"/>
        <v>337.11822773520436</v>
      </c>
      <c r="U302" s="8">
        <f t="shared" si="65"/>
        <v>336.99183999805439</v>
      </c>
      <c r="V302" s="3">
        <f t="shared" si="66"/>
        <v>0.12638773714995749</v>
      </c>
      <c r="W302" s="4">
        <f>IF(AND($F$1=2,S302&lt;=$D$1*12),$D$4,IF(AND($F$1=3,S302&lt;=$E$1*12),$E$4,
IF(AND($F$1=2,T302&lt;&gt;"",S302&lt;=($D$7),S302&gt;($D$1*12)),$D$4-SUM(U$5:U302),
IF(AND($F$1=3,T302&lt;&gt;"",S302&lt;=($E$7),S302&gt;($E$1*12)),$E$4-SUM(U$5:U302),0))))</f>
        <v>674.11005720157846</v>
      </c>
      <c r="Y302" s="2">
        <v>298</v>
      </c>
      <c r="Z302" s="8">
        <f t="shared" si="67"/>
        <v>337.11822773520436</v>
      </c>
      <c r="AA302" s="8">
        <f t="shared" si="55"/>
        <v>336.99183999805439</v>
      </c>
      <c r="AB302" s="3">
        <f t="shared" si="56"/>
        <v>0.12638773714995749</v>
      </c>
      <c r="AC302" s="4">
        <f t="shared" si="57"/>
        <v>674.11005720157846</v>
      </c>
    </row>
    <row r="303" spans="3:29" ht="18" customHeight="1" thickBot="1" x14ac:dyDescent="0.3">
      <c r="G303" s="2">
        <v>299</v>
      </c>
      <c r="H303" s="8">
        <f t="shared" si="58"/>
        <v>1503.4801341142643</v>
      </c>
      <c r="I303" s="8">
        <f t="shared" si="59"/>
        <v>1494.7232150151194</v>
      </c>
      <c r="J303" s="3">
        <f t="shared" si="60"/>
        <v>8.7569190991449108</v>
      </c>
      <c r="K303" s="4">
        <f>IFERROR(IF(AND(H303&lt;&gt;"",$G303&lt;=$C$7),$C$8-SUM(I$5:I303),""),"")</f>
        <v>1499.0952804190456</v>
      </c>
      <c r="M303" s="38">
        <v>299</v>
      </c>
      <c r="N303" s="41">
        <f t="shared" si="61"/>
        <v>0</v>
      </c>
      <c r="O303" s="8">
        <f t="shared" si="62"/>
        <v>0</v>
      </c>
      <c r="P303" s="3">
        <f t="shared" si="63"/>
        <v>0</v>
      </c>
      <c r="Q303" s="12">
        <f>IF(AND($F$1=2,N303&lt;&gt;"",$G303&lt;=($D$1*12)),$D$3-SUM(O$5:O303),
IF(AND($F$1=3,N303&lt;&gt;"",$G303&lt;=($E$1*12)),$E$3-SUM(O$5:O303),0))</f>
        <v>0</v>
      </c>
      <c r="S303" s="2">
        <v>299</v>
      </c>
      <c r="T303" s="8">
        <f t="shared" si="64"/>
        <v>337.11822773520436</v>
      </c>
      <c r="U303" s="8">
        <f t="shared" si="65"/>
        <v>337.03396397805415</v>
      </c>
      <c r="V303" s="3">
        <f t="shared" si="66"/>
        <v>8.4263757150200708E-2</v>
      </c>
      <c r="W303" s="4">
        <f>IF(AND($F$1=2,S303&lt;=$D$1*12),$D$4,IF(AND($F$1=3,S303&lt;=$E$1*12),$E$4,
IF(AND($F$1=2,T303&lt;&gt;"",S303&lt;=($D$7),S303&gt;($D$1*12)),$D$4-SUM(U$5:U303),
IF(AND($F$1=3,T303&lt;&gt;"",S303&lt;=($E$7),S303&gt;($E$1*12)),$E$4-SUM(U$5:U303),0))))</f>
        <v>337.07609322352073</v>
      </c>
      <c r="Y303" s="2">
        <v>299</v>
      </c>
      <c r="Z303" s="8">
        <f t="shared" si="67"/>
        <v>337.11822773520436</v>
      </c>
      <c r="AA303" s="8">
        <f t="shared" si="55"/>
        <v>337.03396397805415</v>
      </c>
      <c r="AB303" s="3">
        <f t="shared" si="56"/>
        <v>8.4263757150200708E-2</v>
      </c>
      <c r="AC303" s="4">
        <f t="shared" si="57"/>
        <v>337.07609322352073</v>
      </c>
    </row>
    <row r="304" spans="3:29" ht="18" customHeight="1" thickBot="1" x14ac:dyDescent="0.3">
      <c r="G304" s="5">
        <v>300</v>
      </c>
      <c r="H304" s="9">
        <f t="shared" si="58"/>
        <v>1503.4801341142643</v>
      </c>
      <c r="I304" s="9">
        <f t="shared" si="59"/>
        <v>1499.0952804190385</v>
      </c>
      <c r="J304" s="6">
        <f t="shared" si="60"/>
        <v>4.3848536952256882</v>
      </c>
      <c r="K304" s="7">
        <f>IFERROR(IF(AND(H304&lt;&gt;"",$G304&lt;=$C$7),$C$8-SUM(I$5:I304),""),"")</f>
        <v>0</v>
      </c>
      <c r="M304" s="39">
        <v>300</v>
      </c>
      <c r="N304" s="42">
        <f t="shared" si="61"/>
        <v>0</v>
      </c>
      <c r="O304" s="9">
        <f t="shared" si="62"/>
        <v>0</v>
      </c>
      <c r="P304" s="6">
        <f t="shared" si="63"/>
        <v>0</v>
      </c>
      <c r="Q304" s="12">
        <f>IF(AND($F$1=2,N304&lt;&gt;"",$G304&lt;=($D$1*12)),$D$3-SUM(O$5:O304),
IF(AND($F$1=3,N304&lt;&gt;"",$G304&lt;=($E$1*12)),$E$3-SUM(O$5:O304),0))</f>
        <v>0</v>
      </c>
      <c r="S304" s="5">
        <v>300</v>
      </c>
      <c r="T304" s="8">
        <f t="shared" si="64"/>
        <v>337.11822773520436</v>
      </c>
      <c r="U304" s="9">
        <f t="shared" si="65"/>
        <v>337.07609322355142</v>
      </c>
      <c r="V304" s="3">
        <f t="shared" si="66"/>
        <v>4.2134511652943921E-2</v>
      </c>
      <c r="W304" s="4">
        <f>IF(AND($F$1=2,S304&lt;=$D$1*12),$D$4,IF(AND($F$1=3,S304&lt;=$E$1*12),$E$4,
IF(AND($F$1=2,T304&lt;&gt;"",S304&lt;=($D$7),S304&gt;($D$1*12)),$D$4-SUM(U$5:U304),
IF(AND($F$1=3,T304&lt;&gt;"",S304&lt;=($E$7),S304&gt;($E$1*12)),$E$4-SUM(U$5:U304),0))))</f>
        <v>-2.9103830456733704E-11</v>
      </c>
      <c r="Y304" s="5">
        <v>300</v>
      </c>
      <c r="Z304" s="9">
        <f t="shared" si="67"/>
        <v>337.11822773520436</v>
      </c>
      <c r="AA304" s="9">
        <f t="shared" si="55"/>
        <v>337.07609322355142</v>
      </c>
      <c r="AB304" s="6">
        <f t="shared" si="56"/>
        <v>4.2134511652943921E-2</v>
      </c>
      <c r="AC304" s="7">
        <f t="shared" si="57"/>
        <v>-2.9103830456733704E-11</v>
      </c>
    </row>
  </sheetData>
  <mergeCells count="8">
    <mergeCell ref="Y1:AC1"/>
    <mergeCell ref="Y2:AC3"/>
    <mergeCell ref="G2:K3"/>
    <mergeCell ref="G1:K1"/>
    <mergeCell ref="M1:Q1"/>
    <mergeCell ref="M2:Q3"/>
    <mergeCell ref="S1:W1"/>
    <mergeCell ref="S2:W3"/>
  </mergeCells>
  <conditionalFormatting sqref="M1:Q4">
    <cfRule type="expression" dxfId="5" priority="5">
      <formula>$F$1=3</formula>
    </cfRule>
    <cfRule type="expression" dxfId="4" priority="6">
      <formula>$F$1=2</formula>
    </cfRule>
  </conditionalFormatting>
  <conditionalFormatting sqref="S1:W4">
    <cfRule type="expression" dxfId="3" priority="3">
      <formula>$F$1=3</formula>
    </cfRule>
    <cfRule type="expression" dxfId="2" priority="4">
      <formula>$F$1=2</formula>
    </cfRule>
  </conditionalFormatting>
  <conditionalFormatting sqref="Y1:AC4">
    <cfRule type="expression" dxfId="1" priority="1">
      <formula>$F$1=3</formula>
    </cfRule>
    <cfRule type="expression" dxfId="0" priority="2">
      <formula>$F$1=2</formula>
    </cfRule>
  </conditionalFormatting>
  <pageMargins left="0.7" right="0.7" top="0.75" bottom="0.75" header="0.3" footer="0.3"/>
  <pageSetup paperSize="9" scale="79" fitToHeight="0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2</xdr:col>
                    <xdr:colOff>161925</xdr:colOff>
                    <xdr:row>0</xdr:row>
                    <xdr:rowOff>9525</xdr:rowOff>
                  </from>
                  <to>
                    <xdr:col>2</xdr:col>
                    <xdr:colOff>504825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3</xdr:col>
                    <xdr:colOff>161925</xdr:colOff>
                    <xdr:row>0</xdr:row>
                    <xdr:rowOff>9525</xdr:rowOff>
                  </from>
                  <to>
                    <xdr:col>3</xdr:col>
                    <xdr:colOff>504825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4</xdr:col>
                    <xdr:colOff>161925</xdr:colOff>
                    <xdr:row>0</xdr:row>
                    <xdr:rowOff>9525</xdr:rowOff>
                  </from>
                  <to>
                    <xdr:col>4</xdr:col>
                    <xdr:colOff>504825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 emprunt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HERRY</dc:creator>
  <cp:lastModifiedBy>francis henniaux</cp:lastModifiedBy>
  <cp:lastPrinted>2023-08-29T09:39:53Z</cp:lastPrinted>
  <dcterms:created xsi:type="dcterms:W3CDTF">2023-08-29T08:29:29Z</dcterms:created>
  <dcterms:modified xsi:type="dcterms:W3CDTF">2023-10-15T09:01:56Z</dcterms:modified>
</cp:coreProperties>
</file>