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02EFD1C0-2CEC-4E5E-8B42-584E334380EF}" xr6:coauthVersionLast="47" xr6:coauthVersionMax="47" xr10:uidLastSave="{00000000-0000-0000-0000-000000000000}"/>
  <bookViews>
    <workbookView xWindow="-120" yWindow="-120" windowWidth="29040" windowHeight="15720" tabRatio="788" xr2:uid="{00000000-000D-0000-FFFF-FFFF00000000}"/>
  </bookViews>
  <sheets>
    <sheet name="Recettes" sheetId="1" r:id="rId1"/>
    <sheet name="Composant" sheetId="3" r:id="rId2"/>
    <sheet name="Liste_Pâtisseries" sheetId="4" r:id="rId3"/>
  </sheets>
  <definedNames>
    <definedName name="Liste">Liste_Pâtisseries!$A$2:$A$13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K15" i="1" a="1"/>
  <c r="AK15" i="1" s="1"/>
  <c r="D6" i="1" a="1"/>
  <c r="D6" i="1" s="1"/>
  <c r="E6" i="1" a="1"/>
  <c r="E6" i="1" s="1"/>
  <c r="F6" i="1" a="1"/>
  <c r="F6" i="1" s="1"/>
  <c r="G6" i="1" a="1"/>
  <c r="G6" i="1" s="1"/>
  <c r="D7" i="1" a="1"/>
  <c r="D7" i="1" s="1"/>
  <c r="E7" i="1" a="1"/>
  <c r="E7" i="1" s="1"/>
  <c r="F7" i="1" a="1"/>
  <c r="F7" i="1" s="1"/>
  <c r="G7" i="1" a="1"/>
  <c r="G7" i="1" s="1"/>
  <c r="D8" i="1" a="1"/>
  <c r="D8" i="1" s="1"/>
  <c r="E8" i="1" a="1"/>
  <c r="E8" i="1" s="1"/>
  <c r="F8" i="1" a="1"/>
  <c r="F8" i="1" s="1"/>
  <c r="G8" i="1" a="1"/>
  <c r="G8" i="1" s="1"/>
  <c r="D9" i="1" a="1"/>
  <c r="D9" i="1" s="1"/>
  <c r="E9" i="1" a="1"/>
  <c r="E9" i="1" s="1"/>
  <c r="F9" i="1" a="1"/>
  <c r="F9" i="1" s="1"/>
  <c r="G9" i="1" a="1"/>
  <c r="G9" i="1" s="1"/>
  <c r="D10" i="1" a="1"/>
  <c r="D10" i="1" s="1"/>
  <c r="E10" i="1" a="1"/>
  <c r="E10" i="1" s="1"/>
  <c r="F10" i="1" a="1"/>
  <c r="F10" i="1" s="1"/>
  <c r="G10" i="1" a="1"/>
  <c r="G10" i="1" s="1"/>
  <c r="D11" i="1" a="1"/>
  <c r="D11" i="1" s="1"/>
  <c r="E11" i="1" a="1"/>
  <c r="E11" i="1" s="1"/>
  <c r="F11" i="1" a="1"/>
  <c r="F11" i="1" s="1"/>
  <c r="G11" i="1" a="1"/>
  <c r="G11" i="1" s="1"/>
  <c r="D12" i="1" a="1"/>
  <c r="D12" i="1" s="1"/>
  <c r="E12" i="1" a="1"/>
  <c r="E12" i="1" s="1"/>
  <c r="F12" i="1" a="1"/>
  <c r="F12" i="1" s="1"/>
  <c r="G12" i="1" a="1"/>
  <c r="G12" i="1" s="1"/>
  <c r="D13" i="1" a="1"/>
  <c r="D13" i="1" s="1"/>
  <c r="E13" i="1" a="1"/>
  <c r="E13" i="1" s="1"/>
  <c r="F13" i="1" a="1"/>
  <c r="F13" i="1" s="1"/>
  <c r="G13" i="1" a="1"/>
  <c r="G13" i="1" s="1"/>
  <c r="D14" i="1" a="1"/>
  <c r="D14" i="1" s="1"/>
  <c r="E14" i="1" a="1"/>
  <c r="E14" i="1" s="1"/>
  <c r="F14" i="1" a="1"/>
  <c r="F14" i="1" s="1"/>
  <c r="G14" i="1" a="1"/>
  <c r="G14" i="1" s="1"/>
  <c r="D15" i="1" a="1"/>
  <c r="D15" i="1" s="1"/>
  <c r="E15" i="1" a="1"/>
  <c r="E15" i="1" s="1"/>
  <c r="F15" i="1" a="1"/>
  <c r="F15" i="1" s="1"/>
  <c r="G15" i="1" a="1"/>
  <c r="G1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D2" i="1"/>
  <c r="E2" i="1"/>
  <c r="F2" i="1"/>
  <c r="G2" i="1"/>
  <c r="H2" i="1"/>
  <c r="I2" i="1"/>
  <c r="J2" i="1"/>
  <c r="K2" i="1"/>
  <c r="C2" i="1"/>
  <c r="F3" i="3"/>
  <c r="G3" i="3"/>
  <c r="H3" i="3"/>
  <c r="I3" i="3"/>
  <c r="J3" i="3"/>
  <c r="K3" i="3"/>
  <c r="L3" i="3"/>
  <c r="M3" i="3"/>
  <c r="N3" i="3"/>
  <c r="E3" i="3"/>
  <c r="D3" i="3"/>
  <c r="AG4" i="1" l="1"/>
  <c r="I4" i="1"/>
  <c r="W4" i="1"/>
  <c r="O4" i="1"/>
  <c r="F4" i="1"/>
  <c r="AD4" i="1"/>
  <c r="V4" i="1"/>
  <c r="N4" i="1"/>
  <c r="G4" i="1"/>
  <c r="Y4" i="1"/>
  <c r="AE4" i="1"/>
  <c r="E4" i="1"/>
  <c r="AK4" i="1"/>
  <c r="AC4" i="1"/>
  <c r="U4" i="1"/>
  <c r="M4" i="1"/>
  <c r="Q4" i="1"/>
  <c r="C4" i="1"/>
  <c r="D4" i="1"/>
  <c r="AJ4" i="1"/>
  <c r="AB4" i="1"/>
  <c r="T4" i="1"/>
  <c r="L4" i="1"/>
  <c r="AI4" i="1"/>
  <c r="AA4" i="1"/>
  <c r="S4" i="1"/>
  <c r="K4" i="1"/>
  <c r="AH4" i="1"/>
  <c r="Z4" i="1"/>
  <c r="R4" i="1"/>
  <c r="J4" i="1"/>
  <c r="AF4" i="1"/>
  <c r="X4" i="1"/>
  <c r="P4" i="1"/>
  <c r="H4" i="1"/>
  <c r="C3" i="3"/>
  <c r="B3" i="3"/>
  <c r="B6" i="1" l="1"/>
  <c r="B10" i="1" l="1"/>
  <c r="B12" i="1"/>
  <c r="B8" i="1"/>
  <c r="B9" i="1"/>
  <c r="B13" i="1"/>
  <c r="B14" i="1"/>
  <c r="B15" i="1"/>
  <c r="B11" i="1"/>
  <c r="B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<sst xmlns="http://schemas.openxmlformats.org/spreadsheetml/2006/main" count="96" uniqueCount="66">
  <si>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</si>
  <si>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</si>
  <si>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</si>
  <si>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</si>
  <si>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</si>
  <si>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</si>
  <si>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</si>
  <si>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</si>
  <si>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</si>
  <si>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</si>
  <si>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</si>
  <si>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</si>
  <si>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</si>
  <si>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</si>
  <si>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</si>
  <si>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</si>
  <si>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</si>
  <si>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</si>
  <si>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</si>
  <si>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</si>
  <si>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</si>
  <si>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</si>
  <si>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Colonne1</t>
  </si>
  <si>
    <t>Colonne2</t>
  </si>
  <si>
    <t>Total ingrédients</t>
  </si>
  <si>
    <t>INGREDIENTS et quantité souhaitée pour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</si>
  <si>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</si>
  <si>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</si>
  <si>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</si>
  <si>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</si>
  <si>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</si>
  <si>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</si>
  <si>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</si>
  <si>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</si>
  <si>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</si>
  <si>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</si>
  <si>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</si>
  <si>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</si>
  <si>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</si>
  <si>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</si>
  <si>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</si>
  <si>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</si>
  <si>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</si>
  <si>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</si>
  <si>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</si>
  <si>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</si>
  <si>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</si>
  <si>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</si>
  <si>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</si>
  <si>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</si>
  <si>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</si>
  <si>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</si>
  <si>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CREME CHEESE</t>
  </si>
  <si>
    <t xml:space="preserve">MOUSSE OREO </t>
  </si>
  <si>
    <t>Liste_Patisseries</t>
  </si>
  <si>
    <t>Levure Chimique</t>
  </si>
  <si>
    <t>PÂTE SABLEE BRETON</t>
  </si>
  <si>
    <t>Jaune d'œuf</t>
  </si>
  <si>
    <t xml:space="preserve"> FLAN  6</t>
  </si>
  <si>
    <t>CHEESECAKE 10</t>
  </si>
  <si>
    <t>Fromage</t>
  </si>
  <si>
    <t>Petit henry's</t>
  </si>
  <si>
    <t>Crème</t>
  </si>
  <si>
    <t>Nombre de parts</t>
  </si>
  <si>
    <t>quantité souhaitée pour</t>
  </si>
  <si>
    <t>Nombre de parts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</si>
</sst>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0"/>
      <color theme="1" tint="4.9989318521683403E-2"/>
      <name val="Calibri"/>
      <family val="2"/>
      <scheme val="minor"/>
    </font>
    <font>
      <b/>
      <sz val="16"/>
      <color theme="1" tint="4.9989318521683403E-2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 diagonalDown="1">
      <left style="thin">
        <color theme="1"/>
      </left>
      <right/>
      <top style="thin">
        <color theme="1"/>
      </top>
      <bottom/>
      <diagonal style="thin">
        <color theme="1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/>
    <xf numFmtId="0" fontId="1" fillId="7" borderId="1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2" fontId="5" fillId="5" borderId="9" xfId="0" applyNumberFormat="1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10" fillId="11" borderId="1" xfId="0" applyFont="1" applyFill="1" applyBorder="1" applyAlignment="1">
      <alignment vertical="center"/>
    </xf>
    <xf numFmtId="0" fontId="5" fillId="11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11" borderId="1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vertical="center"/>
    </xf>
    <xf numFmtId="0" fontId="0" fillId="4" borderId="11" xfId="0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vertical="center"/>
    </xf>
    <xf numFmtId="0" fontId="0" fillId="4" borderId="12" xfId="0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vertical="center" wrapText="1"/>
    </xf>
    <xf numFmtId="1" fontId="12" fillId="10" borderId="1" xfId="0" applyNumberFormat="1" applyFont="1" applyFill="1" applyBorder="1" applyAlignment="1">
      <alignment horizontal="center" vertical="center" wrapText="1"/>
    </xf>
    <xf numFmtId="1" fontId="12" fillId="2" borderId="1" xfId="0" applyNumberFormat="1" applyFont="1" applyFill="1" applyBorder="1" applyAlignment="1">
      <alignment horizontal="center" vertical="center" wrapText="1"/>
    </xf>
    <xf numFmtId="1" fontId="12" fillId="2" borderId="11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right" vertical="center" wrapText="1"/>
    </xf>
    <xf numFmtId="0" fontId="4" fillId="3" borderId="7" xfId="0" applyFont="1" applyFill="1" applyBorder="1" applyAlignment="1">
      <alignment horizontal="right" vertical="center" wrapText="1"/>
    </xf>
    <xf numFmtId="0" fontId="9" fillId="3" borderId="1" xfId="0" applyFont="1" applyFill="1" applyBorder="1" applyAlignment="1">
      <alignment horizontal="right" vertical="center"/>
    </xf>
    <xf numFmtId="0" fontId="9" fillId="3" borderId="16" xfId="0" applyFont="1" applyFill="1" applyBorder="1" applyAlignment="1">
      <alignment horizontal="right" vertical="center"/>
    </xf>
    <xf numFmtId="0" fontId="4" fillId="6" borderId="19" xfId="0" applyFont="1" applyFill="1" applyBorder="1" applyAlignment="1">
      <alignment horizontal="right" vertical="center" wrapText="1"/>
    </xf>
    <xf numFmtId="0" fontId="4" fillId="6" borderId="20" xfId="0" applyFont="1" applyFill="1" applyBorder="1" applyAlignment="1">
      <alignment horizontal="right" vertical="center" wrapText="1"/>
    </xf>
    <xf numFmtId="0" fontId="0" fillId="4" borderId="2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  <xf numFmtId="0" fontId="6" fillId="3" borderId="0" xfId="0" applyFont="1" applyFill="1" applyBorder="1" applyAlignment="1">
      <alignment horizontal="right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7" fillId="7" borderId="14" xfId="0" applyFont="1" applyFill="1" applyBorder="1" applyAlignment="1">
      <alignment horizontal="center" vertical="center" wrapText="1"/>
    </xf>
    <xf numFmtId="2" fontId="1" fillId="12" borderId="13" xfId="0" applyNumberFormat="1" applyFont="1" applyFill="1" applyBorder="1" applyAlignment="1">
      <alignment horizontal="right"/>
    </xf>
    <xf numFmtId="2" fontId="0" fillId="4" borderId="5" xfId="0" applyNumberFormat="1" applyFont="1" applyFill="1" applyBorder="1"/>
    <xf numFmtId="2" fontId="0" fillId="3" borderId="5" xfId="0" applyNumberFormat="1" applyFont="1" applyFill="1" applyBorder="1"/>
    <xf numFmtId="2" fontId="1" fillId="12" borderId="15" xfId="0" applyNumberFormat="1" applyFont="1" applyFill="1" applyBorder="1" applyAlignment="1">
      <alignment horizontal="right"/>
    </xf>
    <xf numFmtId="2" fontId="9" fillId="3" borderId="1" xfId="0" applyNumberFormat="1" applyFont="1" applyFill="1" applyBorder="1" applyAlignment="1">
      <alignment horizontal="right" vertical="center"/>
    </xf>
    <xf numFmtId="2" fontId="9" fillId="3" borderId="16" xfId="0" applyNumberFormat="1" applyFont="1" applyFill="1" applyBorder="1" applyAlignment="1">
      <alignment horizontal="right" vertical="center"/>
    </xf>
    <xf numFmtId="2" fontId="8" fillId="8" borderId="6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13" fillId="3" borderId="7" xfId="0" applyFont="1" applyFill="1" applyBorder="1" applyAlignment="1">
      <alignment horizontal="right" vertical="center" wrapText="1"/>
    </xf>
  </cellXfs>
  <cellStyles count="1">
    <cellStyle name="Normal" xfId="0" builtinId="0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left style="thin">
          <color theme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45B5AA-BE86-4B06-AD6C-12D5FDCB1118}" name="Tableau2" displayName="Tableau2" ref="A5:AK15" totalsRowShown="0" headerRowDxfId="37" dataDxfId="38" tableBorderDxfId="39">
  <autoFilter ref="A5:AK15" xr:uid="{4345B5AA-BE86-4B06-AD6C-12D5FDCB1118}"/>
  <tableColumns count="37">
    <tableColumn id="1" xr3:uid="{209C4EA6-18D3-4A4F-A376-0AF8CF39D510}" name="Ingrédients" dataDxfId="36"/>
    <tableColumn id="2" xr3:uid="{4EEEE8D6-AC72-43DB-BF83-F8C7A2523CD4}" name="quantité souhaitée pour" dataDxfId="35">
      <calculatedColumnFormula>SUM(C6:AK6)</calculatedColumnFormula>
    </tableColumn>
    <tableColumn id="3" xr3:uid="{1DD5489F-6EE8-490D-A1F3-5D18DA104B30}" name="PÂTE SUCREE" dataDxfId="34">
      <calculatedColumnFormula array="1">IFERROR((INDEX(Composant!$A$1:$AK$50,MATCH(Tableau2[[#This Row],[Ingrédients]:[Ingrédients]],Composant!$A$1:$A$50,0),MATCH(C$2,Composant!$A$1:$AAB$1,0))*C$3)/HLOOKUP(C$2,Composant!$A$1:$AAB$2,2,0),0)</calculatedColumnFormula>
    </tableColumn>
    <tableColumn id="4" xr3:uid="{E9FC03ED-EAB6-4EE9-96EF-8F84AE39C835}" name="CREME PATISSIERE" dataDxfId="33">
      <calculatedColumnFormula array="1">IFERROR((INDEX(Composant!$A$1:$AK$50,MATCH(Tableau2[[#This Row],[Ingrédients]:[Ingrédients]],Composant!$A$1:$A$50,0),MATCH(D$2,Composant!$A$1:$AAB$1,0))*D$3)/HLOOKUP(D$2,Composant!$A$1:$AAB$2,2,0),0)</calculatedColumnFormula>
    </tableColumn>
    <tableColumn id="5" xr3:uid="{0B6E8B8D-0F6C-4A91-B61F-F56A773B4559}" name="BISCUIT CHEESECAKE" dataDxfId="32">
      <calculatedColumnFormula array="1">IFERROR((INDEX(Composant!$A$1:$AK$50,MATCH(Tableau2[[#This Row],[Ingrédients]:[Ingrédients]],Composant!$A$1:$A$50,0),MATCH(E$2,Composant!$A$1:$AAB$1,0))*E$3)/HLOOKUP(E$2,Composant!$A$1:$AAB$2,2,0),0)</calculatedColumnFormula>
    </tableColumn>
    <tableColumn id="6" xr3:uid="{43A298EE-FE72-4B50-92ED-FE07C8C2EE37}" name="CREME CHEESE" dataDxfId="31">
      <calculatedColumnFormula array="1">IFERROR((INDEX(Composant!$A$1:$AK$50,MATCH(Tableau2[[#This Row],[Ingrédients]:[Ingrédients]],Composant!$A$1:$A$50,0),MATCH(F$2,Composant!$A$1:$AAB$1,0))*F$3)/HLOOKUP(F$2,Composant!$A$1:$AAB$2,2,0),0)</calculatedColumnFormula>
    </tableColumn>
    <tableColumn id="7" xr3:uid="{E22EF3DF-DEB9-4C49-A655-E1B61F253272}" name="MOUSSE OREO " dataDxfId="30">
      <calculatedColumnFormula array="1">IFERROR((INDEX(Composant!$A$1:$AK$50,MATCH(Tableau2[[#This Row],[Ingrédients]:[Ingrédients]],Composant!$A$1:$A$50,0),MATCH(G$2,Composant!$A$1:$AAB$1,0))*G$3)/HLOOKUP(G$2,Composant!$A$1:$AAB$2,2,0),0)</calculatedColumnFormula>
    </tableColumn>
    <tableColumn id="8" xr3:uid="{6F63A4D9-A500-4BDA-81F2-DECD067F6142}" name="GENOISE NATURE" dataDxfId="29">
      <calculatedColumnFormula array="1">IFERROR((INDEX(Composant!$A$1:$AK$50,MATCH(Tableau2[[#This Row],[Ingrédients]:[Ingrédients]],Composant!$A$1:$A$50,0),MATCH(H$2,Composant!$A$1:$AAB$1,0))*H$3)/HLOOKUP(H$2,Composant!$A$1:$AAB$2,2,0),0)</calculatedColumnFormula>
    </tableColumn>
    <tableColumn id="9" xr3:uid="{8EF50DD7-D76F-4B78-8CB3-470B902DC24E}" name="BISCUIT JOCONDE" dataDxfId="28">
      <calculatedColumnFormula array="1">IFERROR((INDEX(Composant!$A$1:$AK$50,MATCH(Tableau2[[#This Row],[Ingrédients]:[Ingrédients]],Composant!$A$1:$A$50,0),MATCH(I$2,Composant!$A$1:$AAB$1,0))*I$3)/HLOOKUP(I$2,Composant!$A$1:$AAB$2,2,0),0)</calculatedColumnFormula>
    </tableColumn>
    <tableColumn id="10" xr3:uid="{72702662-CC06-4A7C-978E-3B96B9A8F1FF}" name="BISCUIT SNICKERS" dataDxfId="27">
      <calculatedColumnFormula array="1">IFERROR((INDEX(Composant!$A$1:$AK$50,MATCH(Tableau2[[#This Row],[Ingrédients]:[Ingrédients]],Composant!$A$1:$A$50,0),MATCH(J$2,Composant!$A$1:$AAB$1,0))*J$3)/HLOOKUP(J$2,Composant!$A$1:$AAB$2,2,0),0)</calculatedColumnFormula>
    </tableColumn>
    <tableColumn id="11" xr3:uid="{E9DB8130-CE0E-47CC-BD5D-A881E52A50F1}" name="BISCUIT SUCCES AMANDE" dataDxfId="26">
      <calculatedColumnFormula array="1">IFERROR((INDEX(Composant!$A$1:$AK$50,MATCH(Tableau2[[#This Row],[Ingrédients]:[Ingrédients]],Composant!$A$1:$A$50,0),MATCH(K$2,Composant!$A$1:$AAB$1,0))*K$3)/HLOOKUP(K$2,Composant!$A$1:$AAB$2,2,0),0)</calculatedColumnFormula>
    </tableColumn>
    <tableColumn id="12" xr3:uid="{C0B18816-8994-401B-A614-77D833C98A76}" name="Colonne2" dataDxfId="25">
      <calculatedColumnFormula array="1">IFERROR((INDEX(Composant!$A$1:$AK$50,MATCH(Tableau2[[#This Row],[Ingrédients]:[Ingrédients]],Composant!$A$1:$A$50,0),MATCH(L$2,Composant!$A$1:$AAB$1,0))*L$3)/HLOOKUP(L$2,Composant!$A$1:$AAB$2,2,0),0)</calculatedColumnFormula>
    </tableColumn>
    <tableColumn id="13" xr3:uid="{E9F2E3EE-8638-4999-B41B-8A5CA37AFDE4}" name="Colonne3" dataDxfId="24">
      <calculatedColumnFormula array="1">IFERROR((INDEX(Composant!$A$1:$AK$50,MATCH(Tableau2[[#This Row],[Ingrédients]:[Ingrédients]],Composant!$A$1:$A$50,0),MATCH(M$2,Composant!$A$1:$AAB$1,0))*M$3)/HLOOKUP(M$2,Composant!$A$1:$AAB$2,2,0),0)</calculatedColumnFormula>
    </tableColumn>
    <tableColumn id="14" xr3:uid="{EF32169A-95D6-4CD1-BFC0-FC3C8BDD94D4}" name="Colonne4" dataDxfId="23">
      <calculatedColumnFormula array="1">IFERROR((INDEX(Composant!$A$1:$AK$50,MATCH(Tableau2[[#This Row],[Ingrédients]:[Ingrédients]],Composant!$A$1:$A$50,0),MATCH(N$2,Composant!$A$1:$AAB$1,0))*N$3)/HLOOKUP(N$2,Composant!$A$1:$AAB$2,2,0),0)</calculatedColumnFormula>
    </tableColumn>
    <tableColumn id="15" xr3:uid="{1B516C7A-DA79-4061-8067-3384076A2102}" name="Colonne5" dataDxfId="22">
      <calculatedColumnFormula array="1">IFERROR((INDEX(Composant!$A$1:$AK$50,MATCH(Tableau2[[#This Row],[Ingrédients]:[Ingrédients]],Composant!$A$1:$A$50,0),MATCH(O$2,Composant!$A$1:$AAB$1,0))*O$3)/HLOOKUP(O$2,Composant!$A$1:$AAB$2,2,0),0)</calculatedColumnFormula>
    </tableColumn>
    <tableColumn id="16" xr3:uid="{07DCF49E-EAE5-48F3-AE9B-8F2A46C77233}" name="Colonne6" dataDxfId="21">
      <calculatedColumnFormula array="1">IFERROR((INDEX(Composant!$A$1:$AK$50,MATCH(Tableau2[[#This Row],[Ingrédients]:[Ingrédients]],Composant!$A$1:$A$50,0),MATCH(P$2,Composant!$A$1:$AAB$1,0))*P$3)/HLOOKUP(P$2,Composant!$A$1:$AAB$2,2,0),0)</calculatedColumnFormula>
    </tableColumn>
    <tableColumn id="17" xr3:uid="{C757CEC1-1BEC-4B60-8238-8B12484630AA}" name="Colonne7" dataDxfId="20">
      <calculatedColumnFormula array="1">IFERROR((INDEX(Composant!$A$1:$AK$50,MATCH(Tableau2[[#This Row],[Ingrédients]:[Ingrédients]],Composant!$A$1:$A$50,0),MATCH(Q$2,Composant!$A$1:$AAB$1,0))*Q$3)/HLOOKUP(Q$2,Composant!$A$1:$AAB$2,2,0),0)</calculatedColumnFormula>
    </tableColumn>
    <tableColumn id="18" xr3:uid="{CB0892A5-2215-4F97-B2E7-3BF6D4CEA000}" name="Colonne8" dataDxfId="19">
      <calculatedColumnFormula array="1">IFERROR((INDEX(Composant!$A$1:$AK$50,MATCH(Tableau2[[#This Row],[Ingrédients]:[Ingrédients]],Composant!$A$1:$A$50,0),MATCH(R$2,Composant!$A$1:$AAB$1,0))*R$3)/HLOOKUP(R$2,Composant!$A$1:$AAB$2,2,0),0)</calculatedColumnFormula>
    </tableColumn>
    <tableColumn id="19" xr3:uid="{454529B7-7D4B-4330-B96A-6A9615E6806C}" name="Colonne9" dataDxfId="18">
      <calculatedColumnFormula array="1">IFERROR((INDEX(Composant!$A$1:$AK$50,MATCH(Tableau2[[#This Row],[Ingrédients]:[Ingrédients]],Composant!$A$1:$A$50,0),MATCH(S$2,Composant!$A$1:$AAB$1,0))*S$3)/HLOOKUP(S$2,Composant!$A$1:$AAB$2,2,0),0)</calculatedColumnFormula>
    </tableColumn>
    <tableColumn id="20" xr3:uid="{146F2910-4C2C-4541-AED6-9B5934A66DCF}" name="Colonne10" dataDxfId="17">
      <calculatedColumnFormula array="1">IFERROR((INDEX(Composant!$A$1:$AK$50,MATCH(Tableau2[[#This Row],[Ingrédients]:[Ingrédients]],Composant!$A$1:$A$50,0),MATCH(T$2,Composant!$A$1:$AAB$1,0))*T$3)/HLOOKUP(T$2,Composant!$A$1:$AAB$2,2,0),0)</calculatedColumnFormula>
    </tableColumn>
    <tableColumn id="21" xr3:uid="{FEF65A03-D081-49AF-8F33-8BA9ADDC99EB}" name="Colonne11" dataDxfId="16">
      <calculatedColumnFormula array="1">IFERROR((INDEX(Composant!$A$1:$AK$50,MATCH(Tableau2[[#This Row],[Ingrédients]:[Ingrédients]],Composant!$A$1:$A$50,0),MATCH(U$2,Composant!$A$1:$AAB$1,0))*U$3)/HLOOKUP(U$2,Composant!$A$1:$AAB$2,2,0),0)</calculatedColumnFormula>
    </tableColumn>
    <tableColumn id="22" xr3:uid="{62E49A77-C957-4835-91CD-F073C86AB5CB}" name="Colonne12" dataDxfId="15">
      <calculatedColumnFormula array="1">IFERROR((INDEX(Composant!$A$1:$AK$50,MATCH(Tableau2[[#This Row],[Ingrédients]:[Ingrédients]],Composant!$A$1:$A$50,0),MATCH(V$2,Composant!$A$1:$AAB$1,0))*V$3)/HLOOKUP(V$2,Composant!$A$1:$AAB$2,2,0),0)</calculatedColumnFormula>
    </tableColumn>
    <tableColumn id="23" xr3:uid="{688F0970-78C0-4D17-BC41-B92F16650021}" name="Colonne13" dataDxfId="14">
      <calculatedColumnFormula array="1">IFERROR((INDEX(Composant!$A$1:$AK$50,MATCH(Tableau2[[#This Row],[Ingrédients]:[Ingrédients]],Composant!$A$1:$A$50,0),MATCH(W$2,Composant!$A$1:$AAB$1,0))*W$3)/HLOOKUP(W$2,Composant!$A$1:$AAB$2,2,0),0)</calculatedColumnFormula>
    </tableColumn>
    <tableColumn id="24" xr3:uid="{E0CEB966-4713-4F15-B519-198E7361B3B2}" name="Colonne14" dataDxfId="13">
      <calculatedColumnFormula array="1">IFERROR((INDEX(Composant!$A$1:$AK$50,MATCH(Tableau2[[#This Row],[Ingrédients]:[Ingrédients]],Composant!$A$1:$A$50,0),MATCH(X$2,Composant!$A$1:$AAB$1,0))*X$3)/HLOOKUP(X$2,Composant!$A$1:$AAB$2,2,0),0)</calculatedColumnFormula>
    </tableColumn>
    <tableColumn id="25" xr3:uid="{2FC29CCF-E047-4304-A18B-8CE3BB2E4489}" name="Colonne15" dataDxfId="12">
      <calculatedColumnFormula array="1">IFERROR((INDEX(Composant!$A$1:$AK$50,MATCH(Tableau2[[#This Row],[Ingrédients]:[Ingrédients]],Composant!$A$1:$A$50,0),MATCH(Y$2,Composant!$A$1:$AAB$1,0))*Y$3)/HLOOKUP(Y$2,Composant!$A$1:$AAB$2,2,0),0)</calculatedColumnFormula>
    </tableColumn>
    <tableColumn id="26" xr3:uid="{6896A614-5027-4B5E-AF88-C7D0869A97FE}" name="Colonne16" dataDxfId="11">
      <calculatedColumnFormula array="1">IFERROR((INDEX(Composant!$A$1:$AK$50,MATCH(Tableau2[[#This Row],[Ingrédients]:[Ingrédients]],Composant!$A$1:$A$50,0),MATCH(Z$2,Composant!$A$1:$AAB$1,0))*Z$3)/HLOOKUP(Z$2,Composant!$A$1:$AAB$2,2,0),0)</calculatedColumnFormula>
    </tableColumn>
    <tableColumn id="27" xr3:uid="{DF0F0E8C-8445-4D7E-A0CA-11EA816C7DE7}" name="Colonne17" dataDxfId="10">
      <calculatedColumnFormula array="1">IFERROR((INDEX(Composant!$A$1:$AK$50,MATCH(Tableau2[[#This Row],[Ingrédients]:[Ingrédients]],Composant!$A$1:$A$50,0),MATCH(AA$2,Composant!$A$1:$AAB$1,0))*AA$3)/HLOOKUP(AA$2,Composant!$A$1:$AAB$2,2,0),0)</calculatedColumnFormula>
    </tableColumn>
    <tableColumn id="28" xr3:uid="{5DA54F13-71F5-42BF-AFC6-9E5CAF216F95}" name="Colonne18" dataDxfId="9">
      <calculatedColumnFormula array="1">IFERROR((INDEX(Composant!$A$1:$AK$50,MATCH(Tableau2[[#This Row],[Ingrédients]:[Ingrédients]],Composant!$A$1:$A$50,0),MATCH(AB$2,Composant!$A$1:$AAB$1,0))*AB$3)/HLOOKUP(AB$2,Composant!$A$1:$AAB$2,2,0),0)</calculatedColumnFormula>
    </tableColumn>
    <tableColumn id="29" xr3:uid="{1EC435D6-6E42-4275-8C08-647931D44B63}" name="Colonne19" dataDxfId="8">
      <calculatedColumnFormula array="1">IFERROR((INDEX(Composant!$A$1:$AK$50,MATCH(Tableau2[[#This Row],[Ingrédients]:[Ingrédients]],Composant!$A$1:$A$50,0),MATCH(AC$2,Composant!$A$1:$AAB$1,0))*AC$3)/HLOOKUP(AC$2,Composant!$A$1:$AAB$2,2,0),0)</calculatedColumnFormula>
    </tableColumn>
    <tableColumn id="30" xr3:uid="{5AD3CEA2-A0C2-4137-84E4-7EE870F7D4C3}" name="Colonne20" dataDxfId="7">
      <calculatedColumnFormula array="1">IFERROR((INDEX(Composant!$A$1:$AK$50,MATCH(Tableau2[[#This Row],[Ingrédients]:[Ingrédients]],Composant!$A$1:$A$50,0),MATCH(AD$2,Composant!$A$1:$AAB$1,0))*AD$3)/HLOOKUP(AD$2,Composant!$A$1:$AAB$2,2,0),0)</calculatedColumnFormula>
    </tableColumn>
    <tableColumn id="31" xr3:uid="{C885266B-63E6-4A0A-8B9C-7A24E7B48866}" name="Colonne21" dataDxfId="6">
      <calculatedColumnFormula array="1">IFERROR((INDEX(Composant!$A$1:$AK$50,MATCH(Tableau2[[#This Row],[Ingrédients]:[Ingrédients]],Composant!$A$1:$A$50,0),MATCH(AE$2,Composant!$A$1:$AAB$1,0))*AE$3)/HLOOKUP(AE$2,Composant!$A$1:$AAB$2,2,0),0)</calculatedColumnFormula>
    </tableColumn>
    <tableColumn id="32" xr3:uid="{D1019736-353D-488A-8436-1C709EB13CDA}" name="Colonne22" dataDxfId="5">
      <calculatedColumnFormula array="1">IFERROR((INDEX(Composant!$A$1:$AK$50,MATCH(Tableau2[[#This Row],[Ingrédients]:[Ingrédients]],Composant!$A$1:$A$50,0),MATCH(AF$2,Composant!$A$1:$AAB$1,0))*AF$3)/HLOOKUP(AF$2,Composant!$A$1:$AAB$2,2,0),0)</calculatedColumnFormula>
    </tableColumn>
    <tableColumn id="33" xr3:uid="{45E57A22-EADA-42A7-AEBA-D5FE934E33B3}" name="Colonne23" dataDxfId="4">
      <calculatedColumnFormula array="1">IFERROR((INDEX(Composant!$A$1:$AK$50,MATCH(Tableau2[[#This Row],[Ingrédients]:[Ingrédients]],Composant!$A$1:$A$50,0),MATCH(AG$2,Composant!$A$1:$AAB$1,0))*AG$3)/HLOOKUP(AG$2,Composant!$A$1:$AAB$2,2,0),0)</calculatedColumnFormula>
    </tableColumn>
    <tableColumn id="34" xr3:uid="{C85E33F7-A04E-45C9-8618-74D26A3B259F}" name="Colonne24" dataDxfId="3">
      <calculatedColumnFormula array="1">IFERROR((INDEX(Composant!$A$1:$AK$50,MATCH(Tableau2[[#This Row],[Ingrédients]:[Ingrédients]],Composant!$A$1:$A$50,0),MATCH(AH$2,Composant!$A$1:$AAB$1,0))*AH$3)/HLOOKUP(AH$2,Composant!$A$1:$AAB$2,2,0),0)</calculatedColumnFormula>
    </tableColumn>
    <tableColumn id="35" xr3:uid="{FC2FAB68-05E9-4AC3-98AE-F12BECFA24DA}" name="Colonne25" dataDxfId="2">
      <calculatedColumnFormula array="1">IFERROR((INDEX(Composant!$A$1:$AK$50,MATCH(Tableau2[[#This Row],[Ingrédients]:[Ingrédients]],Composant!$A$1:$A$50,0),MATCH(AI$2,Composant!$A$1:$AAB$1,0))*AI$3)/HLOOKUP(AI$2,Composant!$A$1:$AAB$2,2,0),0)</calculatedColumnFormula>
    </tableColumn>
    <tableColumn id="36" xr3:uid="{0A3EA510-1EAD-4876-AB0D-658AE12FEE25}" name="Colonne26" dataDxfId="1">
      <calculatedColumnFormula array="1">IFERROR((INDEX(Composant!$A$1:$AK$50,MATCH(Tableau2[[#This Row],[Ingrédients]:[Ingrédients]],Composant!$A$1:$A$50,0),MATCH(AJ$2,Composant!$A$1:$AAB$1,0))*AJ$3)/HLOOKUP(AJ$2,Composant!$A$1:$AAB$2,2,0),0)</calculatedColumnFormula>
    </tableColumn>
    <tableColumn id="37" xr3:uid="{57A08270-0E5C-4B44-8056-018BD30E1053}" name="Colonne27" dataDxfId="0">
      <calculatedColumnFormula array="1">IFERROR((INDEX(Composant!$A$1:$AK$50,MATCH(Tableau2[[#This Row],[Ingrédients]:[Ingrédients]],Composant!$A$1:$A$50,0),MATCH(AK$2,Composant!$A$1:$AAB$1,0))*AK$3)/HLOOKUP(AK$2,Composant!$A$1:$AAB$2,2,0),0)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A13" totalsRowShown="0" headerRowDxfId="43" dataDxfId="42" tableBorderDxfId="41">
  <autoFilter ref="A1:A13" xr:uid="{4A05920F-0DD1-4912-80FA-097D1C78C94A}"/>
  <sortState xmlns:xlrd2="http://schemas.microsoft.com/office/spreadsheetml/2017/richdata2" ref="A2:A12">
    <sortCondition ref="A2:A12"/>
  </sortState>
  <tableColumns count="1">
    <tableColumn id="1" xr3:uid="{593E415D-6C66-4224-AF5F-D618A7D1AD47}" name="Liste_Patisseries" dataDxfId="4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45"/>
  <sheetViews>
    <sheetView showZeros="0"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A3" sqref="A3:B3"/>
    </sheetView>
  </sheetViews>
  <sheetFormatPr baseColWidth="10" defaultRowHeight="15" x14ac:dyDescent="0.25"/>
  <cols>
    <col min="1" max="1" width="35.5703125" customWidth="1"/>
    <col min="2" max="2" width="19.140625" customWidth="1"/>
    <col min="3" max="33" width="12.42578125" customWidth="1"/>
    <col min="34" max="37" width="12.5703125" customWidth="1"/>
  </cols>
  <sheetData>
    <row r="1" spans="1:78" s="1" customFormat="1" ht="29.25" thickBot="1" x14ac:dyDescent="0.3">
      <c r="A1" s="40" t="s">
        <v>21</v>
      </c>
      <c r="B1" s="41"/>
      <c r="C1" s="13" t="s">
        <v>58</v>
      </c>
      <c r="D1" s="13"/>
      <c r="E1" s="14" t="s">
        <v>59</v>
      </c>
      <c r="F1" s="14"/>
      <c r="G1" s="14"/>
    </row>
    <row r="2" spans="1:78" s="5" customFormat="1" ht="28.5" hidden="1" x14ac:dyDescent="0.25">
      <c r="A2" s="36" t="s">
        <v>25</v>
      </c>
      <c r="B2" s="37"/>
      <c r="C2" s="7" t="str">
        <f>C5</f>
        <v>PÂTE SUCREE</v>
      </c>
      <c r="D2" s="7" t="str">
        <f t="shared" ref="D2:AK2" si="0">D5</f>
        <v>CREME PATISSIERE</v>
      </c>
      <c r="E2" s="7" t="str">
        <f t="shared" si="0"/>
        <v>BISCUIT CHEESECAKE</v>
      </c>
      <c r="F2" s="7" t="str">
        <f t="shared" si="0"/>
        <v>CREME CHEESE</v>
      </c>
      <c r="G2" s="7" t="str">
        <f t="shared" si="0"/>
        <v xml:space="preserve">MOUSSE OREO </v>
      </c>
      <c r="H2" s="7" t="str">
        <f t="shared" si="0"/>
        <v>GENOISE NATURE</v>
      </c>
      <c r="I2" s="7" t="str">
        <f t="shared" si="0"/>
        <v>BISCUIT JOCONDE</v>
      </c>
      <c r="J2" s="7" t="str">
        <f t="shared" si="0"/>
        <v>BISCUIT SNICKERS</v>
      </c>
      <c r="K2" s="7" t="str">
        <f t="shared" si="0"/>
        <v>BISCUIT SUCCES AMANDE</v>
      </c>
      <c r="L2" s="7" t="str">
        <f t="shared" si="0"/>
        <v>Colonne2</v>
      </c>
      <c r="M2" s="7" t="str">
        <f t="shared" si="0"/>
        <v>Colonne3</v>
      </c>
      <c r="N2" s="7" t="str">
        <f t="shared" si="0"/>
        <v>Colonne4</v>
      </c>
      <c r="O2" s="7" t="str">
        <f t="shared" si="0"/>
        <v>Colonne5</v>
      </c>
      <c r="P2" s="7" t="str">
        <f t="shared" si="0"/>
        <v>Colonne6</v>
      </c>
      <c r="Q2" s="7" t="str">
        <f t="shared" si="0"/>
        <v>Colonne7</v>
      </c>
      <c r="R2" s="7" t="str">
        <f t="shared" si="0"/>
        <v>Colonne8</v>
      </c>
      <c r="S2" s="7" t="str">
        <f t="shared" si="0"/>
        <v>Colonne9</v>
      </c>
      <c r="T2" s="7" t="str">
        <f t="shared" si="0"/>
        <v>Colonne10</v>
      </c>
      <c r="U2" s="7" t="str">
        <f t="shared" si="0"/>
        <v>Colonne11</v>
      </c>
      <c r="V2" s="7" t="str">
        <f t="shared" si="0"/>
        <v>Colonne12</v>
      </c>
      <c r="W2" s="7" t="str">
        <f t="shared" si="0"/>
        <v>Colonne13</v>
      </c>
      <c r="X2" s="7" t="str">
        <f t="shared" si="0"/>
        <v>Colonne14</v>
      </c>
      <c r="Y2" s="7" t="str">
        <f t="shared" si="0"/>
        <v>Colonne15</v>
      </c>
      <c r="Z2" s="7" t="str">
        <f t="shared" si="0"/>
        <v>Colonne16</v>
      </c>
      <c r="AA2" s="7" t="str">
        <f t="shared" si="0"/>
        <v>Colonne17</v>
      </c>
      <c r="AB2" s="7" t="str">
        <f t="shared" si="0"/>
        <v>Colonne18</v>
      </c>
      <c r="AC2" s="7" t="str">
        <f t="shared" si="0"/>
        <v>Colonne19</v>
      </c>
      <c r="AD2" s="7" t="str">
        <f t="shared" si="0"/>
        <v>Colonne20</v>
      </c>
      <c r="AE2" s="7" t="str">
        <f t="shared" si="0"/>
        <v>Colonne21</v>
      </c>
      <c r="AF2" s="7" t="str">
        <f t="shared" si="0"/>
        <v>Colonne22</v>
      </c>
      <c r="AG2" s="7" t="str">
        <f t="shared" si="0"/>
        <v>Colonne23</v>
      </c>
      <c r="AH2" s="7" t="str">
        <f t="shared" si="0"/>
        <v>Colonne24</v>
      </c>
      <c r="AI2" s="7" t="str">
        <f t="shared" si="0"/>
        <v>Colonne25</v>
      </c>
      <c r="AJ2" s="7" t="str">
        <f t="shared" si="0"/>
        <v>Colonne26</v>
      </c>
      <c r="AK2" s="7" t="str">
        <f t="shared" si="0"/>
        <v>Colonne27</v>
      </c>
    </row>
    <row r="3" spans="1:78" s="5" customFormat="1" ht="28.5" x14ac:dyDescent="0.25">
      <c r="A3" s="38" t="s">
        <v>63</v>
      </c>
      <c r="B3" s="39"/>
      <c r="C3" s="8">
        <v>8</v>
      </c>
      <c r="D3" s="8">
        <v>8</v>
      </c>
      <c r="E3" s="8">
        <v>10</v>
      </c>
      <c r="F3" s="8">
        <v>10</v>
      </c>
      <c r="G3" s="8">
        <v>12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78" s="55" customFormat="1" ht="33" customHeight="1" x14ac:dyDescent="0.25">
      <c r="A4" s="52" t="s">
        <v>24</v>
      </c>
      <c r="B4" s="53"/>
      <c r="C4" s="54">
        <f>SUM(Tableau2[PÂTE SUCREE])</f>
        <v>17.28</v>
      </c>
      <c r="D4" s="54">
        <f>SUM(Tableau2[CREME PATISSIERE])</f>
        <v>1.6666666666666665</v>
      </c>
      <c r="E4" s="54">
        <f>SUM(Tableau2[BISCUIT CHEESECAKE])</f>
        <v>1.1440000000000001</v>
      </c>
      <c r="F4" s="54">
        <f>SUM(Tableau2[CREME CHEESE])</f>
        <v>2.2199999999999998</v>
      </c>
      <c r="G4" s="54">
        <f>SUM(Tableau2[[MOUSSE OREO ]])</f>
        <v>0</v>
      </c>
      <c r="H4" s="54">
        <f>SUM(Tableau2[GENOISE NATURE])</f>
        <v>0</v>
      </c>
      <c r="I4" s="54">
        <f>SUM(Tableau2[BISCUIT JOCONDE])</f>
        <v>0</v>
      </c>
      <c r="J4" s="54">
        <f>SUM(Tableau2[BISCUIT SNICKERS])</f>
        <v>0</v>
      </c>
      <c r="K4" s="54">
        <f>SUM(Tableau2[BISCUIT SUCCES AMANDE])</f>
        <v>0</v>
      </c>
      <c r="L4" s="54">
        <f>SUM(Tableau2[Colonne2])</f>
        <v>0</v>
      </c>
      <c r="M4" s="54">
        <f>SUM(Tableau2[Colonne3])</f>
        <v>0</v>
      </c>
      <c r="N4" s="54">
        <f>SUM(Tableau2[Colonne4])</f>
        <v>0</v>
      </c>
      <c r="O4" s="54">
        <f>SUM(Tableau2[Colonne5])</f>
        <v>0</v>
      </c>
      <c r="P4" s="54">
        <f>SUM(Tableau2[Colonne6])</f>
        <v>0</v>
      </c>
      <c r="Q4" s="54">
        <f>SUM(Tableau2[Colonne7])</f>
        <v>0</v>
      </c>
      <c r="R4" s="54">
        <f>SUM(Tableau2[Colonne8])</f>
        <v>0</v>
      </c>
      <c r="S4" s="54">
        <f>SUM(Tableau2[Colonne9])</f>
        <v>0</v>
      </c>
      <c r="T4" s="54">
        <f>SUM(Tableau2[Colonne10])</f>
        <v>0</v>
      </c>
      <c r="U4" s="54">
        <f>SUM(Tableau2[Colonne11])</f>
        <v>0</v>
      </c>
      <c r="V4" s="54">
        <f>SUM(Tableau2[Colonne12])</f>
        <v>0</v>
      </c>
      <c r="W4" s="54">
        <f>SUM(Tableau2[Colonne13])</f>
        <v>0</v>
      </c>
      <c r="X4" s="54">
        <f>SUM(Tableau2[Colonne14])</f>
        <v>0</v>
      </c>
      <c r="Y4" s="54">
        <f>SUM(Tableau2[Colonne15])</f>
        <v>0</v>
      </c>
      <c r="Z4" s="54">
        <f>SUM(Tableau2[Colonne16])</f>
        <v>0</v>
      </c>
      <c r="AA4" s="54">
        <f>SUM(Tableau2[Colonne17])</f>
        <v>0</v>
      </c>
      <c r="AB4" s="54">
        <f>SUM(Tableau2[Colonne18])</f>
        <v>0</v>
      </c>
      <c r="AC4" s="54">
        <f>SUM(Tableau2[Colonne19])</f>
        <v>0</v>
      </c>
      <c r="AD4" s="54">
        <f>SUM(Tableau2[Colonne20])</f>
        <v>0</v>
      </c>
      <c r="AE4" s="54">
        <f>SUM(Tableau2[Colonne21])</f>
        <v>0</v>
      </c>
      <c r="AF4" s="54">
        <f>SUM(Tableau2[Colonne22])</f>
        <v>0</v>
      </c>
      <c r="AG4" s="54">
        <f>SUM(Tableau2[Colonne23])</f>
        <v>0</v>
      </c>
      <c r="AH4" s="54">
        <f>SUM(Tableau2[Colonne24])</f>
        <v>0</v>
      </c>
      <c r="AI4" s="54">
        <f>SUM(Tableau2[Colonne25])</f>
        <v>0</v>
      </c>
      <c r="AJ4" s="54">
        <f>SUM(Tableau2[Colonne26])</f>
        <v>0</v>
      </c>
      <c r="AK4" s="54">
        <f>SUM(Tableau2[Colonne27])</f>
        <v>0</v>
      </c>
    </row>
    <row r="5" spans="1:78" s="3" customFormat="1" ht="52.5" customHeight="1" x14ac:dyDescent="0.25">
      <c r="A5" s="45" t="s">
        <v>26</v>
      </c>
      <c r="B5" s="56" t="s">
        <v>64</v>
      </c>
      <c r="C5" s="46" t="s">
        <v>1</v>
      </c>
      <c r="D5" s="46" t="s">
        <v>7</v>
      </c>
      <c r="E5" s="46" t="s">
        <v>13</v>
      </c>
      <c r="F5" s="46" t="s">
        <v>52</v>
      </c>
      <c r="G5" s="46" t="s">
        <v>53</v>
      </c>
      <c r="H5" s="46" t="s">
        <v>16</v>
      </c>
      <c r="I5" s="46" t="s">
        <v>17</v>
      </c>
      <c r="J5" s="46" t="s">
        <v>18</v>
      </c>
      <c r="K5" s="46" t="s">
        <v>19</v>
      </c>
      <c r="L5" s="46" t="s">
        <v>23</v>
      </c>
      <c r="M5" s="46" t="s">
        <v>27</v>
      </c>
      <c r="N5" s="46" t="s">
        <v>28</v>
      </c>
      <c r="O5" s="46" t="s">
        <v>29</v>
      </c>
      <c r="P5" s="47" t="s">
        <v>30</v>
      </c>
      <c r="Q5" s="47" t="s">
        <v>31</v>
      </c>
      <c r="R5" s="47" t="s">
        <v>32</v>
      </c>
      <c r="S5" s="47" t="s">
        <v>33</v>
      </c>
      <c r="T5" s="47" t="s">
        <v>34</v>
      </c>
      <c r="U5" s="47" t="s">
        <v>35</v>
      </c>
      <c r="V5" s="47" t="s">
        <v>36</v>
      </c>
      <c r="W5" s="47" t="s">
        <v>37</v>
      </c>
      <c r="X5" s="47" t="s">
        <v>38</v>
      </c>
      <c r="Y5" s="47" t="s">
        <v>39</v>
      </c>
      <c r="Z5" s="47" t="s">
        <v>40</v>
      </c>
      <c r="AA5" s="47" t="s">
        <v>41</v>
      </c>
      <c r="AB5" s="47" t="s">
        <v>42</v>
      </c>
      <c r="AC5" s="47" t="s">
        <v>43</v>
      </c>
      <c r="AD5" s="47" t="s">
        <v>44</v>
      </c>
      <c r="AE5" s="47" t="s">
        <v>45</v>
      </c>
      <c r="AF5" s="47" t="s">
        <v>46</v>
      </c>
      <c r="AG5" s="47" t="s">
        <v>47</v>
      </c>
      <c r="AH5" s="47" t="s">
        <v>48</v>
      </c>
      <c r="AI5" s="47" t="s">
        <v>49</v>
      </c>
      <c r="AJ5" s="47" t="s">
        <v>50</v>
      </c>
      <c r="AK5" s="47" t="s">
        <v>51</v>
      </c>
      <c r="AL5" s="5"/>
    </row>
    <row r="6" spans="1:78" x14ac:dyDescent="0.25">
      <c r="A6" s="42" t="s">
        <v>6</v>
      </c>
      <c r="B6" s="48">
        <f t="shared" ref="B6:B15" si="1">SUM(C6:AK6)</f>
        <v>4</v>
      </c>
      <c r="C6" s="49" cm="1">
        <f t="array" ref="C6">IFERROR((INDEX(Composant!$A$1:$AK$50,MATCH(Tableau2[[#This Row],[Ingrédients]:[Ingrédients]],Composant!$A$1:$A$50,0),MATCH(C$2,Composant!$A$1:$AAB$1,0))*C$3)/HLOOKUP(C$2,Composant!$A$1:$AAB$2,2,0),0)</f>
        <v>4</v>
      </c>
      <c r="D6" s="49" cm="1">
        <f t="array" ref="D6">IFERROR((INDEX(Composant!$A$1:$AK$50,MATCH(Tableau2[[#This Row],[Ingrédients]:[Ingrédients]],Composant!$A$1:$A$50,0),MATCH(D$2,Composant!$A$1:$AAB$1,0))*D$3)/HLOOKUP(D$2,Composant!$A$1:$AAB$2,2,0),0)</f>
        <v>0</v>
      </c>
      <c r="E6" s="49" cm="1">
        <f t="array" ref="E6">IFERROR((INDEX(Composant!$A$1:$AK$50,MATCH(Tableau2[[#This Row],[Ingrédients]:[Ingrédients]],Composant!$A$1:$A$50,0),MATCH(E$2,Composant!$A$1:$AAB$1,0))*E$3)/HLOOKUP(E$2,Composant!$A$1:$AAB$2,2,0),0)</f>
        <v>0</v>
      </c>
      <c r="F6" s="49" cm="1">
        <f t="array" ref="F6">IFERROR((INDEX(Composant!$A$1:$AK$50,MATCH(Tableau2[[#This Row],[Ingrédients]:[Ingrédients]],Composant!$A$1:$A$50,0),MATCH(F$2,Composant!$A$1:$AAB$1,0))*F$3)/HLOOKUP(F$2,Composant!$A$1:$AAB$2,2,0),0)</f>
        <v>0</v>
      </c>
      <c r="G6" s="49" cm="1">
        <f t="array" ref="G6">IFERROR((INDEX(Composant!$A$1:$AK$50,MATCH(Tableau2[[#This Row],[Ingrédients]:[Ingrédients]],Composant!$A$1:$A$50,0),MATCH(G$2,Composant!$A$1:$AAB$1,0))*G$3)/HLOOKUP(G$2,Composant!$A$1:$AAB$2,2,0),0)</f>
        <v>0</v>
      </c>
      <c r="H6" s="49" cm="1">
        <f t="array" ref="H6">IFERROR((INDEX(Composant!$A$1:$AK$50,MATCH(Tableau2[[#This Row],[Ingrédients]:[Ingrédients]],Composant!$A$1:$A$50,0),MATCH(H$2,Composant!$A$1:$AAB$1,0))*H$3)/HLOOKUP(H$2,Composant!$A$1:$AAB$2,2,0),0)</f>
        <v>0</v>
      </c>
      <c r="I6" s="49" cm="1">
        <f t="array" ref="I6">IFERROR((INDEX(Composant!$A$1:$AK$50,MATCH(Tableau2[[#This Row],[Ingrédients]:[Ingrédients]],Composant!$A$1:$A$50,0),MATCH(I$2,Composant!$A$1:$AAB$1,0))*I$3)/HLOOKUP(I$2,Composant!$A$1:$AAB$2,2,0),0)</f>
        <v>0</v>
      </c>
      <c r="J6" s="49" cm="1">
        <f t="array" ref="J6">IFERROR((INDEX(Composant!$A$1:$AK$50,MATCH(Tableau2[[#This Row],[Ingrédients]:[Ingrédients]],Composant!$A$1:$A$50,0),MATCH(J$2,Composant!$A$1:$AAB$1,0))*J$3)/HLOOKUP(J$2,Composant!$A$1:$AAB$2,2,0),0)</f>
        <v>0</v>
      </c>
      <c r="K6" s="49" cm="1">
        <f t="array" ref="K6">IFERROR((INDEX(Composant!$A$1:$AK$50,MATCH(Tableau2[[#This Row],[Ingrédients]:[Ingrédients]],Composant!$A$1:$A$50,0),MATCH(K$2,Composant!$A$1:$AAB$1,0))*K$3)/HLOOKUP(K$2,Composant!$A$1:$AAB$2,2,0),0)</f>
        <v>0</v>
      </c>
      <c r="L6" s="49" cm="1">
        <f t="array" ref="L6">IFERROR((INDEX(Composant!$A$1:$AK$50,MATCH(Tableau2[[#This Row],[Ingrédients]:[Ingrédients]],Composant!$A$1:$A$50,0),MATCH(L$2,Composant!$A$1:$AAB$1,0))*L$3)/HLOOKUP(L$2,Composant!$A$1:$AAB$2,2,0),0)</f>
        <v>0</v>
      </c>
      <c r="M6" s="49" cm="1">
        <f t="array" ref="M6">IFERROR((INDEX(Composant!$A$1:$AK$50,MATCH(Tableau2[[#This Row],[Ingrédients]:[Ingrédients]],Composant!$A$1:$A$50,0),MATCH(M$2,Composant!$A$1:$AAB$1,0))*M$3)/HLOOKUP(M$2,Composant!$A$1:$AAB$2,2,0),0)</f>
        <v>0</v>
      </c>
      <c r="N6" s="49" cm="1">
        <f t="array" ref="N6">IFERROR((INDEX(Composant!$A$1:$AK$50,MATCH(Tableau2[[#This Row],[Ingrédients]:[Ingrédients]],Composant!$A$1:$A$50,0),MATCH(N$2,Composant!$A$1:$AAB$1,0))*N$3)/HLOOKUP(N$2,Composant!$A$1:$AAB$2,2,0),0)</f>
        <v>0</v>
      </c>
      <c r="O6" s="49" cm="1">
        <f t="array" ref="O6">IFERROR((INDEX(Composant!$A$1:$AK$50,MATCH(Tableau2[[#This Row],[Ingrédients]:[Ingrédients]],Composant!$A$1:$A$50,0),MATCH(O$2,Composant!$A$1:$AAB$1,0))*O$3)/HLOOKUP(O$2,Composant!$A$1:$AAB$2,2,0),0)</f>
        <v>0</v>
      </c>
      <c r="P6" s="49" cm="1">
        <f t="array" ref="P6">IFERROR((INDEX(Composant!$A$1:$AK$50,MATCH(Tableau2[[#This Row],[Ingrédients]:[Ingrédients]],Composant!$A$1:$A$50,0),MATCH(P$2,Composant!$A$1:$AAB$1,0))*P$3)/HLOOKUP(P$2,Composant!$A$1:$AAB$2,2,0),0)</f>
        <v>0</v>
      </c>
      <c r="Q6" s="49" cm="1">
        <f t="array" ref="Q6">IFERROR((INDEX(Composant!$A$1:$AK$50,MATCH(Tableau2[[#This Row],[Ingrédients]:[Ingrédients]],Composant!$A$1:$A$50,0),MATCH(Q$2,Composant!$A$1:$AAB$1,0))*Q$3)/HLOOKUP(Q$2,Composant!$A$1:$AAB$2,2,0),0)</f>
        <v>0</v>
      </c>
      <c r="R6" s="49" cm="1">
        <f t="array" ref="R6">IFERROR((INDEX(Composant!$A$1:$AK$50,MATCH(Tableau2[[#This Row],[Ingrédients]:[Ingrédients]],Composant!$A$1:$A$50,0),MATCH(R$2,Composant!$A$1:$AAB$1,0))*R$3)/HLOOKUP(R$2,Composant!$A$1:$AAB$2,2,0),0)</f>
        <v>0</v>
      </c>
      <c r="S6" s="49" cm="1">
        <f t="array" ref="S6">IFERROR((INDEX(Composant!$A$1:$AK$50,MATCH(Tableau2[[#This Row],[Ingrédients]:[Ingrédients]],Composant!$A$1:$A$50,0),MATCH(S$2,Composant!$A$1:$AAB$1,0))*S$3)/HLOOKUP(S$2,Composant!$A$1:$AAB$2,2,0),0)</f>
        <v>0</v>
      </c>
      <c r="T6" s="49" cm="1">
        <f t="array" ref="T6">IFERROR((INDEX(Composant!$A$1:$AK$50,MATCH(Tableau2[[#This Row],[Ingrédients]:[Ingrédients]],Composant!$A$1:$A$50,0),MATCH(T$2,Composant!$A$1:$AAB$1,0))*T$3)/HLOOKUP(T$2,Composant!$A$1:$AAB$2,2,0),0)</f>
        <v>0</v>
      </c>
      <c r="U6" s="49" cm="1">
        <f t="array" ref="U6">IFERROR((INDEX(Composant!$A$1:$AK$50,MATCH(Tableau2[[#This Row],[Ingrédients]:[Ingrédients]],Composant!$A$1:$A$50,0),MATCH(U$2,Composant!$A$1:$AAB$1,0))*U$3)/HLOOKUP(U$2,Composant!$A$1:$AAB$2,2,0),0)</f>
        <v>0</v>
      </c>
      <c r="V6" s="49" cm="1">
        <f t="array" ref="V6">IFERROR((INDEX(Composant!$A$1:$AK$50,MATCH(Tableau2[[#This Row],[Ingrédients]:[Ingrédients]],Composant!$A$1:$A$50,0),MATCH(V$2,Composant!$A$1:$AAB$1,0))*V$3)/HLOOKUP(V$2,Composant!$A$1:$AAB$2,2,0),0)</f>
        <v>0</v>
      </c>
      <c r="W6" s="49" cm="1">
        <f t="array" ref="W6">IFERROR((INDEX(Composant!$A$1:$AK$50,MATCH(Tableau2[[#This Row],[Ingrédients]:[Ingrédients]],Composant!$A$1:$A$50,0),MATCH(W$2,Composant!$A$1:$AAB$1,0))*W$3)/HLOOKUP(W$2,Composant!$A$1:$AAB$2,2,0),0)</f>
        <v>0</v>
      </c>
      <c r="X6" s="49" cm="1">
        <f t="array" ref="X6">IFERROR((INDEX(Composant!$A$1:$AK$50,MATCH(Tableau2[[#This Row],[Ingrédients]:[Ingrédients]],Composant!$A$1:$A$50,0),MATCH(X$2,Composant!$A$1:$AAB$1,0))*X$3)/HLOOKUP(X$2,Composant!$A$1:$AAB$2,2,0),0)</f>
        <v>0</v>
      </c>
      <c r="Y6" s="49" cm="1">
        <f t="array" ref="Y6">IFERROR((INDEX(Composant!$A$1:$AK$50,MATCH(Tableau2[[#This Row],[Ingrédients]:[Ingrédients]],Composant!$A$1:$A$50,0),MATCH(Y$2,Composant!$A$1:$AAB$1,0))*Y$3)/HLOOKUP(Y$2,Composant!$A$1:$AAB$2,2,0),0)</f>
        <v>0</v>
      </c>
      <c r="Z6" s="49" cm="1">
        <f t="array" ref="Z6">IFERROR((INDEX(Composant!$A$1:$AK$50,MATCH(Tableau2[[#This Row],[Ingrédients]:[Ingrédients]],Composant!$A$1:$A$50,0),MATCH(Z$2,Composant!$A$1:$AAB$1,0))*Z$3)/HLOOKUP(Z$2,Composant!$A$1:$AAB$2,2,0),0)</f>
        <v>0</v>
      </c>
      <c r="AA6" s="49" cm="1">
        <f t="array" ref="AA6">IFERROR((INDEX(Composant!$A$1:$AK$50,MATCH(Tableau2[[#This Row],[Ingrédients]:[Ingrédients]],Composant!$A$1:$A$50,0),MATCH(AA$2,Composant!$A$1:$AAB$1,0))*AA$3)/HLOOKUP(AA$2,Composant!$A$1:$AAB$2,2,0),0)</f>
        <v>0</v>
      </c>
      <c r="AB6" s="49" cm="1">
        <f t="array" ref="AB6">IFERROR((INDEX(Composant!$A$1:$AK$50,MATCH(Tableau2[[#This Row],[Ingrédients]:[Ingrédients]],Composant!$A$1:$A$50,0),MATCH(AB$2,Composant!$A$1:$AAB$1,0))*AB$3)/HLOOKUP(AB$2,Composant!$A$1:$AAB$2,2,0),0)</f>
        <v>0</v>
      </c>
      <c r="AC6" s="49" cm="1">
        <f t="array" ref="AC6">IFERROR((INDEX(Composant!$A$1:$AK$50,MATCH(Tableau2[[#This Row],[Ingrédients]:[Ingrédients]],Composant!$A$1:$A$50,0),MATCH(AC$2,Composant!$A$1:$AAB$1,0))*AC$3)/HLOOKUP(AC$2,Composant!$A$1:$AAB$2,2,0),0)</f>
        <v>0</v>
      </c>
      <c r="AD6" s="49" cm="1">
        <f t="array" ref="AD6">IFERROR((INDEX(Composant!$A$1:$AK$50,MATCH(Tableau2[[#This Row],[Ingrédients]:[Ingrédients]],Composant!$A$1:$A$50,0),MATCH(AD$2,Composant!$A$1:$AAB$1,0))*AD$3)/HLOOKUP(AD$2,Composant!$A$1:$AAB$2,2,0),0)</f>
        <v>0</v>
      </c>
      <c r="AE6" s="49" cm="1">
        <f t="array" ref="AE6">IFERROR((INDEX(Composant!$A$1:$AK$50,MATCH(Tableau2[[#This Row],[Ingrédients]:[Ingrédients]],Composant!$A$1:$A$50,0),MATCH(AE$2,Composant!$A$1:$AAB$1,0))*AE$3)/HLOOKUP(AE$2,Composant!$A$1:$AAB$2,2,0),0)</f>
        <v>0</v>
      </c>
      <c r="AF6" s="49" cm="1">
        <f t="array" ref="AF6">IFERROR((INDEX(Composant!$A$1:$AK$50,MATCH(Tableau2[[#This Row],[Ingrédients]:[Ingrédients]],Composant!$A$1:$A$50,0),MATCH(AF$2,Composant!$A$1:$AAB$1,0))*AF$3)/HLOOKUP(AF$2,Composant!$A$1:$AAB$2,2,0),0)</f>
        <v>0</v>
      </c>
      <c r="AG6" s="49" cm="1">
        <f t="array" ref="AG6">IFERROR((INDEX(Composant!$A$1:$AK$50,MATCH(Tableau2[[#This Row],[Ingrédients]:[Ingrédients]],Composant!$A$1:$A$50,0),MATCH(AG$2,Composant!$A$1:$AAB$1,0))*AG$3)/HLOOKUP(AG$2,Composant!$A$1:$AAB$2,2,0),0)</f>
        <v>0</v>
      </c>
      <c r="AH6" s="49" cm="1">
        <f t="array" ref="AH6">IFERROR((INDEX(Composant!$A$1:$AK$50,MATCH(Tableau2[[#This Row],[Ingrédients]:[Ingrédients]],Composant!$A$1:$A$50,0),MATCH(AH$2,Composant!$A$1:$AAB$1,0))*AH$3)/HLOOKUP(AH$2,Composant!$A$1:$AAB$2,2,0),0)</f>
        <v>0</v>
      </c>
      <c r="AI6" s="49" cm="1">
        <f t="array" ref="AI6">IFERROR((INDEX(Composant!$A$1:$AK$50,MATCH(Tableau2[[#This Row],[Ingrédients]:[Ingrédients]],Composant!$A$1:$A$50,0),MATCH(AI$2,Composant!$A$1:$AAB$1,0))*AI$3)/HLOOKUP(AI$2,Composant!$A$1:$AAB$2,2,0),0)</f>
        <v>0</v>
      </c>
      <c r="AJ6" s="49" cm="1">
        <f t="array" ref="AJ6">IFERROR((INDEX(Composant!$A$1:$AK$50,MATCH(Tableau2[[#This Row],[Ingrédients]:[Ingrédients]],Composant!$A$1:$A$50,0),MATCH(AJ$2,Composant!$A$1:$AAB$1,0))*AJ$3)/HLOOKUP(AJ$2,Composant!$A$1:$AAB$2,2,0),0)</f>
        <v>0</v>
      </c>
      <c r="AK6" s="49" cm="1">
        <f t="array" ref="AK6">IFERROR((INDEX(Composant!$A$1:$AK$50,MATCH(Tableau2[[#This Row],[Ingrédients]:[Ingrédients]],Composant!$A$1:$A$50,0),MATCH(AK$2,Composant!$A$1:$AAB$1,0))*AK$3)/HLOOKUP(AK$2,Composant!$A$1:$AAB$2,2,0),0)</f>
        <v>0</v>
      </c>
      <c r="AL6" s="5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</row>
    <row r="7" spans="1:78" x14ac:dyDescent="0.25">
      <c r="A7" s="43" t="s">
        <v>0</v>
      </c>
      <c r="B7" s="48">
        <f t="shared" si="1"/>
        <v>2.65</v>
      </c>
      <c r="C7" s="50" cm="1">
        <f t="array" ref="C7">IFERROR((INDEX(Composant!$A$1:$AK$50,MATCH(Tableau2[[#This Row],[Ingrédients]:[Ingrédients]],Composant!$A$1:$A$50,0),MATCH(C$2,Composant!$A$1:$AAB$1,0))*C$3)/HLOOKUP(C$2,Composant!$A$1:$AAB$2,2,0),0)</f>
        <v>2</v>
      </c>
      <c r="D7" s="50" cm="1">
        <f t="array" ref="D7">IFERROR((INDEX(Composant!$A$1:$AK$50,MATCH(Tableau2[[#This Row],[Ingrédients]:[Ingrédients]],Composant!$A$1:$A$50,0),MATCH(D$2,Composant!$A$1:$AAB$1,0))*D$3)/HLOOKUP(D$2,Composant!$A$1:$AAB$2,2,0),0)</f>
        <v>0</v>
      </c>
      <c r="E7" s="50" cm="1">
        <f t="array" ref="E7">IFERROR((INDEX(Composant!$A$1:$AK$50,MATCH(Tableau2[[#This Row],[Ingrédients]:[Ingrédients]],Composant!$A$1:$A$50,0),MATCH(E$2,Composant!$A$1:$AAB$1,0))*E$3)/HLOOKUP(E$2,Composant!$A$1:$AAB$2,2,0),0)</f>
        <v>0</v>
      </c>
      <c r="F7" s="50" cm="1">
        <f t="array" ref="F7">IFERROR((INDEX(Composant!$A$1:$AK$50,MATCH(Tableau2[[#This Row],[Ingrédients]:[Ingrédients]],Composant!$A$1:$A$50,0),MATCH(F$2,Composant!$A$1:$AAB$1,0))*F$3)/HLOOKUP(F$2,Composant!$A$1:$AAB$2,2,0),0)</f>
        <v>0.65</v>
      </c>
      <c r="G7" s="50" cm="1">
        <f t="array" ref="G7">IFERROR((INDEX(Composant!$A$1:$AK$50,MATCH(Tableau2[[#This Row],[Ingrédients]:[Ingrédients]],Composant!$A$1:$A$50,0),MATCH(G$2,Composant!$A$1:$AAB$1,0))*G$3)/HLOOKUP(G$2,Composant!$A$1:$AAB$2,2,0),0)</f>
        <v>0</v>
      </c>
      <c r="H7" s="50" cm="1">
        <f t="array" ref="H7">IFERROR((INDEX(Composant!$A$1:$AK$50,MATCH(Tableau2[[#This Row],[Ingrédients]:[Ingrédients]],Composant!$A$1:$A$50,0),MATCH(H$2,Composant!$A$1:$AAB$1,0))*H$3)/HLOOKUP(H$2,Composant!$A$1:$AAB$2,2,0),0)</f>
        <v>0</v>
      </c>
      <c r="I7" s="50" cm="1">
        <f t="array" ref="I7">IFERROR((INDEX(Composant!$A$1:$AK$50,MATCH(Tableau2[[#This Row],[Ingrédients]:[Ingrédients]],Composant!$A$1:$A$50,0),MATCH(I$2,Composant!$A$1:$AAB$1,0))*I$3)/HLOOKUP(I$2,Composant!$A$1:$AAB$2,2,0),0)</f>
        <v>0</v>
      </c>
      <c r="J7" s="50" cm="1">
        <f t="array" ref="J7">IFERROR((INDEX(Composant!$A$1:$AK$50,MATCH(Tableau2[[#This Row],[Ingrédients]:[Ingrédients]],Composant!$A$1:$A$50,0),MATCH(J$2,Composant!$A$1:$AAB$1,0))*J$3)/HLOOKUP(J$2,Composant!$A$1:$AAB$2,2,0),0)</f>
        <v>0</v>
      </c>
      <c r="K7" s="50" cm="1">
        <f t="array" ref="K7">IFERROR((INDEX(Composant!$A$1:$AK$50,MATCH(Tableau2[[#This Row],[Ingrédients]:[Ingrédients]],Composant!$A$1:$A$50,0),MATCH(K$2,Composant!$A$1:$AAB$1,0))*K$3)/HLOOKUP(K$2,Composant!$A$1:$AAB$2,2,0),0)</f>
        <v>0</v>
      </c>
      <c r="L7" s="50" cm="1">
        <f t="array" ref="L7">IFERROR((INDEX(Composant!$A$1:$AK$50,MATCH(Tableau2[[#This Row],[Ingrédients]:[Ingrédients]],Composant!$A$1:$A$50,0),MATCH(L$2,Composant!$A$1:$AAB$1,0))*L$3)/HLOOKUP(L$2,Composant!$A$1:$AAB$2,2,0),0)</f>
        <v>0</v>
      </c>
      <c r="M7" s="50" cm="1">
        <f t="array" ref="M7">IFERROR((INDEX(Composant!$A$1:$AK$50,MATCH(Tableau2[[#This Row],[Ingrédients]:[Ingrédients]],Composant!$A$1:$A$50,0),MATCH(M$2,Composant!$A$1:$AAB$1,0))*M$3)/HLOOKUP(M$2,Composant!$A$1:$AAB$2,2,0),0)</f>
        <v>0</v>
      </c>
      <c r="N7" s="50" cm="1">
        <f t="array" ref="N7">IFERROR((INDEX(Composant!$A$1:$AK$50,MATCH(Tableau2[[#This Row],[Ingrédients]:[Ingrédients]],Composant!$A$1:$A$50,0),MATCH(N$2,Composant!$A$1:$AAB$1,0))*N$3)/HLOOKUP(N$2,Composant!$A$1:$AAB$2,2,0),0)</f>
        <v>0</v>
      </c>
      <c r="O7" s="50" cm="1">
        <f t="array" ref="O7">IFERROR((INDEX(Composant!$A$1:$AK$50,MATCH(Tableau2[[#This Row],[Ingrédients]:[Ingrédients]],Composant!$A$1:$A$50,0),MATCH(O$2,Composant!$A$1:$AAB$1,0))*O$3)/HLOOKUP(O$2,Composant!$A$1:$AAB$2,2,0),0)</f>
        <v>0</v>
      </c>
      <c r="P7" s="50" cm="1">
        <f t="array" ref="P7">IFERROR((INDEX(Composant!$A$1:$AK$50,MATCH(Tableau2[[#This Row],[Ingrédients]:[Ingrédients]],Composant!$A$1:$A$50,0),MATCH(P$2,Composant!$A$1:$AAB$1,0))*P$3)/HLOOKUP(P$2,Composant!$A$1:$AAB$2,2,0),0)</f>
        <v>0</v>
      </c>
      <c r="Q7" s="50" cm="1">
        <f t="array" ref="Q7">IFERROR((INDEX(Composant!$A$1:$AK$50,MATCH(Tableau2[[#This Row],[Ingrédients]:[Ingrédients]],Composant!$A$1:$A$50,0),MATCH(Q$2,Composant!$A$1:$AAB$1,0))*Q$3)/HLOOKUP(Q$2,Composant!$A$1:$AAB$2,2,0),0)</f>
        <v>0</v>
      </c>
      <c r="R7" s="50" cm="1">
        <f t="array" ref="R7">IFERROR((INDEX(Composant!$A$1:$AK$50,MATCH(Tableau2[[#This Row],[Ingrédients]:[Ingrédients]],Composant!$A$1:$A$50,0),MATCH(R$2,Composant!$A$1:$AAB$1,0))*R$3)/HLOOKUP(R$2,Composant!$A$1:$AAB$2,2,0),0)</f>
        <v>0</v>
      </c>
      <c r="S7" s="50" cm="1">
        <f t="array" ref="S7">IFERROR((INDEX(Composant!$A$1:$AK$50,MATCH(Tableau2[[#This Row],[Ingrédients]:[Ingrédients]],Composant!$A$1:$A$50,0),MATCH(S$2,Composant!$A$1:$AAB$1,0))*S$3)/HLOOKUP(S$2,Composant!$A$1:$AAB$2,2,0),0)</f>
        <v>0</v>
      </c>
      <c r="T7" s="50" cm="1">
        <f t="array" ref="T7">IFERROR((INDEX(Composant!$A$1:$AK$50,MATCH(Tableau2[[#This Row],[Ingrédients]:[Ingrédients]],Composant!$A$1:$A$50,0),MATCH(T$2,Composant!$A$1:$AAB$1,0))*T$3)/HLOOKUP(T$2,Composant!$A$1:$AAB$2,2,0),0)</f>
        <v>0</v>
      </c>
      <c r="U7" s="50" cm="1">
        <f t="array" ref="U7">IFERROR((INDEX(Composant!$A$1:$AK$50,MATCH(Tableau2[[#This Row],[Ingrédients]:[Ingrédients]],Composant!$A$1:$A$50,0),MATCH(U$2,Composant!$A$1:$AAB$1,0))*U$3)/HLOOKUP(U$2,Composant!$A$1:$AAB$2,2,0),0)</f>
        <v>0</v>
      </c>
      <c r="V7" s="50" cm="1">
        <f t="array" ref="V7">IFERROR((INDEX(Composant!$A$1:$AK$50,MATCH(Tableau2[[#This Row],[Ingrédients]:[Ingrédients]],Composant!$A$1:$A$50,0),MATCH(V$2,Composant!$A$1:$AAB$1,0))*V$3)/HLOOKUP(V$2,Composant!$A$1:$AAB$2,2,0),0)</f>
        <v>0</v>
      </c>
      <c r="W7" s="50" cm="1">
        <f t="array" ref="W7">IFERROR((INDEX(Composant!$A$1:$AK$50,MATCH(Tableau2[[#This Row],[Ingrédients]:[Ingrédients]],Composant!$A$1:$A$50,0),MATCH(W$2,Composant!$A$1:$AAB$1,0))*W$3)/HLOOKUP(W$2,Composant!$A$1:$AAB$2,2,0),0)</f>
        <v>0</v>
      </c>
      <c r="X7" s="50" cm="1">
        <f t="array" ref="X7">IFERROR((INDEX(Composant!$A$1:$AK$50,MATCH(Tableau2[[#This Row],[Ingrédients]:[Ingrédients]],Composant!$A$1:$A$50,0),MATCH(X$2,Composant!$A$1:$AAB$1,0))*X$3)/HLOOKUP(X$2,Composant!$A$1:$AAB$2,2,0),0)</f>
        <v>0</v>
      </c>
      <c r="Y7" s="50" cm="1">
        <f t="array" ref="Y7">IFERROR((INDEX(Composant!$A$1:$AK$50,MATCH(Tableau2[[#This Row],[Ingrédients]:[Ingrédients]],Composant!$A$1:$A$50,0),MATCH(Y$2,Composant!$A$1:$AAB$1,0))*Y$3)/HLOOKUP(Y$2,Composant!$A$1:$AAB$2,2,0),0)</f>
        <v>0</v>
      </c>
      <c r="Z7" s="50" cm="1">
        <f t="array" ref="Z7">IFERROR((INDEX(Composant!$A$1:$AK$50,MATCH(Tableau2[[#This Row],[Ingrédients]:[Ingrédients]],Composant!$A$1:$A$50,0),MATCH(Z$2,Composant!$A$1:$AAB$1,0))*Z$3)/HLOOKUP(Z$2,Composant!$A$1:$AAB$2,2,0),0)</f>
        <v>0</v>
      </c>
      <c r="AA7" s="50" cm="1">
        <f t="array" ref="AA7">IFERROR((INDEX(Composant!$A$1:$AK$50,MATCH(Tableau2[[#This Row],[Ingrédients]:[Ingrédients]],Composant!$A$1:$A$50,0),MATCH(AA$2,Composant!$A$1:$AAB$1,0))*AA$3)/HLOOKUP(AA$2,Composant!$A$1:$AAB$2,2,0),0)</f>
        <v>0</v>
      </c>
      <c r="AB7" s="50" cm="1">
        <f t="array" ref="AB7">IFERROR((INDEX(Composant!$A$1:$AK$50,MATCH(Tableau2[[#This Row],[Ingrédients]:[Ingrédients]],Composant!$A$1:$A$50,0),MATCH(AB$2,Composant!$A$1:$AAB$1,0))*AB$3)/HLOOKUP(AB$2,Composant!$A$1:$AAB$2,2,0),0)</f>
        <v>0</v>
      </c>
      <c r="AC7" s="50" cm="1">
        <f t="array" ref="AC7">IFERROR((INDEX(Composant!$A$1:$AK$50,MATCH(Tableau2[[#This Row],[Ingrédients]:[Ingrédients]],Composant!$A$1:$A$50,0),MATCH(AC$2,Composant!$A$1:$AAB$1,0))*AC$3)/HLOOKUP(AC$2,Composant!$A$1:$AAB$2,2,0),0)</f>
        <v>0</v>
      </c>
      <c r="AD7" s="50" cm="1">
        <f t="array" ref="AD7">IFERROR((INDEX(Composant!$A$1:$AK$50,MATCH(Tableau2[[#This Row],[Ingrédients]:[Ingrédients]],Composant!$A$1:$A$50,0),MATCH(AD$2,Composant!$A$1:$AAB$1,0))*AD$3)/HLOOKUP(AD$2,Composant!$A$1:$AAB$2,2,0),0)</f>
        <v>0</v>
      </c>
      <c r="AE7" s="50" cm="1">
        <f t="array" ref="AE7">IFERROR((INDEX(Composant!$A$1:$AK$50,MATCH(Tableau2[[#This Row],[Ingrédients]:[Ingrédients]],Composant!$A$1:$A$50,0),MATCH(AE$2,Composant!$A$1:$AAB$1,0))*AE$3)/HLOOKUP(AE$2,Composant!$A$1:$AAB$2,2,0),0)</f>
        <v>0</v>
      </c>
      <c r="AF7" s="50" cm="1">
        <f t="array" ref="AF7">IFERROR((INDEX(Composant!$A$1:$AK$50,MATCH(Tableau2[[#This Row],[Ingrédients]:[Ingrédients]],Composant!$A$1:$A$50,0),MATCH(AF$2,Composant!$A$1:$AAB$1,0))*AF$3)/HLOOKUP(AF$2,Composant!$A$1:$AAB$2,2,0),0)</f>
        <v>0</v>
      </c>
      <c r="AG7" s="50" cm="1">
        <f t="array" ref="AG7">IFERROR((INDEX(Composant!$A$1:$AK$50,MATCH(Tableau2[[#This Row],[Ingrédients]:[Ingrédients]],Composant!$A$1:$A$50,0),MATCH(AG$2,Composant!$A$1:$AAB$1,0))*AG$3)/HLOOKUP(AG$2,Composant!$A$1:$AAB$2,2,0),0)</f>
        <v>0</v>
      </c>
      <c r="AH7" s="50" cm="1">
        <f t="array" ref="AH7">IFERROR((INDEX(Composant!$A$1:$AK$50,MATCH(Tableau2[[#This Row],[Ingrédients]:[Ingrédients]],Composant!$A$1:$A$50,0),MATCH(AH$2,Composant!$A$1:$AAB$1,0))*AH$3)/HLOOKUP(AH$2,Composant!$A$1:$AAB$2,2,0),0)</f>
        <v>0</v>
      </c>
      <c r="AI7" s="50" cm="1">
        <f t="array" ref="AI7">IFERROR((INDEX(Composant!$A$1:$AK$50,MATCH(Tableau2[[#This Row],[Ingrédients]:[Ingrédients]],Composant!$A$1:$A$50,0),MATCH(AI$2,Composant!$A$1:$AAB$1,0))*AI$3)/HLOOKUP(AI$2,Composant!$A$1:$AAB$2,2,0),0)</f>
        <v>0</v>
      </c>
      <c r="AJ7" s="50" cm="1">
        <f t="array" ref="AJ7">IFERROR((INDEX(Composant!$A$1:$AK$50,MATCH(Tableau2[[#This Row],[Ingrédients]:[Ingrédients]],Composant!$A$1:$A$50,0),MATCH(AJ$2,Composant!$A$1:$AAB$1,0))*AJ$3)/HLOOKUP(AJ$2,Composant!$A$1:$AAB$2,2,0),0)</f>
        <v>0</v>
      </c>
      <c r="AK7" s="50" cm="1">
        <f t="array" ref="AK7">IFERROR((INDEX(Composant!$A$1:$AK$50,MATCH(Tableau2[[#This Row],[Ingrédients]:[Ingrédients]],Composant!$A$1:$A$50,0),MATCH(AK$2,Composant!$A$1:$AAB$1,0))*AK$3)/HLOOKUP(AK$2,Composant!$A$1:$AAB$2,2,0),0)</f>
        <v>0</v>
      </c>
      <c r="AL7" s="5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</row>
    <row r="8" spans="1:78" ht="18" customHeight="1" x14ac:dyDescent="0.25">
      <c r="A8" s="42" t="s">
        <v>3</v>
      </c>
      <c r="B8" s="48">
        <f t="shared" si="1"/>
        <v>0</v>
      </c>
      <c r="C8" s="49" cm="1">
        <f t="array" ref="C8">IFERROR((INDEX(Composant!$A$1:$AK$50,MATCH(Tableau2[[#This Row],[Ingrédients]:[Ingrédients]],Composant!$A$1:$A$50,0),MATCH(C$2,Composant!$A$1:$AAB$1,0))*C$3)/HLOOKUP(C$2,Composant!$A$1:$AAB$2,2,0),0)</f>
        <v>0</v>
      </c>
      <c r="D8" s="49" cm="1">
        <f t="array" ref="D8">IFERROR((INDEX(Composant!$A$1:$AK$50,MATCH(Tableau2[[#This Row],[Ingrédients]:[Ingrédients]],Composant!$A$1:$A$50,0),MATCH(D$2,Composant!$A$1:$AAB$1,0))*D$3)/HLOOKUP(D$2,Composant!$A$1:$AAB$2,2,0),0)</f>
        <v>0</v>
      </c>
      <c r="E8" s="49" cm="1">
        <f t="array" ref="E8">IFERROR((INDEX(Composant!$A$1:$AK$50,MATCH(Tableau2[[#This Row],[Ingrédients]:[Ingrédients]],Composant!$A$1:$A$50,0),MATCH(E$2,Composant!$A$1:$AAB$1,0))*E$3)/HLOOKUP(E$2,Composant!$A$1:$AAB$2,2,0),0)</f>
        <v>0</v>
      </c>
      <c r="F8" s="49" cm="1">
        <f t="array" ref="F8">IFERROR((INDEX(Composant!$A$1:$AK$50,MATCH(Tableau2[[#This Row],[Ingrédients]:[Ingrédients]],Composant!$A$1:$A$50,0),MATCH(F$2,Composant!$A$1:$AAB$1,0))*F$3)/HLOOKUP(F$2,Composant!$A$1:$AAB$2,2,0),0)</f>
        <v>0</v>
      </c>
      <c r="G8" s="49" cm="1">
        <f t="array" ref="G8">IFERROR((INDEX(Composant!$A$1:$AK$50,MATCH(Tableau2[[#This Row],[Ingrédients]:[Ingrédients]],Composant!$A$1:$A$50,0),MATCH(G$2,Composant!$A$1:$AAB$1,0))*G$3)/HLOOKUP(G$2,Composant!$A$1:$AAB$2,2,0),0)</f>
        <v>0</v>
      </c>
      <c r="H8" s="49" cm="1">
        <f t="array" ref="H8">IFERROR((INDEX(Composant!$A$1:$AK$50,MATCH(Tableau2[[#This Row],[Ingrédients]:[Ingrédients]],Composant!$A$1:$A$50,0),MATCH(H$2,Composant!$A$1:$AAB$1,0))*H$3)/HLOOKUP(H$2,Composant!$A$1:$AAB$2,2,0),0)</f>
        <v>0</v>
      </c>
      <c r="I8" s="49" cm="1">
        <f t="array" ref="I8">IFERROR((INDEX(Composant!$A$1:$AK$50,MATCH(Tableau2[[#This Row],[Ingrédients]:[Ingrédients]],Composant!$A$1:$A$50,0),MATCH(I$2,Composant!$A$1:$AAB$1,0))*I$3)/HLOOKUP(I$2,Composant!$A$1:$AAB$2,2,0),0)</f>
        <v>0</v>
      </c>
      <c r="J8" s="49" cm="1">
        <f t="array" ref="J8">IFERROR((INDEX(Composant!$A$1:$AK$50,MATCH(Tableau2[[#This Row],[Ingrédients]:[Ingrédients]],Composant!$A$1:$A$50,0),MATCH(J$2,Composant!$A$1:$AAB$1,0))*J$3)/HLOOKUP(J$2,Composant!$A$1:$AAB$2,2,0),0)</f>
        <v>0</v>
      </c>
      <c r="K8" s="49" cm="1">
        <f t="array" ref="K8">IFERROR((INDEX(Composant!$A$1:$AK$50,MATCH(Tableau2[[#This Row],[Ingrédients]:[Ingrédients]],Composant!$A$1:$A$50,0),MATCH(K$2,Composant!$A$1:$AAB$1,0))*K$3)/HLOOKUP(K$2,Composant!$A$1:$AAB$2,2,0),0)</f>
        <v>0</v>
      </c>
      <c r="L8" s="49" cm="1">
        <f t="array" ref="L8">IFERROR((INDEX(Composant!$A$1:$AK$50,MATCH(Tableau2[[#This Row],[Ingrédients]:[Ingrédients]],Composant!$A$1:$A$50,0),MATCH(L$2,Composant!$A$1:$AAB$1,0))*L$3)/HLOOKUP(L$2,Composant!$A$1:$AAB$2,2,0),0)</f>
        <v>0</v>
      </c>
      <c r="M8" s="49" cm="1">
        <f t="array" ref="M8">IFERROR((INDEX(Composant!$A$1:$AK$50,MATCH(Tableau2[[#This Row],[Ingrédients]:[Ingrédients]],Composant!$A$1:$A$50,0),MATCH(M$2,Composant!$A$1:$AAB$1,0))*M$3)/HLOOKUP(M$2,Composant!$A$1:$AAB$2,2,0),0)</f>
        <v>0</v>
      </c>
      <c r="N8" s="49" cm="1">
        <f t="array" ref="N8">IFERROR((INDEX(Composant!$A$1:$AK$50,MATCH(Tableau2[[#This Row],[Ingrédients]:[Ingrédients]],Composant!$A$1:$A$50,0),MATCH(N$2,Composant!$A$1:$AAB$1,0))*N$3)/HLOOKUP(N$2,Composant!$A$1:$AAB$2,2,0),0)</f>
        <v>0</v>
      </c>
      <c r="O8" s="49" cm="1">
        <f t="array" ref="O8">IFERROR((INDEX(Composant!$A$1:$AK$50,MATCH(Tableau2[[#This Row],[Ingrédients]:[Ingrédients]],Composant!$A$1:$A$50,0),MATCH(O$2,Composant!$A$1:$AAB$1,0))*O$3)/HLOOKUP(O$2,Composant!$A$1:$AAB$2,2,0),0)</f>
        <v>0</v>
      </c>
      <c r="P8" s="49" cm="1">
        <f t="array" ref="P8">IFERROR((INDEX(Composant!$A$1:$AK$50,MATCH(Tableau2[[#This Row],[Ingrédients]:[Ingrédients]],Composant!$A$1:$A$50,0),MATCH(P$2,Composant!$A$1:$AAB$1,0))*P$3)/HLOOKUP(P$2,Composant!$A$1:$AAB$2,2,0),0)</f>
        <v>0</v>
      </c>
      <c r="Q8" s="49" cm="1">
        <f t="array" ref="Q8">IFERROR((INDEX(Composant!$A$1:$AK$50,MATCH(Tableau2[[#This Row],[Ingrédients]:[Ingrédients]],Composant!$A$1:$A$50,0),MATCH(Q$2,Composant!$A$1:$AAB$1,0))*Q$3)/HLOOKUP(Q$2,Composant!$A$1:$AAB$2,2,0),0)</f>
        <v>0</v>
      </c>
      <c r="R8" s="49" cm="1">
        <f t="array" ref="R8">IFERROR((INDEX(Composant!$A$1:$AK$50,MATCH(Tableau2[[#This Row],[Ingrédients]:[Ingrédients]],Composant!$A$1:$A$50,0),MATCH(R$2,Composant!$A$1:$AAB$1,0))*R$3)/HLOOKUP(R$2,Composant!$A$1:$AAB$2,2,0),0)</f>
        <v>0</v>
      </c>
      <c r="S8" s="49" cm="1">
        <f t="array" ref="S8">IFERROR((INDEX(Composant!$A$1:$AK$50,MATCH(Tableau2[[#This Row],[Ingrédients]:[Ingrédients]],Composant!$A$1:$A$50,0),MATCH(S$2,Composant!$A$1:$AAB$1,0))*S$3)/HLOOKUP(S$2,Composant!$A$1:$AAB$2,2,0),0)</f>
        <v>0</v>
      </c>
      <c r="T8" s="49" cm="1">
        <f t="array" ref="T8">IFERROR((INDEX(Composant!$A$1:$AK$50,MATCH(Tableau2[[#This Row],[Ingrédients]:[Ingrédients]],Composant!$A$1:$A$50,0),MATCH(T$2,Composant!$A$1:$AAB$1,0))*T$3)/HLOOKUP(T$2,Composant!$A$1:$AAB$2,2,0),0)</f>
        <v>0</v>
      </c>
      <c r="U8" s="49" cm="1">
        <f t="array" ref="U8">IFERROR((INDEX(Composant!$A$1:$AK$50,MATCH(Tableau2[[#This Row],[Ingrédients]:[Ingrédients]],Composant!$A$1:$A$50,0),MATCH(U$2,Composant!$A$1:$AAB$1,0))*U$3)/HLOOKUP(U$2,Composant!$A$1:$AAB$2,2,0),0)</f>
        <v>0</v>
      </c>
      <c r="V8" s="49" cm="1">
        <f t="array" ref="V8">IFERROR((INDEX(Composant!$A$1:$AK$50,MATCH(Tableau2[[#This Row],[Ingrédients]:[Ingrédients]],Composant!$A$1:$A$50,0),MATCH(V$2,Composant!$A$1:$AAB$1,0))*V$3)/HLOOKUP(V$2,Composant!$A$1:$AAB$2,2,0),0)</f>
        <v>0</v>
      </c>
      <c r="W8" s="49" cm="1">
        <f t="array" ref="W8">IFERROR((INDEX(Composant!$A$1:$AK$50,MATCH(Tableau2[[#This Row],[Ingrédients]:[Ingrédients]],Composant!$A$1:$A$50,0),MATCH(W$2,Composant!$A$1:$AAB$1,0))*W$3)/HLOOKUP(W$2,Composant!$A$1:$AAB$2,2,0),0)</f>
        <v>0</v>
      </c>
      <c r="X8" s="49" cm="1">
        <f t="array" ref="X8">IFERROR((INDEX(Composant!$A$1:$AK$50,MATCH(Tableau2[[#This Row],[Ingrédients]:[Ingrédients]],Composant!$A$1:$A$50,0),MATCH(X$2,Composant!$A$1:$AAB$1,0))*X$3)/HLOOKUP(X$2,Composant!$A$1:$AAB$2,2,0),0)</f>
        <v>0</v>
      </c>
      <c r="Y8" s="49" cm="1">
        <f t="array" ref="Y8">IFERROR((INDEX(Composant!$A$1:$AK$50,MATCH(Tableau2[[#This Row],[Ingrédients]:[Ingrédients]],Composant!$A$1:$A$50,0),MATCH(Y$2,Composant!$A$1:$AAB$1,0))*Y$3)/HLOOKUP(Y$2,Composant!$A$1:$AAB$2,2,0),0)</f>
        <v>0</v>
      </c>
      <c r="Z8" s="49" cm="1">
        <f t="array" ref="Z8">IFERROR((INDEX(Composant!$A$1:$AK$50,MATCH(Tableau2[[#This Row],[Ingrédients]:[Ingrédients]],Composant!$A$1:$A$50,0),MATCH(Z$2,Composant!$A$1:$AAB$1,0))*Z$3)/HLOOKUP(Z$2,Composant!$A$1:$AAB$2,2,0),0)</f>
        <v>0</v>
      </c>
      <c r="AA8" s="49" cm="1">
        <f t="array" ref="AA8">IFERROR((INDEX(Composant!$A$1:$AK$50,MATCH(Tableau2[[#This Row],[Ingrédients]:[Ingrédients]],Composant!$A$1:$A$50,0),MATCH(AA$2,Composant!$A$1:$AAB$1,0))*AA$3)/HLOOKUP(AA$2,Composant!$A$1:$AAB$2,2,0),0)</f>
        <v>0</v>
      </c>
      <c r="AB8" s="49" cm="1">
        <f t="array" ref="AB8">IFERROR((INDEX(Composant!$A$1:$AK$50,MATCH(Tableau2[[#This Row],[Ingrédients]:[Ingrédients]],Composant!$A$1:$A$50,0),MATCH(AB$2,Composant!$A$1:$AAB$1,0))*AB$3)/HLOOKUP(AB$2,Composant!$A$1:$AAB$2,2,0),0)</f>
        <v>0</v>
      </c>
      <c r="AC8" s="49" cm="1">
        <f t="array" ref="AC8">IFERROR((INDEX(Composant!$A$1:$AK$50,MATCH(Tableau2[[#This Row],[Ingrédients]:[Ingrédients]],Composant!$A$1:$A$50,0),MATCH(AC$2,Composant!$A$1:$AAB$1,0))*AC$3)/HLOOKUP(AC$2,Composant!$A$1:$AAB$2,2,0),0)</f>
        <v>0</v>
      </c>
      <c r="AD8" s="49" cm="1">
        <f t="array" ref="AD8">IFERROR((INDEX(Composant!$A$1:$AK$50,MATCH(Tableau2[[#This Row],[Ingrédients]:[Ingrédients]],Composant!$A$1:$A$50,0),MATCH(AD$2,Composant!$A$1:$AAB$1,0))*AD$3)/HLOOKUP(AD$2,Composant!$A$1:$AAB$2,2,0),0)</f>
        <v>0</v>
      </c>
      <c r="AE8" s="49" cm="1">
        <f t="array" ref="AE8">IFERROR((INDEX(Composant!$A$1:$AK$50,MATCH(Tableau2[[#This Row],[Ingrédients]:[Ingrédients]],Composant!$A$1:$A$50,0),MATCH(AE$2,Composant!$A$1:$AAB$1,0))*AE$3)/HLOOKUP(AE$2,Composant!$A$1:$AAB$2,2,0),0)</f>
        <v>0</v>
      </c>
      <c r="AF8" s="49" cm="1">
        <f t="array" ref="AF8">IFERROR((INDEX(Composant!$A$1:$AK$50,MATCH(Tableau2[[#This Row],[Ingrédients]:[Ingrédients]],Composant!$A$1:$A$50,0),MATCH(AF$2,Composant!$A$1:$AAB$1,0))*AF$3)/HLOOKUP(AF$2,Composant!$A$1:$AAB$2,2,0),0)</f>
        <v>0</v>
      </c>
      <c r="AG8" s="49" cm="1">
        <f t="array" ref="AG8">IFERROR((INDEX(Composant!$A$1:$AK$50,MATCH(Tableau2[[#This Row],[Ingrédients]:[Ingrédients]],Composant!$A$1:$A$50,0),MATCH(AG$2,Composant!$A$1:$AAB$1,0))*AG$3)/HLOOKUP(AG$2,Composant!$A$1:$AAB$2,2,0),0)</f>
        <v>0</v>
      </c>
      <c r="AH8" s="49" cm="1">
        <f t="array" ref="AH8">IFERROR((INDEX(Composant!$A$1:$AK$50,MATCH(Tableau2[[#This Row],[Ingrédients]:[Ingrédients]],Composant!$A$1:$A$50,0),MATCH(AH$2,Composant!$A$1:$AAB$1,0))*AH$3)/HLOOKUP(AH$2,Composant!$A$1:$AAB$2,2,0),0)</f>
        <v>0</v>
      </c>
      <c r="AI8" s="49" cm="1">
        <f t="array" ref="AI8">IFERROR((INDEX(Composant!$A$1:$AK$50,MATCH(Tableau2[[#This Row],[Ingrédients]:[Ingrédients]],Composant!$A$1:$A$50,0),MATCH(AI$2,Composant!$A$1:$AAB$1,0))*AI$3)/HLOOKUP(AI$2,Composant!$A$1:$AAB$2,2,0),0)</f>
        <v>0</v>
      </c>
      <c r="AJ8" s="49" cm="1">
        <f t="array" ref="AJ8">IFERROR((INDEX(Composant!$A$1:$AK$50,MATCH(Tableau2[[#This Row],[Ingrédients]:[Ingrédients]],Composant!$A$1:$A$50,0),MATCH(AJ$2,Composant!$A$1:$AAB$1,0))*AJ$3)/HLOOKUP(AJ$2,Composant!$A$1:$AAB$2,2,0),0)</f>
        <v>0</v>
      </c>
      <c r="AK8" s="49" cm="1">
        <f t="array" ref="AK8">IFERROR((INDEX(Composant!$A$1:$AK$50,MATCH(Tableau2[[#This Row],[Ingrédients]:[Ingrédients]],Composant!$A$1:$A$50,0),MATCH(AK$2,Composant!$A$1:$AAB$1,0))*AK$3)/HLOOKUP(AK$2,Composant!$A$1:$AAB$2,2,0),0)</f>
        <v>0</v>
      </c>
      <c r="AL8" s="5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</row>
    <row r="9" spans="1:78" x14ac:dyDescent="0.25">
      <c r="A9" s="43" t="s">
        <v>2</v>
      </c>
      <c r="B9" s="48">
        <f t="shared" si="1"/>
        <v>3.7979999999999996</v>
      </c>
      <c r="C9" s="50" cm="1">
        <f t="array" ref="C9">IFERROR((INDEX(Composant!$A$1:$AK$50,MATCH(Tableau2[[#This Row],[Ingrédients]:[Ingrédients]],Composant!$A$1:$A$50,0),MATCH(C$2,Composant!$A$1:$AAB$1,0))*C$3)/HLOOKUP(C$2,Composant!$A$1:$AAB$2,2,0),0)</f>
        <v>3.1999999999999997</v>
      </c>
      <c r="D9" s="50" cm="1">
        <f t="array" ref="D9">IFERROR((INDEX(Composant!$A$1:$AK$50,MATCH(Tableau2[[#This Row],[Ingrédients]:[Ingrédients]],Composant!$A$1:$A$50,0),MATCH(D$2,Composant!$A$1:$AAB$1,0))*D$3)/HLOOKUP(D$2,Composant!$A$1:$AAB$2,2,0),0)</f>
        <v>0</v>
      </c>
      <c r="E9" s="50" cm="1">
        <f t="array" ref="E9">IFERROR((INDEX(Composant!$A$1:$AK$50,MATCH(Tableau2[[#This Row],[Ingrédients]:[Ingrédients]],Composant!$A$1:$A$50,0),MATCH(E$2,Composant!$A$1:$AAB$1,0))*E$3)/HLOOKUP(E$2,Composant!$A$1:$AAB$2,2,0),0)</f>
        <v>0.59799999999999998</v>
      </c>
      <c r="F9" s="50" cm="1">
        <f t="array" ref="F9">IFERROR((INDEX(Composant!$A$1:$AK$50,MATCH(Tableau2[[#This Row],[Ingrédients]:[Ingrédients]],Composant!$A$1:$A$50,0),MATCH(F$2,Composant!$A$1:$AAB$1,0))*F$3)/HLOOKUP(F$2,Composant!$A$1:$AAB$2,2,0),0)</f>
        <v>0</v>
      </c>
      <c r="G9" s="50" cm="1">
        <f t="array" ref="G9">IFERROR((INDEX(Composant!$A$1:$AK$50,MATCH(Tableau2[[#This Row],[Ingrédients]:[Ingrédients]],Composant!$A$1:$A$50,0),MATCH(G$2,Composant!$A$1:$AAB$1,0))*G$3)/HLOOKUP(G$2,Composant!$A$1:$AAB$2,2,0),0)</f>
        <v>0</v>
      </c>
      <c r="H9" s="50" cm="1">
        <f t="array" ref="H9">IFERROR((INDEX(Composant!$A$1:$AK$50,MATCH(Tableau2[[#This Row],[Ingrédients]:[Ingrédients]],Composant!$A$1:$A$50,0),MATCH(H$2,Composant!$A$1:$AAB$1,0))*H$3)/HLOOKUP(H$2,Composant!$A$1:$AAB$2,2,0),0)</f>
        <v>0</v>
      </c>
      <c r="I9" s="50" cm="1">
        <f t="array" ref="I9">IFERROR((INDEX(Composant!$A$1:$AK$50,MATCH(Tableau2[[#This Row],[Ingrédients]:[Ingrédients]],Composant!$A$1:$A$50,0),MATCH(I$2,Composant!$A$1:$AAB$1,0))*I$3)/HLOOKUP(I$2,Composant!$A$1:$AAB$2,2,0),0)</f>
        <v>0</v>
      </c>
      <c r="J9" s="50" cm="1">
        <f t="array" ref="J9">IFERROR((INDEX(Composant!$A$1:$AK$50,MATCH(Tableau2[[#This Row],[Ingrédients]:[Ingrédients]],Composant!$A$1:$A$50,0),MATCH(J$2,Composant!$A$1:$AAB$1,0))*J$3)/HLOOKUP(J$2,Composant!$A$1:$AAB$2,2,0),0)</f>
        <v>0</v>
      </c>
      <c r="K9" s="50" cm="1">
        <f t="array" ref="K9">IFERROR((INDEX(Composant!$A$1:$AK$50,MATCH(Tableau2[[#This Row],[Ingrédients]:[Ingrédients]],Composant!$A$1:$A$50,0),MATCH(K$2,Composant!$A$1:$AAB$1,0))*K$3)/HLOOKUP(K$2,Composant!$A$1:$AAB$2,2,0),0)</f>
        <v>0</v>
      </c>
      <c r="L9" s="50" cm="1">
        <f t="array" ref="L9">IFERROR((INDEX(Composant!$A$1:$AK$50,MATCH(Tableau2[[#This Row],[Ingrédients]:[Ingrédients]],Composant!$A$1:$A$50,0),MATCH(L$2,Composant!$A$1:$AAB$1,0))*L$3)/HLOOKUP(L$2,Composant!$A$1:$AAB$2,2,0),0)</f>
        <v>0</v>
      </c>
      <c r="M9" s="50" cm="1">
        <f t="array" ref="M9">IFERROR((INDEX(Composant!$A$1:$AK$50,MATCH(Tableau2[[#This Row],[Ingrédients]:[Ingrédients]],Composant!$A$1:$A$50,0),MATCH(M$2,Composant!$A$1:$AAB$1,0))*M$3)/HLOOKUP(M$2,Composant!$A$1:$AAB$2,2,0),0)</f>
        <v>0</v>
      </c>
      <c r="N9" s="50" cm="1">
        <f t="array" ref="N9">IFERROR((INDEX(Composant!$A$1:$AK$50,MATCH(Tableau2[[#This Row],[Ingrédients]:[Ingrédients]],Composant!$A$1:$A$50,0),MATCH(N$2,Composant!$A$1:$AAB$1,0))*N$3)/HLOOKUP(N$2,Composant!$A$1:$AAB$2,2,0),0)</f>
        <v>0</v>
      </c>
      <c r="O9" s="50" cm="1">
        <f t="array" ref="O9">IFERROR((INDEX(Composant!$A$1:$AK$50,MATCH(Tableau2[[#This Row],[Ingrédients]:[Ingrédients]],Composant!$A$1:$A$50,0),MATCH(O$2,Composant!$A$1:$AAB$1,0))*O$3)/HLOOKUP(O$2,Composant!$A$1:$AAB$2,2,0),0)</f>
        <v>0</v>
      </c>
      <c r="P9" s="50" cm="1">
        <f t="array" ref="P9">IFERROR((INDEX(Composant!$A$1:$AK$50,MATCH(Tableau2[[#This Row],[Ingrédients]:[Ingrédients]],Composant!$A$1:$A$50,0),MATCH(P$2,Composant!$A$1:$AAB$1,0))*P$3)/HLOOKUP(P$2,Composant!$A$1:$AAB$2,2,0),0)</f>
        <v>0</v>
      </c>
      <c r="Q9" s="50" cm="1">
        <f t="array" ref="Q9">IFERROR((INDEX(Composant!$A$1:$AK$50,MATCH(Tableau2[[#This Row],[Ingrédients]:[Ingrédients]],Composant!$A$1:$A$50,0),MATCH(Q$2,Composant!$A$1:$AAB$1,0))*Q$3)/HLOOKUP(Q$2,Composant!$A$1:$AAB$2,2,0),0)</f>
        <v>0</v>
      </c>
      <c r="R9" s="50" cm="1">
        <f t="array" ref="R9">IFERROR((INDEX(Composant!$A$1:$AK$50,MATCH(Tableau2[[#This Row],[Ingrédients]:[Ingrédients]],Composant!$A$1:$A$50,0),MATCH(R$2,Composant!$A$1:$AAB$1,0))*R$3)/HLOOKUP(R$2,Composant!$A$1:$AAB$2,2,0),0)</f>
        <v>0</v>
      </c>
      <c r="S9" s="50" cm="1">
        <f t="array" ref="S9">IFERROR((INDEX(Composant!$A$1:$AK$50,MATCH(Tableau2[[#This Row],[Ingrédients]:[Ingrédients]],Composant!$A$1:$A$50,0),MATCH(S$2,Composant!$A$1:$AAB$1,0))*S$3)/HLOOKUP(S$2,Composant!$A$1:$AAB$2,2,0),0)</f>
        <v>0</v>
      </c>
      <c r="T9" s="50" cm="1">
        <f t="array" ref="T9">IFERROR((INDEX(Composant!$A$1:$AK$50,MATCH(Tableau2[[#This Row],[Ingrédients]:[Ingrédients]],Composant!$A$1:$A$50,0),MATCH(T$2,Composant!$A$1:$AAB$1,0))*T$3)/HLOOKUP(T$2,Composant!$A$1:$AAB$2,2,0),0)</f>
        <v>0</v>
      </c>
      <c r="U9" s="50" cm="1">
        <f t="array" ref="U9">IFERROR((INDEX(Composant!$A$1:$AK$50,MATCH(Tableau2[[#This Row],[Ingrédients]:[Ingrédients]],Composant!$A$1:$A$50,0),MATCH(U$2,Composant!$A$1:$AAB$1,0))*U$3)/HLOOKUP(U$2,Composant!$A$1:$AAB$2,2,0),0)</f>
        <v>0</v>
      </c>
      <c r="V9" s="50" cm="1">
        <f t="array" ref="V9">IFERROR((INDEX(Composant!$A$1:$AK$50,MATCH(Tableau2[[#This Row],[Ingrédients]:[Ingrédients]],Composant!$A$1:$A$50,0),MATCH(V$2,Composant!$A$1:$AAB$1,0))*V$3)/HLOOKUP(V$2,Composant!$A$1:$AAB$2,2,0),0)</f>
        <v>0</v>
      </c>
      <c r="W9" s="50" cm="1">
        <f t="array" ref="W9">IFERROR((INDEX(Composant!$A$1:$AK$50,MATCH(Tableau2[[#This Row],[Ingrédients]:[Ingrédients]],Composant!$A$1:$A$50,0),MATCH(W$2,Composant!$A$1:$AAB$1,0))*W$3)/HLOOKUP(W$2,Composant!$A$1:$AAB$2,2,0),0)</f>
        <v>0</v>
      </c>
      <c r="X9" s="50" cm="1">
        <f t="array" ref="X9">IFERROR((INDEX(Composant!$A$1:$AK$50,MATCH(Tableau2[[#This Row],[Ingrédients]:[Ingrédients]],Composant!$A$1:$A$50,0),MATCH(X$2,Composant!$A$1:$AAB$1,0))*X$3)/HLOOKUP(X$2,Composant!$A$1:$AAB$2,2,0),0)</f>
        <v>0</v>
      </c>
      <c r="Y9" s="50" cm="1">
        <f t="array" ref="Y9">IFERROR((INDEX(Composant!$A$1:$AK$50,MATCH(Tableau2[[#This Row],[Ingrédients]:[Ingrédients]],Composant!$A$1:$A$50,0),MATCH(Y$2,Composant!$A$1:$AAB$1,0))*Y$3)/HLOOKUP(Y$2,Composant!$A$1:$AAB$2,2,0),0)</f>
        <v>0</v>
      </c>
      <c r="Z9" s="50" cm="1">
        <f t="array" ref="Z9">IFERROR((INDEX(Composant!$A$1:$AK$50,MATCH(Tableau2[[#This Row],[Ingrédients]:[Ingrédients]],Composant!$A$1:$A$50,0),MATCH(Z$2,Composant!$A$1:$AAB$1,0))*Z$3)/HLOOKUP(Z$2,Composant!$A$1:$AAB$2,2,0),0)</f>
        <v>0</v>
      </c>
      <c r="AA9" s="50" cm="1">
        <f t="array" ref="AA9">IFERROR((INDEX(Composant!$A$1:$AK$50,MATCH(Tableau2[[#This Row],[Ingrédients]:[Ingrédients]],Composant!$A$1:$A$50,0),MATCH(AA$2,Composant!$A$1:$AAB$1,0))*AA$3)/HLOOKUP(AA$2,Composant!$A$1:$AAB$2,2,0),0)</f>
        <v>0</v>
      </c>
      <c r="AB9" s="50" cm="1">
        <f t="array" ref="AB9">IFERROR((INDEX(Composant!$A$1:$AK$50,MATCH(Tableau2[[#This Row],[Ingrédients]:[Ingrédients]],Composant!$A$1:$A$50,0),MATCH(AB$2,Composant!$A$1:$AAB$1,0))*AB$3)/HLOOKUP(AB$2,Composant!$A$1:$AAB$2,2,0),0)</f>
        <v>0</v>
      </c>
      <c r="AC9" s="50" cm="1">
        <f t="array" ref="AC9">IFERROR((INDEX(Composant!$A$1:$AK$50,MATCH(Tableau2[[#This Row],[Ingrédients]:[Ingrédients]],Composant!$A$1:$A$50,0),MATCH(AC$2,Composant!$A$1:$AAB$1,0))*AC$3)/HLOOKUP(AC$2,Composant!$A$1:$AAB$2,2,0),0)</f>
        <v>0</v>
      </c>
      <c r="AD9" s="50" cm="1">
        <f t="array" ref="AD9">IFERROR((INDEX(Composant!$A$1:$AK$50,MATCH(Tableau2[[#This Row],[Ingrédients]:[Ingrédients]],Composant!$A$1:$A$50,0),MATCH(AD$2,Composant!$A$1:$AAB$1,0))*AD$3)/HLOOKUP(AD$2,Composant!$A$1:$AAB$2,2,0),0)</f>
        <v>0</v>
      </c>
      <c r="AE9" s="50" cm="1">
        <f t="array" ref="AE9">IFERROR((INDEX(Composant!$A$1:$AK$50,MATCH(Tableau2[[#This Row],[Ingrédients]:[Ingrédients]],Composant!$A$1:$A$50,0),MATCH(AE$2,Composant!$A$1:$AAB$1,0))*AE$3)/HLOOKUP(AE$2,Composant!$A$1:$AAB$2,2,0),0)</f>
        <v>0</v>
      </c>
      <c r="AF9" s="50" cm="1">
        <f t="array" ref="AF9">IFERROR((INDEX(Composant!$A$1:$AK$50,MATCH(Tableau2[[#This Row],[Ingrédients]:[Ingrédients]],Composant!$A$1:$A$50,0),MATCH(AF$2,Composant!$A$1:$AAB$1,0))*AF$3)/HLOOKUP(AF$2,Composant!$A$1:$AAB$2,2,0),0)</f>
        <v>0</v>
      </c>
      <c r="AG9" s="50" cm="1">
        <f t="array" ref="AG9">IFERROR((INDEX(Composant!$A$1:$AK$50,MATCH(Tableau2[[#This Row],[Ingrédients]:[Ingrédients]],Composant!$A$1:$A$50,0),MATCH(AG$2,Composant!$A$1:$AAB$1,0))*AG$3)/HLOOKUP(AG$2,Composant!$A$1:$AAB$2,2,0),0)</f>
        <v>0</v>
      </c>
      <c r="AH9" s="50" cm="1">
        <f t="array" ref="AH9">IFERROR((INDEX(Composant!$A$1:$AK$50,MATCH(Tableau2[[#This Row],[Ingrédients]:[Ingrédients]],Composant!$A$1:$A$50,0),MATCH(AH$2,Composant!$A$1:$AAB$1,0))*AH$3)/HLOOKUP(AH$2,Composant!$A$1:$AAB$2,2,0),0)</f>
        <v>0</v>
      </c>
      <c r="AI9" s="50" cm="1">
        <f t="array" ref="AI9">IFERROR((INDEX(Composant!$A$1:$AK$50,MATCH(Tableau2[[#This Row],[Ingrédients]:[Ingrédients]],Composant!$A$1:$A$50,0),MATCH(AI$2,Composant!$A$1:$AAB$1,0))*AI$3)/HLOOKUP(AI$2,Composant!$A$1:$AAB$2,2,0),0)</f>
        <v>0</v>
      </c>
      <c r="AJ9" s="50" cm="1">
        <f t="array" ref="AJ9">IFERROR((INDEX(Composant!$A$1:$AK$50,MATCH(Tableau2[[#This Row],[Ingrédients]:[Ingrédients]],Composant!$A$1:$A$50,0),MATCH(AJ$2,Composant!$A$1:$AAB$1,0))*AJ$3)/HLOOKUP(AJ$2,Composant!$A$1:$AAB$2,2,0),0)</f>
        <v>0</v>
      </c>
      <c r="AK9" s="50" cm="1">
        <f t="array" ref="AK9">IFERROR((INDEX(Composant!$A$1:$AK$50,MATCH(Tableau2[[#This Row],[Ingrédients]:[Ingrédients]],Composant!$A$1:$A$50,0),MATCH(AK$2,Composant!$A$1:$AAB$1,0))*AK$3)/HLOOKUP(AK$2,Composant!$A$1:$AAB$2,2,0),0)</f>
        <v>0</v>
      </c>
      <c r="AL9" s="5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</row>
    <row r="10" spans="1:78" x14ac:dyDescent="0.25">
      <c r="A10" s="42" t="s">
        <v>5</v>
      </c>
      <c r="B10" s="48">
        <f t="shared" si="1"/>
        <v>8.2000000000000003E-2</v>
      </c>
      <c r="C10" s="49" cm="1">
        <f t="array" ref="C10">IFERROR((INDEX(Composant!$A$1:$AK$50,MATCH(Tableau2[[#This Row],[Ingrédients]:[Ingrédients]],Composant!$A$1:$A$50,0),MATCH(C$2,Composant!$A$1:$AAB$1,0))*C$3)/HLOOKUP(C$2,Composant!$A$1:$AAB$2,2,0),0)</f>
        <v>0.08</v>
      </c>
      <c r="D10" s="49" cm="1">
        <f t="array" ref="D10">IFERROR((INDEX(Composant!$A$1:$AK$50,MATCH(Tableau2[[#This Row],[Ingrédients]:[Ingrédients]],Composant!$A$1:$A$50,0),MATCH(D$2,Composant!$A$1:$AAB$1,0))*D$3)/HLOOKUP(D$2,Composant!$A$1:$AAB$2,2,0),0)</f>
        <v>0</v>
      </c>
      <c r="E10" s="49" cm="1">
        <f t="array" ref="E10">IFERROR((INDEX(Composant!$A$1:$AK$50,MATCH(Tableau2[[#This Row],[Ingrédients]:[Ingrédients]],Composant!$A$1:$A$50,0),MATCH(E$2,Composant!$A$1:$AAB$1,0))*E$3)/HLOOKUP(E$2,Composant!$A$1:$AAB$2,2,0),0)</f>
        <v>2E-3</v>
      </c>
      <c r="F10" s="49" cm="1">
        <f t="array" ref="F10">IFERROR((INDEX(Composant!$A$1:$AK$50,MATCH(Tableau2[[#This Row],[Ingrédients]:[Ingrédients]],Composant!$A$1:$A$50,0),MATCH(F$2,Composant!$A$1:$AAB$1,0))*F$3)/HLOOKUP(F$2,Composant!$A$1:$AAB$2,2,0),0)</f>
        <v>0</v>
      </c>
      <c r="G10" s="49" cm="1">
        <f t="array" ref="G10">IFERROR((INDEX(Composant!$A$1:$AK$50,MATCH(Tableau2[[#This Row],[Ingrédients]:[Ingrédients]],Composant!$A$1:$A$50,0),MATCH(G$2,Composant!$A$1:$AAB$1,0))*G$3)/HLOOKUP(G$2,Composant!$A$1:$AAB$2,2,0),0)</f>
        <v>0</v>
      </c>
      <c r="H10" s="49" cm="1">
        <f t="array" ref="H10">IFERROR((INDEX(Composant!$A$1:$AK$50,MATCH(Tableau2[[#This Row],[Ingrédients]:[Ingrédients]],Composant!$A$1:$A$50,0),MATCH(H$2,Composant!$A$1:$AAB$1,0))*H$3)/HLOOKUP(H$2,Composant!$A$1:$AAB$2,2,0),0)</f>
        <v>0</v>
      </c>
      <c r="I10" s="49" cm="1">
        <f t="array" ref="I10">IFERROR((INDEX(Composant!$A$1:$AK$50,MATCH(Tableau2[[#This Row],[Ingrédients]:[Ingrédients]],Composant!$A$1:$A$50,0),MATCH(I$2,Composant!$A$1:$AAB$1,0))*I$3)/HLOOKUP(I$2,Composant!$A$1:$AAB$2,2,0),0)</f>
        <v>0</v>
      </c>
      <c r="J10" s="49" cm="1">
        <f t="array" ref="J10">IFERROR((INDEX(Composant!$A$1:$AK$50,MATCH(Tableau2[[#This Row],[Ingrédients]:[Ingrédients]],Composant!$A$1:$A$50,0),MATCH(J$2,Composant!$A$1:$AAB$1,0))*J$3)/HLOOKUP(J$2,Composant!$A$1:$AAB$2,2,0),0)</f>
        <v>0</v>
      </c>
      <c r="K10" s="49" cm="1">
        <f t="array" ref="K10">IFERROR((INDEX(Composant!$A$1:$AK$50,MATCH(Tableau2[[#This Row],[Ingrédients]:[Ingrédients]],Composant!$A$1:$A$50,0),MATCH(K$2,Composant!$A$1:$AAB$1,0))*K$3)/HLOOKUP(K$2,Composant!$A$1:$AAB$2,2,0),0)</f>
        <v>0</v>
      </c>
      <c r="L10" s="49" cm="1">
        <f t="array" ref="L10">IFERROR((INDEX(Composant!$A$1:$AK$50,MATCH(Tableau2[[#This Row],[Ingrédients]:[Ingrédients]],Composant!$A$1:$A$50,0),MATCH(L$2,Composant!$A$1:$AAB$1,0))*L$3)/HLOOKUP(L$2,Composant!$A$1:$AAB$2,2,0),0)</f>
        <v>0</v>
      </c>
      <c r="M10" s="49" cm="1">
        <f t="array" ref="M10">IFERROR((INDEX(Composant!$A$1:$AK$50,MATCH(Tableau2[[#This Row],[Ingrédients]:[Ingrédients]],Composant!$A$1:$A$50,0),MATCH(M$2,Composant!$A$1:$AAB$1,0))*M$3)/HLOOKUP(M$2,Composant!$A$1:$AAB$2,2,0),0)</f>
        <v>0</v>
      </c>
      <c r="N10" s="49" cm="1">
        <f t="array" ref="N10">IFERROR((INDEX(Composant!$A$1:$AK$50,MATCH(Tableau2[[#This Row],[Ingrédients]:[Ingrédients]],Composant!$A$1:$A$50,0),MATCH(N$2,Composant!$A$1:$AAB$1,0))*N$3)/HLOOKUP(N$2,Composant!$A$1:$AAB$2,2,0),0)</f>
        <v>0</v>
      </c>
      <c r="O10" s="49" cm="1">
        <f t="array" ref="O10">IFERROR((INDEX(Composant!$A$1:$AK$50,MATCH(Tableau2[[#This Row],[Ingrédients]:[Ingrédients]],Composant!$A$1:$A$50,0),MATCH(O$2,Composant!$A$1:$AAB$1,0))*O$3)/HLOOKUP(O$2,Composant!$A$1:$AAB$2,2,0),0)</f>
        <v>0</v>
      </c>
      <c r="P10" s="49" cm="1">
        <f t="array" ref="P10">IFERROR((INDEX(Composant!$A$1:$AK$50,MATCH(Tableau2[[#This Row],[Ingrédients]:[Ingrédients]],Composant!$A$1:$A$50,0),MATCH(P$2,Composant!$A$1:$AAB$1,0))*P$3)/HLOOKUP(P$2,Composant!$A$1:$AAB$2,2,0),0)</f>
        <v>0</v>
      </c>
      <c r="Q10" s="49" cm="1">
        <f t="array" ref="Q10">IFERROR((INDEX(Composant!$A$1:$AK$50,MATCH(Tableau2[[#This Row],[Ingrédients]:[Ingrédients]],Composant!$A$1:$A$50,0),MATCH(Q$2,Composant!$A$1:$AAB$1,0))*Q$3)/HLOOKUP(Q$2,Composant!$A$1:$AAB$2,2,0),0)</f>
        <v>0</v>
      </c>
      <c r="R10" s="49" cm="1">
        <f t="array" ref="R10">IFERROR((INDEX(Composant!$A$1:$AK$50,MATCH(Tableau2[[#This Row],[Ingrédients]:[Ingrédients]],Composant!$A$1:$A$50,0),MATCH(R$2,Composant!$A$1:$AAB$1,0))*R$3)/HLOOKUP(R$2,Composant!$A$1:$AAB$2,2,0),0)</f>
        <v>0</v>
      </c>
      <c r="S10" s="49" cm="1">
        <f t="array" ref="S10">IFERROR((INDEX(Composant!$A$1:$AK$50,MATCH(Tableau2[[#This Row],[Ingrédients]:[Ingrédients]],Composant!$A$1:$A$50,0),MATCH(S$2,Composant!$A$1:$AAB$1,0))*S$3)/HLOOKUP(S$2,Composant!$A$1:$AAB$2,2,0),0)</f>
        <v>0</v>
      </c>
      <c r="T10" s="49" cm="1">
        <f t="array" ref="T10">IFERROR((INDEX(Composant!$A$1:$AK$50,MATCH(Tableau2[[#This Row],[Ingrédients]:[Ingrédients]],Composant!$A$1:$A$50,0),MATCH(T$2,Composant!$A$1:$AAB$1,0))*T$3)/HLOOKUP(T$2,Composant!$A$1:$AAB$2,2,0),0)</f>
        <v>0</v>
      </c>
      <c r="U10" s="49" cm="1">
        <f t="array" ref="U10">IFERROR((INDEX(Composant!$A$1:$AK$50,MATCH(Tableau2[[#This Row],[Ingrédients]:[Ingrédients]],Composant!$A$1:$A$50,0),MATCH(U$2,Composant!$A$1:$AAB$1,0))*U$3)/HLOOKUP(U$2,Composant!$A$1:$AAB$2,2,0),0)</f>
        <v>0</v>
      </c>
      <c r="V10" s="49" cm="1">
        <f t="array" ref="V10">IFERROR((INDEX(Composant!$A$1:$AK$50,MATCH(Tableau2[[#This Row],[Ingrédients]:[Ingrédients]],Composant!$A$1:$A$50,0),MATCH(V$2,Composant!$A$1:$AAB$1,0))*V$3)/HLOOKUP(V$2,Composant!$A$1:$AAB$2,2,0),0)</f>
        <v>0</v>
      </c>
      <c r="W10" s="49" cm="1">
        <f t="array" ref="W10">IFERROR((INDEX(Composant!$A$1:$AK$50,MATCH(Tableau2[[#This Row],[Ingrédients]:[Ingrédients]],Composant!$A$1:$A$50,0),MATCH(W$2,Composant!$A$1:$AAB$1,0))*W$3)/HLOOKUP(W$2,Composant!$A$1:$AAB$2,2,0),0)</f>
        <v>0</v>
      </c>
      <c r="X10" s="49" cm="1">
        <f t="array" ref="X10">IFERROR((INDEX(Composant!$A$1:$AK$50,MATCH(Tableau2[[#This Row],[Ingrédients]:[Ingrédients]],Composant!$A$1:$A$50,0),MATCH(X$2,Composant!$A$1:$AAB$1,0))*X$3)/HLOOKUP(X$2,Composant!$A$1:$AAB$2,2,0),0)</f>
        <v>0</v>
      </c>
      <c r="Y10" s="49" cm="1">
        <f t="array" ref="Y10">IFERROR((INDEX(Composant!$A$1:$AK$50,MATCH(Tableau2[[#This Row],[Ingrédients]:[Ingrédients]],Composant!$A$1:$A$50,0),MATCH(Y$2,Composant!$A$1:$AAB$1,0))*Y$3)/HLOOKUP(Y$2,Composant!$A$1:$AAB$2,2,0),0)</f>
        <v>0</v>
      </c>
      <c r="Z10" s="49" cm="1">
        <f t="array" ref="Z10">IFERROR((INDEX(Composant!$A$1:$AK$50,MATCH(Tableau2[[#This Row],[Ingrédients]:[Ingrédients]],Composant!$A$1:$A$50,0),MATCH(Z$2,Composant!$A$1:$AAB$1,0))*Z$3)/HLOOKUP(Z$2,Composant!$A$1:$AAB$2,2,0),0)</f>
        <v>0</v>
      </c>
      <c r="AA10" s="49" cm="1">
        <f t="array" ref="AA10">IFERROR((INDEX(Composant!$A$1:$AK$50,MATCH(Tableau2[[#This Row],[Ingrédients]:[Ingrédients]],Composant!$A$1:$A$50,0),MATCH(AA$2,Composant!$A$1:$AAB$1,0))*AA$3)/HLOOKUP(AA$2,Composant!$A$1:$AAB$2,2,0),0)</f>
        <v>0</v>
      </c>
      <c r="AB10" s="49" cm="1">
        <f t="array" ref="AB10">IFERROR((INDEX(Composant!$A$1:$AK$50,MATCH(Tableau2[[#This Row],[Ingrédients]:[Ingrédients]],Composant!$A$1:$A$50,0),MATCH(AB$2,Composant!$A$1:$AAB$1,0))*AB$3)/HLOOKUP(AB$2,Composant!$A$1:$AAB$2,2,0),0)</f>
        <v>0</v>
      </c>
      <c r="AC10" s="49" cm="1">
        <f t="array" ref="AC10">IFERROR((INDEX(Composant!$A$1:$AK$50,MATCH(Tableau2[[#This Row],[Ingrédients]:[Ingrédients]],Composant!$A$1:$A$50,0),MATCH(AC$2,Composant!$A$1:$AAB$1,0))*AC$3)/HLOOKUP(AC$2,Composant!$A$1:$AAB$2,2,0),0)</f>
        <v>0</v>
      </c>
      <c r="AD10" s="49" cm="1">
        <f t="array" ref="AD10">IFERROR((INDEX(Composant!$A$1:$AK$50,MATCH(Tableau2[[#This Row],[Ingrédients]:[Ingrédients]],Composant!$A$1:$A$50,0),MATCH(AD$2,Composant!$A$1:$AAB$1,0))*AD$3)/HLOOKUP(AD$2,Composant!$A$1:$AAB$2,2,0),0)</f>
        <v>0</v>
      </c>
      <c r="AE10" s="49" cm="1">
        <f t="array" ref="AE10">IFERROR((INDEX(Composant!$A$1:$AK$50,MATCH(Tableau2[[#This Row],[Ingrédients]:[Ingrédients]],Composant!$A$1:$A$50,0),MATCH(AE$2,Composant!$A$1:$AAB$1,0))*AE$3)/HLOOKUP(AE$2,Composant!$A$1:$AAB$2,2,0),0)</f>
        <v>0</v>
      </c>
      <c r="AF10" s="49" cm="1">
        <f t="array" ref="AF10">IFERROR((INDEX(Composant!$A$1:$AK$50,MATCH(Tableau2[[#This Row],[Ingrédients]:[Ingrédients]],Composant!$A$1:$A$50,0),MATCH(AF$2,Composant!$A$1:$AAB$1,0))*AF$3)/HLOOKUP(AF$2,Composant!$A$1:$AAB$2,2,0),0)</f>
        <v>0</v>
      </c>
      <c r="AG10" s="49" cm="1">
        <f t="array" ref="AG10">IFERROR((INDEX(Composant!$A$1:$AK$50,MATCH(Tableau2[[#This Row],[Ingrédients]:[Ingrédients]],Composant!$A$1:$A$50,0),MATCH(AG$2,Composant!$A$1:$AAB$1,0))*AG$3)/HLOOKUP(AG$2,Composant!$A$1:$AAB$2,2,0),0)</f>
        <v>0</v>
      </c>
      <c r="AH10" s="49" cm="1">
        <f t="array" ref="AH10">IFERROR((INDEX(Composant!$A$1:$AK$50,MATCH(Tableau2[[#This Row],[Ingrédients]:[Ingrédients]],Composant!$A$1:$A$50,0),MATCH(AH$2,Composant!$A$1:$AAB$1,0))*AH$3)/HLOOKUP(AH$2,Composant!$A$1:$AAB$2,2,0),0)</f>
        <v>0</v>
      </c>
      <c r="AI10" s="49" cm="1">
        <f t="array" ref="AI10">IFERROR((INDEX(Composant!$A$1:$AK$50,MATCH(Tableau2[[#This Row],[Ingrédients]:[Ingrédients]],Composant!$A$1:$A$50,0),MATCH(AI$2,Composant!$A$1:$AAB$1,0))*AI$3)/HLOOKUP(AI$2,Composant!$A$1:$AAB$2,2,0),0)</f>
        <v>0</v>
      </c>
      <c r="AJ10" s="49" cm="1">
        <f t="array" ref="AJ10">IFERROR((INDEX(Composant!$A$1:$AK$50,MATCH(Tableau2[[#This Row],[Ingrédients]:[Ingrédients]],Composant!$A$1:$A$50,0),MATCH(AJ$2,Composant!$A$1:$AAB$1,0))*AJ$3)/HLOOKUP(AJ$2,Composant!$A$1:$AAB$2,2,0),0)</f>
        <v>0</v>
      </c>
      <c r="AK10" s="49" cm="1">
        <f t="array" ref="AK10">IFERROR((INDEX(Composant!$A$1:$AK$50,MATCH(Tableau2[[#This Row],[Ingrédients]:[Ingrédients]],Composant!$A$1:$A$50,0),MATCH(AK$2,Composant!$A$1:$AAB$1,0))*AK$3)/HLOOKUP(AK$2,Composant!$A$1:$AAB$2,2,0),0)</f>
        <v>0</v>
      </c>
      <c r="AL10" s="5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</row>
    <row r="11" spans="1:78" x14ac:dyDescent="0.25">
      <c r="A11" s="43" t="s">
        <v>8</v>
      </c>
      <c r="B11" s="48">
        <f t="shared" si="1"/>
        <v>0.13333333333333333</v>
      </c>
      <c r="C11" s="50" cm="1">
        <f t="array" ref="C11">IFERROR((INDEX(Composant!$A$1:$AK$50,MATCH(Tableau2[[#This Row],[Ingrédients]:[Ingrédients]],Composant!$A$1:$A$50,0),MATCH(C$2,Composant!$A$1:$AAB$1,0))*C$3)/HLOOKUP(C$2,Composant!$A$1:$AAB$2,2,0),0)</f>
        <v>0</v>
      </c>
      <c r="D11" s="50" cm="1">
        <f t="array" ref="D11">IFERROR((INDEX(Composant!$A$1:$AK$50,MATCH(Tableau2[[#This Row],[Ingrédients]:[Ingrédients]],Composant!$A$1:$A$50,0),MATCH(D$2,Composant!$A$1:$AAB$1,0))*D$3)/HLOOKUP(D$2,Composant!$A$1:$AAB$2,2,0),0)</f>
        <v>0.13333333333333333</v>
      </c>
      <c r="E11" s="50" cm="1">
        <f t="array" ref="E11">IFERROR((INDEX(Composant!$A$1:$AK$50,MATCH(Tableau2[[#This Row],[Ingrédients]:[Ingrédients]],Composant!$A$1:$A$50,0),MATCH(E$2,Composant!$A$1:$AAB$1,0))*E$3)/HLOOKUP(E$2,Composant!$A$1:$AAB$2,2,0),0)</f>
        <v>0</v>
      </c>
      <c r="F11" s="50" cm="1">
        <f t="array" ref="F11">IFERROR((INDEX(Composant!$A$1:$AK$50,MATCH(Tableau2[[#This Row],[Ingrédients]:[Ingrédients]],Composant!$A$1:$A$50,0),MATCH(F$2,Composant!$A$1:$AAB$1,0))*F$3)/HLOOKUP(F$2,Composant!$A$1:$AAB$2,2,0),0)</f>
        <v>0</v>
      </c>
      <c r="G11" s="50" cm="1">
        <f t="array" ref="G11">IFERROR((INDEX(Composant!$A$1:$AK$50,MATCH(Tableau2[[#This Row],[Ingrédients]:[Ingrédients]],Composant!$A$1:$A$50,0),MATCH(G$2,Composant!$A$1:$AAB$1,0))*G$3)/HLOOKUP(G$2,Composant!$A$1:$AAB$2,2,0),0)</f>
        <v>0</v>
      </c>
      <c r="H11" s="50" cm="1">
        <f t="array" ref="H11">IFERROR((INDEX(Composant!$A$1:$AK$50,MATCH(Tableau2[[#This Row],[Ingrédients]:[Ingrédients]],Composant!$A$1:$A$50,0),MATCH(H$2,Composant!$A$1:$AAB$1,0))*H$3)/HLOOKUP(H$2,Composant!$A$1:$AAB$2,2,0),0)</f>
        <v>0</v>
      </c>
      <c r="I11" s="50" cm="1">
        <f t="array" ref="I11">IFERROR((INDEX(Composant!$A$1:$AK$50,MATCH(Tableau2[[#This Row],[Ingrédients]:[Ingrédients]],Composant!$A$1:$A$50,0),MATCH(I$2,Composant!$A$1:$AAB$1,0))*I$3)/HLOOKUP(I$2,Composant!$A$1:$AAB$2,2,0),0)</f>
        <v>0</v>
      </c>
      <c r="J11" s="50" cm="1">
        <f t="array" ref="J11">IFERROR((INDEX(Composant!$A$1:$AK$50,MATCH(Tableau2[[#This Row],[Ingrédients]:[Ingrédients]],Composant!$A$1:$A$50,0),MATCH(J$2,Composant!$A$1:$AAB$1,0))*J$3)/HLOOKUP(J$2,Composant!$A$1:$AAB$2,2,0),0)</f>
        <v>0</v>
      </c>
      <c r="K11" s="50" cm="1">
        <f t="array" ref="K11">IFERROR((INDEX(Composant!$A$1:$AK$50,MATCH(Tableau2[[#This Row],[Ingrédients]:[Ingrédients]],Composant!$A$1:$A$50,0),MATCH(K$2,Composant!$A$1:$AAB$1,0))*K$3)/HLOOKUP(K$2,Composant!$A$1:$AAB$2,2,0),0)</f>
        <v>0</v>
      </c>
      <c r="L11" s="50" cm="1">
        <f t="array" ref="L11">IFERROR((INDEX(Composant!$A$1:$AK$50,MATCH(Tableau2[[#This Row],[Ingrédients]:[Ingrédients]],Composant!$A$1:$A$50,0),MATCH(L$2,Composant!$A$1:$AAB$1,0))*L$3)/HLOOKUP(L$2,Composant!$A$1:$AAB$2,2,0),0)</f>
        <v>0</v>
      </c>
      <c r="M11" s="50" cm="1">
        <f t="array" ref="M11">IFERROR((INDEX(Composant!$A$1:$AK$50,MATCH(Tableau2[[#This Row],[Ingrédients]:[Ingrédients]],Composant!$A$1:$A$50,0),MATCH(M$2,Composant!$A$1:$AAB$1,0))*M$3)/HLOOKUP(M$2,Composant!$A$1:$AAB$2,2,0),0)</f>
        <v>0</v>
      </c>
      <c r="N11" s="50" cm="1">
        <f t="array" ref="N11">IFERROR((INDEX(Composant!$A$1:$AK$50,MATCH(Tableau2[[#This Row],[Ingrédients]:[Ingrédients]],Composant!$A$1:$A$50,0),MATCH(N$2,Composant!$A$1:$AAB$1,0))*N$3)/HLOOKUP(N$2,Composant!$A$1:$AAB$2,2,0),0)</f>
        <v>0</v>
      </c>
      <c r="O11" s="50" cm="1">
        <f t="array" ref="O11">IFERROR((INDEX(Composant!$A$1:$AK$50,MATCH(Tableau2[[#This Row],[Ingrédients]:[Ingrédients]],Composant!$A$1:$A$50,0),MATCH(O$2,Composant!$A$1:$AAB$1,0))*O$3)/HLOOKUP(O$2,Composant!$A$1:$AAB$2,2,0),0)</f>
        <v>0</v>
      </c>
      <c r="P11" s="50" cm="1">
        <f t="array" ref="P11">IFERROR((INDEX(Composant!$A$1:$AK$50,MATCH(Tableau2[[#This Row],[Ingrédients]:[Ingrédients]],Composant!$A$1:$A$50,0),MATCH(P$2,Composant!$A$1:$AAB$1,0))*P$3)/HLOOKUP(P$2,Composant!$A$1:$AAB$2,2,0),0)</f>
        <v>0</v>
      </c>
      <c r="Q11" s="50" cm="1">
        <f t="array" ref="Q11">IFERROR((INDEX(Composant!$A$1:$AK$50,MATCH(Tableau2[[#This Row],[Ingrédients]:[Ingrédients]],Composant!$A$1:$A$50,0),MATCH(Q$2,Composant!$A$1:$AAB$1,0))*Q$3)/HLOOKUP(Q$2,Composant!$A$1:$AAB$2,2,0),0)</f>
        <v>0</v>
      </c>
      <c r="R11" s="50" cm="1">
        <f t="array" ref="R11">IFERROR((INDEX(Composant!$A$1:$AK$50,MATCH(Tableau2[[#This Row],[Ingrédients]:[Ingrédients]],Composant!$A$1:$A$50,0),MATCH(R$2,Composant!$A$1:$AAB$1,0))*R$3)/HLOOKUP(R$2,Composant!$A$1:$AAB$2,2,0),0)</f>
        <v>0</v>
      </c>
      <c r="S11" s="50" cm="1">
        <f t="array" ref="S11">IFERROR((INDEX(Composant!$A$1:$AK$50,MATCH(Tableau2[[#This Row],[Ingrédients]:[Ingrédients]],Composant!$A$1:$A$50,0),MATCH(S$2,Composant!$A$1:$AAB$1,0))*S$3)/HLOOKUP(S$2,Composant!$A$1:$AAB$2,2,0),0)</f>
        <v>0</v>
      </c>
      <c r="T11" s="50" cm="1">
        <f t="array" ref="T11">IFERROR((INDEX(Composant!$A$1:$AK$50,MATCH(Tableau2[[#This Row],[Ingrédients]:[Ingrédients]],Composant!$A$1:$A$50,0),MATCH(T$2,Composant!$A$1:$AAB$1,0))*T$3)/HLOOKUP(T$2,Composant!$A$1:$AAB$2,2,0),0)</f>
        <v>0</v>
      </c>
      <c r="U11" s="50" cm="1">
        <f t="array" ref="U11">IFERROR((INDEX(Composant!$A$1:$AK$50,MATCH(Tableau2[[#This Row],[Ingrédients]:[Ingrédients]],Composant!$A$1:$A$50,0),MATCH(U$2,Composant!$A$1:$AAB$1,0))*U$3)/HLOOKUP(U$2,Composant!$A$1:$AAB$2,2,0),0)</f>
        <v>0</v>
      </c>
      <c r="V11" s="50" cm="1">
        <f t="array" ref="V11">IFERROR((INDEX(Composant!$A$1:$AK$50,MATCH(Tableau2[[#This Row],[Ingrédients]:[Ingrédients]],Composant!$A$1:$A$50,0),MATCH(V$2,Composant!$A$1:$AAB$1,0))*V$3)/HLOOKUP(V$2,Composant!$A$1:$AAB$2,2,0),0)</f>
        <v>0</v>
      </c>
      <c r="W11" s="50" cm="1">
        <f t="array" ref="W11">IFERROR((INDEX(Composant!$A$1:$AK$50,MATCH(Tableau2[[#This Row],[Ingrédients]:[Ingrédients]],Composant!$A$1:$A$50,0),MATCH(W$2,Composant!$A$1:$AAB$1,0))*W$3)/HLOOKUP(W$2,Composant!$A$1:$AAB$2,2,0),0)</f>
        <v>0</v>
      </c>
      <c r="X11" s="50" cm="1">
        <f t="array" ref="X11">IFERROR((INDEX(Composant!$A$1:$AK$50,MATCH(Tableau2[[#This Row],[Ingrédients]:[Ingrédients]],Composant!$A$1:$A$50,0),MATCH(X$2,Composant!$A$1:$AAB$1,0))*X$3)/HLOOKUP(X$2,Composant!$A$1:$AAB$2,2,0),0)</f>
        <v>0</v>
      </c>
      <c r="Y11" s="50" cm="1">
        <f t="array" ref="Y11">IFERROR((INDEX(Composant!$A$1:$AK$50,MATCH(Tableau2[[#This Row],[Ingrédients]:[Ingrédients]],Composant!$A$1:$A$50,0),MATCH(Y$2,Composant!$A$1:$AAB$1,0))*Y$3)/HLOOKUP(Y$2,Composant!$A$1:$AAB$2,2,0),0)</f>
        <v>0</v>
      </c>
      <c r="Z11" s="50" cm="1">
        <f t="array" ref="Z11">IFERROR((INDEX(Composant!$A$1:$AK$50,MATCH(Tableau2[[#This Row],[Ingrédients]:[Ingrédients]],Composant!$A$1:$A$50,0),MATCH(Z$2,Composant!$A$1:$AAB$1,0))*Z$3)/HLOOKUP(Z$2,Composant!$A$1:$AAB$2,2,0),0)</f>
        <v>0</v>
      </c>
      <c r="AA11" s="50" cm="1">
        <f t="array" ref="AA11">IFERROR((INDEX(Composant!$A$1:$AK$50,MATCH(Tableau2[[#This Row],[Ingrédients]:[Ingrédients]],Composant!$A$1:$A$50,0),MATCH(AA$2,Composant!$A$1:$AAB$1,0))*AA$3)/HLOOKUP(AA$2,Composant!$A$1:$AAB$2,2,0),0)</f>
        <v>0</v>
      </c>
      <c r="AB11" s="50" cm="1">
        <f t="array" ref="AB11">IFERROR((INDEX(Composant!$A$1:$AK$50,MATCH(Tableau2[[#This Row],[Ingrédients]:[Ingrédients]],Composant!$A$1:$A$50,0),MATCH(AB$2,Composant!$A$1:$AAB$1,0))*AB$3)/HLOOKUP(AB$2,Composant!$A$1:$AAB$2,2,0),0)</f>
        <v>0</v>
      </c>
      <c r="AC11" s="50" cm="1">
        <f t="array" ref="AC11">IFERROR((INDEX(Composant!$A$1:$AK$50,MATCH(Tableau2[[#This Row],[Ingrédients]:[Ingrédients]],Composant!$A$1:$A$50,0),MATCH(AC$2,Composant!$A$1:$AAB$1,0))*AC$3)/HLOOKUP(AC$2,Composant!$A$1:$AAB$2,2,0),0)</f>
        <v>0</v>
      </c>
      <c r="AD11" s="50" cm="1">
        <f t="array" ref="AD11">IFERROR((INDEX(Composant!$A$1:$AK$50,MATCH(Tableau2[[#This Row],[Ingrédients]:[Ingrédients]],Composant!$A$1:$A$50,0),MATCH(AD$2,Composant!$A$1:$AAB$1,0))*AD$3)/HLOOKUP(AD$2,Composant!$A$1:$AAB$2,2,0),0)</f>
        <v>0</v>
      </c>
      <c r="AE11" s="50" cm="1">
        <f t="array" ref="AE11">IFERROR((INDEX(Composant!$A$1:$AK$50,MATCH(Tableau2[[#This Row],[Ingrédients]:[Ingrédients]],Composant!$A$1:$A$50,0),MATCH(AE$2,Composant!$A$1:$AAB$1,0))*AE$3)/HLOOKUP(AE$2,Composant!$A$1:$AAB$2,2,0),0)</f>
        <v>0</v>
      </c>
      <c r="AF11" s="50" cm="1">
        <f t="array" ref="AF11">IFERROR((INDEX(Composant!$A$1:$AK$50,MATCH(Tableau2[[#This Row],[Ingrédients]:[Ingrédients]],Composant!$A$1:$A$50,0),MATCH(AF$2,Composant!$A$1:$AAB$1,0))*AF$3)/HLOOKUP(AF$2,Composant!$A$1:$AAB$2,2,0),0)</f>
        <v>0</v>
      </c>
      <c r="AG11" s="50" cm="1">
        <f t="array" ref="AG11">IFERROR((INDEX(Composant!$A$1:$AK$50,MATCH(Tableau2[[#This Row],[Ingrédients]:[Ingrédients]],Composant!$A$1:$A$50,0),MATCH(AG$2,Composant!$A$1:$AAB$1,0))*AG$3)/HLOOKUP(AG$2,Composant!$A$1:$AAB$2,2,0),0)</f>
        <v>0</v>
      </c>
      <c r="AH11" s="50" cm="1">
        <f t="array" ref="AH11">IFERROR((INDEX(Composant!$A$1:$AK$50,MATCH(Tableau2[[#This Row],[Ingrédients]:[Ingrédients]],Composant!$A$1:$A$50,0),MATCH(AH$2,Composant!$A$1:$AAB$1,0))*AH$3)/HLOOKUP(AH$2,Composant!$A$1:$AAB$2,2,0),0)</f>
        <v>0</v>
      </c>
      <c r="AI11" s="50" cm="1">
        <f t="array" ref="AI11">IFERROR((INDEX(Composant!$A$1:$AK$50,MATCH(Tableau2[[#This Row],[Ingrédients]:[Ingrédients]],Composant!$A$1:$A$50,0),MATCH(AI$2,Composant!$A$1:$AAB$1,0))*AI$3)/HLOOKUP(AI$2,Composant!$A$1:$AAB$2,2,0),0)</f>
        <v>0</v>
      </c>
      <c r="AJ11" s="50" cm="1">
        <f t="array" ref="AJ11">IFERROR((INDEX(Composant!$A$1:$AK$50,MATCH(Tableau2[[#This Row],[Ingrédients]:[Ingrédients]],Composant!$A$1:$A$50,0),MATCH(AJ$2,Composant!$A$1:$AAB$1,0))*AJ$3)/HLOOKUP(AJ$2,Composant!$A$1:$AAB$2,2,0),0)</f>
        <v>0</v>
      </c>
      <c r="AK11" s="50" cm="1">
        <f t="array" ref="AK11">IFERROR((INDEX(Composant!$A$1:$AK$50,MATCH(Tableau2[[#This Row],[Ingrédients]:[Ingrédients]],Composant!$A$1:$A$50,0),MATCH(AK$2,Composant!$A$1:$AAB$1,0))*AK$3)/HLOOKUP(AK$2,Composant!$A$1:$AAB$2,2,0),0)</f>
        <v>0</v>
      </c>
      <c r="AL11" s="5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</row>
    <row r="12" spans="1:78" x14ac:dyDescent="0.25">
      <c r="A12" s="42" t="s">
        <v>9</v>
      </c>
      <c r="B12" s="48">
        <f t="shared" si="1"/>
        <v>1.5739999999999998</v>
      </c>
      <c r="C12" s="49" cm="1">
        <f t="array" ref="C12">IFERROR((INDEX(Composant!$A$1:$AK$50,MATCH(Tableau2[[#This Row],[Ingrédients]:[Ingrédients]],Composant!$A$1:$A$50,0),MATCH(C$2,Composant!$A$1:$AAB$1,0))*C$3)/HLOOKUP(C$2,Composant!$A$1:$AAB$2,2,0),0)</f>
        <v>0</v>
      </c>
      <c r="D12" s="49" cm="1">
        <f t="array" ref="D12">IFERROR((INDEX(Composant!$A$1:$AK$50,MATCH(Tableau2[[#This Row],[Ingrédients]:[Ingrédients]],Composant!$A$1:$A$50,0),MATCH(D$2,Composant!$A$1:$AAB$1,0))*D$3)/HLOOKUP(D$2,Composant!$A$1:$AAB$2,2,0),0)</f>
        <v>0.19999999999999998</v>
      </c>
      <c r="E12" s="49" cm="1">
        <f t="array" ref="E12">IFERROR((INDEX(Composant!$A$1:$AK$50,MATCH(Tableau2[[#This Row],[Ingrédients]:[Ingrédients]],Composant!$A$1:$A$50,0),MATCH(E$2,Composant!$A$1:$AAB$1,0))*E$3)/HLOOKUP(E$2,Composant!$A$1:$AAB$2,2,0),0)</f>
        <v>0.22400000000000003</v>
      </c>
      <c r="F12" s="49" cm="1">
        <f t="array" ref="F12">IFERROR((INDEX(Composant!$A$1:$AK$50,MATCH(Tableau2[[#This Row],[Ingrédients]:[Ingrédients]],Composant!$A$1:$A$50,0),MATCH(F$2,Composant!$A$1:$AAB$1,0))*F$3)/HLOOKUP(F$2,Composant!$A$1:$AAB$2,2,0),0)</f>
        <v>1.1499999999999999</v>
      </c>
      <c r="G12" s="49" cm="1">
        <f t="array" ref="G12">IFERROR((INDEX(Composant!$A$1:$AK$50,MATCH(Tableau2[[#This Row],[Ingrédients]:[Ingrédients]],Composant!$A$1:$A$50,0),MATCH(G$2,Composant!$A$1:$AAB$1,0))*G$3)/HLOOKUP(G$2,Composant!$A$1:$AAB$2,2,0),0)</f>
        <v>0</v>
      </c>
      <c r="H12" s="49" cm="1">
        <f t="array" ref="H12">IFERROR((INDEX(Composant!$A$1:$AK$50,MATCH(Tableau2[[#This Row],[Ingrédients]:[Ingrédients]],Composant!$A$1:$A$50,0),MATCH(H$2,Composant!$A$1:$AAB$1,0))*H$3)/HLOOKUP(H$2,Composant!$A$1:$AAB$2,2,0),0)</f>
        <v>0</v>
      </c>
      <c r="I12" s="49" cm="1">
        <f t="array" ref="I12">IFERROR((INDEX(Composant!$A$1:$AK$50,MATCH(Tableau2[[#This Row],[Ingrédients]:[Ingrédients]],Composant!$A$1:$A$50,0),MATCH(I$2,Composant!$A$1:$AAB$1,0))*I$3)/HLOOKUP(I$2,Composant!$A$1:$AAB$2,2,0),0)</f>
        <v>0</v>
      </c>
      <c r="J12" s="49" cm="1">
        <f t="array" ref="J12">IFERROR((INDEX(Composant!$A$1:$AK$50,MATCH(Tableau2[[#This Row],[Ingrédients]:[Ingrédients]],Composant!$A$1:$A$50,0),MATCH(J$2,Composant!$A$1:$AAB$1,0))*J$3)/HLOOKUP(J$2,Composant!$A$1:$AAB$2,2,0),0)</f>
        <v>0</v>
      </c>
      <c r="K12" s="49" cm="1">
        <f t="array" ref="K12">IFERROR((INDEX(Composant!$A$1:$AK$50,MATCH(Tableau2[[#This Row],[Ingrédients]:[Ingrédients]],Composant!$A$1:$A$50,0),MATCH(K$2,Composant!$A$1:$AAB$1,0))*K$3)/HLOOKUP(K$2,Composant!$A$1:$AAB$2,2,0),0)</f>
        <v>0</v>
      </c>
      <c r="L12" s="49" cm="1">
        <f t="array" ref="L12">IFERROR((INDEX(Composant!$A$1:$AK$50,MATCH(Tableau2[[#This Row],[Ingrédients]:[Ingrédients]],Composant!$A$1:$A$50,0),MATCH(L$2,Composant!$A$1:$AAB$1,0))*L$3)/HLOOKUP(L$2,Composant!$A$1:$AAB$2,2,0),0)</f>
        <v>0</v>
      </c>
      <c r="M12" s="49" cm="1">
        <f t="array" ref="M12">IFERROR((INDEX(Composant!$A$1:$AK$50,MATCH(Tableau2[[#This Row],[Ingrédients]:[Ingrédients]],Composant!$A$1:$A$50,0),MATCH(M$2,Composant!$A$1:$AAB$1,0))*M$3)/HLOOKUP(M$2,Composant!$A$1:$AAB$2,2,0),0)</f>
        <v>0</v>
      </c>
      <c r="N12" s="49" cm="1">
        <f t="array" ref="N12">IFERROR((INDEX(Composant!$A$1:$AK$50,MATCH(Tableau2[[#This Row],[Ingrédients]:[Ingrédients]],Composant!$A$1:$A$50,0),MATCH(N$2,Composant!$A$1:$AAB$1,0))*N$3)/HLOOKUP(N$2,Composant!$A$1:$AAB$2,2,0),0)</f>
        <v>0</v>
      </c>
      <c r="O12" s="49" cm="1">
        <f t="array" ref="O12">IFERROR((INDEX(Composant!$A$1:$AK$50,MATCH(Tableau2[[#This Row],[Ingrédients]:[Ingrédients]],Composant!$A$1:$A$50,0),MATCH(O$2,Composant!$A$1:$AAB$1,0))*O$3)/HLOOKUP(O$2,Composant!$A$1:$AAB$2,2,0),0)</f>
        <v>0</v>
      </c>
      <c r="P12" s="49" cm="1">
        <f t="array" ref="P12">IFERROR((INDEX(Composant!$A$1:$AK$50,MATCH(Tableau2[[#This Row],[Ingrédients]:[Ingrédients]],Composant!$A$1:$A$50,0),MATCH(P$2,Composant!$A$1:$AAB$1,0))*P$3)/HLOOKUP(P$2,Composant!$A$1:$AAB$2,2,0),0)</f>
        <v>0</v>
      </c>
      <c r="Q12" s="49" cm="1">
        <f t="array" ref="Q12">IFERROR((INDEX(Composant!$A$1:$AK$50,MATCH(Tableau2[[#This Row],[Ingrédients]:[Ingrédients]],Composant!$A$1:$A$50,0),MATCH(Q$2,Composant!$A$1:$AAB$1,0))*Q$3)/HLOOKUP(Q$2,Composant!$A$1:$AAB$2,2,0),0)</f>
        <v>0</v>
      </c>
      <c r="R12" s="49" cm="1">
        <f t="array" ref="R12">IFERROR((INDEX(Composant!$A$1:$AK$50,MATCH(Tableau2[[#This Row],[Ingrédients]:[Ingrédients]],Composant!$A$1:$A$50,0),MATCH(R$2,Composant!$A$1:$AAB$1,0))*R$3)/HLOOKUP(R$2,Composant!$A$1:$AAB$2,2,0),0)</f>
        <v>0</v>
      </c>
      <c r="S12" s="49" cm="1">
        <f t="array" ref="S12">IFERROR((INDEX(Composant!$A$1:$AK$50,MATCH(Tableau2[[#This Row],[Ingrédients]:[Ingrédients]],Composant!$A$1:$A$50,0),MATCH(S$2,Composant!$A$1:$AAB$1,0))*S$3)/HLOOKUP(S$2,Composant!$A$1:$AAB$2,2,0),0)</f>
        <v>0</v>
      </c>
      <c r="T12" s="49" cm="1">
        <f t="array" ref="T12">IFERROR((INDEX(Composant!$A$1:$AK$50,MATCH(Tableau2[[#This Row],[Ingrédients]:[Ingrédients]],Composant!$A$1:$A$50,0),MATCH(T$2,Composant!$A$1:$AAB$1,0))*T$3)/HLOOKUP(T$2,Composant!$A$1:$AAB$2,2,0),0)</f>
        <v>0</v>
      </c>
      <c r="U12" s="49" cm="1">
        <f t="array" ref="U12">IFERROR((INDEX(Composant!$A$1:$AK$50,MATCH(Tableau2[[#This Row],[Ingrédients]:[Ingrédients]],Composant!$A$1:$A$50,0),MATCH(U$2,Composant!$A$1:$AAB$1,0))*U$3)/HLOOKUP(U$2,Composant!$A$1:$AAB$2,2,0),0)</f>
        <v>0</v>
      </c>
      <c r="V12" s="49" cm="1">
        <f t="array" ref="V12">IFERROR((INDEX(Composant!$A$1:$AK$50,MATCH(Tableau2[[#This Row],[Ingrédients]:[Ingrédients]],Composant!$A$1:$A$50,0),MATCH(V$2,Composant!$A$1:$AAB$1,0))*V$3)/HLOOKUP(V$2,Composant!$A$1:$AAB$2,2,0),0)</f>
        <v>0</v>
      </c>
      <c r="W12" s="49" cm="1">
        <f t="array" ref="W12">IFERROR((INDEX(Composant!$A$1:$AK$50,MATCH(Tableau2[[#This Row],[Ingrédients]:[Ingrédients]],Composant!$A$1:$A$50,0),MATCH(W$2,Composant!$A$1:$AAB$1,0))*W$3)/HLOOKUP(W$2,Composant!$A$1:$AAB$2,2,0),0)</f>
        <v>0</v>
      </c>
      <c r="X12" s="49" cm="1">
        <f t="array" ref="X12">IFERROR((INDEX(Composant!$A$1:$AK$50,MATCH(Tableau2[[#This Row],[Ingrédients]:[Ingrédients]],Composant!$A$1:$A$50,0),MATCH(X$2,Composant!$A$1:$AAB$1,0))*X$3)/HLOOKUP(X$2,Composant!$A$1:$AAB$2,2,0),0)</f>
        <v>0</v>
      </c>
      <c r="Y12" s="49" cm="1">
        <f t="array" ref="Y12">IFERROR((INDEX(Composant!$A$1:$AK$50,MATCH(Tableau2[[#This Row],[Ingrédients]:[Ingrédients]],Composant!$A$1:$A$50,0),MATCH(Y$2,Composant!$A$1:$AAB$1,0))*Y$3)/HLOOKUP(Y$2,Composant!$A$1:$AAB$2,2,0),0)</f>
        <v>0</v>
      </c>
      <c r="Z12" s="49" cm="1">
        <f t="array" ref="Z12">IFERROR((INDEX(Composant!$A$1:$AK$50,MATCH(Tableau2[[#This Row],[Ingrédients]:[Ingrédients]],Composant!$A$1:$A$50,0),MATCH(Z$2,Composant!$A$1:$AAB$1,0))*Z$3)/HLOOKUP(Z$2,Composant!$A$1:$AAB$2,2,0),0)</f>
        <v>0</v>
      </c>
      <c r="AA12" s="49" cm="1">
        <f t="array" ref="AA12">IFERROR((INDEX(Composant!$A$1:$AK$50,MATCH(Tableau2[[#This Row],[Ingrédients]:[Ingrédients]],Composant!$A$1:$A$50,0),MATCH(AA$2,Composant!$A$1:$AAB$1,0))*AA$3)/HLOOKUP(AA$2,Composant!$A$1:$AAB$2,2,0),0)</f>
        <v>0</v>
      </c>
      <c r="AB12" s="49" cm="1">
        <f t="array" ref="AB12">IFERROR((INDEX(Composant!$A$1:$AK$50,MATCH(Tableau2[[#This Row],[Ingrédients]:[Ingrédients]],Composant!$A$1:$A$50,0),MATCH(AB$2,Composant!$A$1:$AAB$1,0))*AB$3)/HLOOKUP(AB$2,Composant!$A$1:$AAB$2,2,0),0)</f>
        <v>0</v>
      </c>
      <c r="AC12" s="49" cm="1">
        <f t="array" ref="AC12">IFERROR((INDEX(Composant!$A$1:$AK$50,MATCH(Tableau2[[#This Row],[Ingrédients]:[Ingrédients]],Composant!$A$1:$A$50,0),MATCH(AC$2,Composant!$A$1:$AAB$1,0))*AC$3)/HLOOKUP(AC$2,Composant!$A$1:$AAB$2,2,0),0)</f>
        <v>0</v>
      </c>
      <c r="AD12" s="49" cm="1">
        <f t="array" ref="AD12">IFERROR((INDEX(Composant!$A$1:$AK$50,MATCH(Tableau2[[#This Row],[Ingrédients]:[Ingrédients]],Composant!$A$1:$A$50,0),MATCH(AD$2,Composant!$A$1:$AAB$1,0))*AD$3)/HLOOKUP(AD$2,Composant!$A$1:$AAB$2,2,0),0)</f>
        <v>0</v>
      </c>
      <c r="AE12" s="49" cm="1">
        <f t="array" ref="AE12">IFERROR((INDEX(Composant!$A$1:$AK$50,MATCH(Tableau2[[#This Row],[Ingrédients]:[Ingrédients]],Composant!$A$1:$A$50,0),MATCH(AE$2,Composant!$A$1:$AAB$1,0))*AE$3)/HLOOKUP(AE$2,Composant!$A$1:$AAB$2,2,0),0)</f>
        <v>0</v>
      </c>
      <c r="AF12" s="49" cm="1">
        <f t="array" ref="AF12">IFERROR((INDEX(Composant!$A$1:$AK$50,MATCH(Tableau2[[#This Row],[Ingrédients]:[Ingrédients]],Composant!$A$1:$A$50,0),MATCH(AF$2,Composant!$A$1:$AAB$1,0))*AF$3)/HLOOKUP(AF$2,Composant!$A$1:$AAB$2,2,0),0)</f>
        <v>0</v>
      </c>
      <c r="AG12" s="49" cm="1">
        <f t="array" ref="AG12">IFERROR((INDEX(Composant!$A$1:$AK$50,MATCH(Tableau2[[#This Row],[Ingrédients]:[Ingrédients]],Composant!$A$1:$A$50,0),MATCH(AG$2,Composant!$A$1:$AAB$1,0))*AG$3)/HLOOKUP(AG$2,Composant!$A$1:$AAB$2,2,0),0)</f>
        <v>0</v>
      </c>
      <c r="AH12" s="49" cm="1">
        <f t="array" ref="AH12">IFERROR((INDEX(Composant!$A$1:$AK$50,MATCH(Tableau2[[#This Row],[Ingrédients]:[Ingrédients]],Composant!$A$1:$A$50,0),MATCH(AH$2,Composant!$A$1:$AAB$1,0))*AH$3)/HLOOKUP(AH$2,Composant!$A$1:$AAB$2,2,0),0)</f>
        <v>0</v>
      </c>
      <c r="AI12" s="49" cm="1">
        <f t="array" ref="AI12">IFERROR((INDEX(Composant!$A$1:$AK$50,MATCH(Tableau2[[#This Row],[Ingrédients]:[Ingrédients]],Composant!$A$1:$A$50,0),MATCH(AI$2,Composant!$A$1:$AAB$1,0))*AI$3)/HLOOKUP(AI$2,Composant!$A$1:$AAB$2,2,0),0)</f>
        <v>0</v>
      </c>
      <c r="AJ12" s="49" cm="1">
        <f t="array" ref="AJ12">IFERROR((INDEX(Composant!$A$1:$AK$50,MATCH(Tableau2[[#This Row],[Ingrédients]:[Ingrédients]],Composant!$A$1:$A$50,0),MATCH(AJ$2,Composant!$A$1:$AAB$1,0))*AJ$3)/HLOOKUP(AJ$2,Composant!$A$1:$AAB$2,2,0),0)</f>
        <v>0</v>
      </c>
      <c r="AK12" s="49" cm="1">
        <f t="array" ref="AK12">IFERROR((INDEX(Composant!$A$1:$AK$50,MATCH(Tableau2[[#This Row],[Ingrédients]:[Ingrédients]],Composant!$A$1:$A$50,0),MATCH(AK$2,Composant!$A$1:$AAB$1,0))*AK$3)/HLOOKUP(AK$2,Composant!$A$1:$AAB$2,2,0),0)</f>
        <v>0</v>
      </c>
      <c r="AL12" s="5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</row>
    <row r="13" spans="1:78" x14ac:dyDescent="0.25">
      <c r="A13" s="43" t="s">
        <v>10</v>
      </c>
      <c r="B13" s="48">
        <f t="shared" si="1"/>
        <v>0.13333333333333333</v>
      </c>
      <c r="C13" s="50" cm="1">
        <f t="array" ref="C13">IFERROR((INDEX(Composant!$A$1:$AK$50,MATCH(Tableau2[[#This Row],[Ingrédients]:[Ingrédients]],Composant!$A$1:$A$50,0),MATCH(C$2,Composant!$A$1:$AAB$1,0))*C$3)/HLOOKUP(C$2,Composant!$A$1:$AAB$2,2,0),0)</f>
        <v>0</v>
      </c>
      <c r="D13" s="50" cm="1">
        <f t="array" ref="D13">IFERROR((INDEX(Composant!$A$1:$AK$50,MATCH(Tableau2[[#This Row],[Ingrédients]:[Ingrédients]],Composant!$A$1:$A$50,0),MATCH(D$2,Composant!$A$1:$AAB$1,0))*D$3)/HLOOKUP(D$2,Composant!$A$1:$AAB$2,2,0),0)</f>
        <v>0.13333333333333333</v>
      </c>
      <c r="E13" s="50" cm="1">
        <f t="array" ref="E13">IFERROR((INDEX(Composant!$A$1:$AK$50,MATCH(Tableau2[[#This Row],[Ingrédients]:[Ingrédients]],Composant!$A$1:$A$50,0),MATCH(E$2,Composant!$A$1:$AAB$1,0))*E$3)/HLOOKUP(E$2,Composant!$A$1:$AAB$2,2,0),0)</f>
        <v>0</v>
      </c>
      <c r="F13" s="50" cm="1">
        <f t="array" ref="F13">IFERROR((INDEX(Composant!$A$1:$AK$50,MATCH(Tableau2[[#This Row],[Ingrédients]:[Ingrédients]],Composant!$A$1:$A$50,0),MATCH(F$2,Composant!$A$1:$AAB$1,0))*F$3)/HLOOKUP(F$2,Composant!$A$1:$AAB$2,2,0),0)</f>
        <v>0</v>
      </c>
      <c r="G13" s="50" cm="1">
        <f t="array" ref="G13">IFERROR((INDEX(Composant!$A$1:$AK$50,MATCH(Tableau2[[#This Row],[Ingrédients]:[Ingrédients]],Composant!$A$1:$A$50,0),MATCH(G$2,Composant!$A$1:$AAB$1,0))*G$3)/HLOOKUP(G$2,Composant!$A$1:$AAB$2,2,0),0)</f>
        <v>0</v>
      </c>
      <c r="H13" s="50" cm="1">
        <f t="array" ref="H13">IFERROR((INDEX(Composant!$A$1:$AK$50,MATCH(Tableau2[[#This Row],[Ingrédients]:[Ingrédients]],Composant!$A$1:$A$50,0),MATCH(H$2,Composant!$A$1:$AAB$1,0))*H$3)/HLOOKUP(H$2,Composant!$A$1:$AAB$2,2,0),0)</f>
        <v>0</v>
      </c>
      <c r="I13" s="50" cm="1">
        <f t="array" ref="I13">IFERROR((INDEX(Composant!$A$1:$AK$50,MATCH(Tableau2[[#This Row],[Ingrédients]:[Ingrédients]],Composant!$A$1:$A$50,0),MATCH(I$2,Composant!$A$1:$AAB$1,0))*I$3)/HLOOKUP(I$2,Composant!$A$1:$AAB$2,2,0),0)</f>
        <v>0</v>
      </c>
      <c r="J13" s="50" cm="1">
        <f t="array" ref="J13">IFERROR((INDEX(Composant!$A$1:$AK$50,MATCH(Tableau2[[#This Row],[Ingrédients]:[Ingrédients]],Composant!$A$1:$A$50,0),MATCH(J$2,Composant!$A$1:$AAB$1,0))*J$3)/HLOOKUP(J$2,Composant!$A$1:$AAB$2,2,0),0)</f>
        <v>0</v>
      </c>
      <c r="K13" s="50" cm="1">
        <f t="array" ref="K13">IFERROR((INDEX(Composant!$A$1:$AK$50,MATCH(Tableau2[[#This Row],[Ingrédients]:[Ingrédients]],Composant!$A$1:$A$50,0),MATCH(K$2,Composant!$A$1:$AAB$1,0))*K$3)/HLOOKUP(K$2,Composant!$A$1:$AAB$2,2,0),0)</f>
        <v>0</v>
      </c>
      <c r="L13" s="50" cm="1">
        <f t="array" ref="L13">IFERROR((INDEX(Composant!$A$1:$AK$50,MATCH(Tableau2[[#This Row],[Ingrédients]:[Ingrédients]],Composant!$A$1:$A$50,0),MATCH(L$2,Composant!$A$1:$AAB$1,0))*L$3)/HLOOKUP(L$2,Composant!$A$1:$AAB$2,2,0),0)</f>
        <v>0</v>
      </c>
      <c r="M13" s="50" cm="1">
        <f t="array" ref="M13">IFERROR((INDEX(Composant!$A$1:$AK$50,MATCH(Tableau2[[#This Row],[Ingrédients]:[Ingrédients]],Composant!$A$1:$A$50,0),MATCH(M$2,Composant!$A$1:$AAB$1,0))*M$3)/HLOOKUP(M$2,Composant!$A$1:$AAB$2,2,0),0)</f>
        <v>0</v>
      </c>
      <c r="N13" s="50" cm="1">
        <f t="array" ref="N13">IFERROR((INDEX(Composant!$A$1:$AK$50,MATCH(Tableau2[[#This Row],[Ingrédients]:[Ingrédients]],Composant!$A$1:$A$50,0),MATCH(N$2,Composant!$A$1:$AAB$1,0))*N$3)/HLOOKUP(N$2,Composant!$A$1:$AAB$2,2,0),0)</f>
        <v>0</v>
      </c>
      <c r="O13" s="50" cm="1">
        <f t="array" ref="O13">IFERROR((INDEX(Composant!$A$1:$AK$50,MATCH(Tableau2[[#This Row],[Ingrédients]:[Ingrédients]],Composant!$A$1:$A$50,0),MATCH(O$2,Composant!$A$1:$AAB$1,0))*O$3)/HLOOKUP(O$2,Composant!$A$1:$AAB$2,2,0),0)</f>
        <v>0</v>
      </c>
      <c r="P13" s="50" cm="1">
        <f t="array" ref="P13">IFERROR((INDEX(Composant!$A$1:$AK$50,MATCH(Tableau2[[#This Row],[Ingrédients]:[Ingrédients]],Composant!$A$1:$A$50,0),MATCH(P$2,Composant!$A$1:$AAB$1,0))*P$3)/HLOOKUP(P$2,Composant!$A$1:$AAB$2,2,0),0)</f>
        <v>0</v>
      </c>
      <c r="Q13" s="50" cm="1">
        <f t="array" ref="Q13">IFERROR((INDEX(Composant!$A$1:$AK$50,MATCH(Tableau2[[#This Row],[Ingrédients]:[Ingrédients]],Composant!$A$1:$A$50,0),MATCH(Q$2,Composant!$A$1:$AAB$1,0))*Q$3)/HLOOKUP(Q$2,Composant!$A$1:$AAB$2,2,0),0)</f>
        <v>0</v>
      </c>
      <c r="R13" s="50" cm="1">
        <f t="array" ref="R13">IFERROR((INDEX(Composant!$A$1:$AK$50,MATCH(Tableau2[[#This Row],[Ingrédients]:[Ingrédients]],Composant!$A$1:$A$50,0),MATCH(R$2,Composant!$A$1:$AAB$1,0))*R$3)/HLOOKUP(R$2,Composant!$A$1:$AAB$2,2,0),0)</f>
        <v>0</v>
      </c>
      <c r="S13" s="50" cm="1">
        <f t="array" ref="S13">IFERROR((INDEX(Composant!$A$1:$AK$50,MATCH(Tableau2[[#This Row],[Ingrédients]:[Ingrédients]],Composant!$A$1:$A$50,0),MATCH(S$2,Composant!$A$1:$AAB$1,0))*S$3)/HLOOKUP(S$2,Composant!$A$1:$AAB$2,2,0),0)</f>
        <v>0</v>
      </c>
      <c r="T13" s="50" cm="1">
        <f t="array" ref="T13">IFERROR((INDEX(Composant!$A$1:$AK$50,MATCH(Tableau2[[#This Row],[Ingrédients]:[Ingrédients]],Composant!$A$1:$A$50,0),MATCH(T$2,Composant!$A$1:$AAB$1,0))*T$3)/HLOOKUP(T$2,Composant!$A$1:$AAB$2,2,0),0)</f>
        <v>0</v>
      </c>
      <c r="U13" s="50" cm="1">
        <f t="array" ref="U13">IFERROR((INDEX(Composant!$A$1:$AK$50,MATCH(Tableau2[[#This Row],[Ingrédients]:[Ingrédients]],Composant!$A$1:$A$50,0),MATCH(U$2,Composant!$A$1:$AAB$1,0))*U$3)/HLOOKUP(U$2,Composant!$A$1:$AAB$2,2,0),0)</f>
        <v>0</v>
      </c>
      <c r="V13" s="50" cm="1">
        <f t="array" ref="V13">IFERROR((INDEX(Composant!$A$1:$AK$50,MATCH(Tableau2[[#This Row],[Ingrédients]:[Ingrédients]],Composant!$A$1:$A$50,0),MATCH(V$2,Composant!$A$1:$AAB$1,0))*V$3)/HLOOKUP(V$2,Composant!$A$1:$AAB$2,2,0),0)</f>
        <v>0</v>
      </c>
      <c r="W13" s="50" cm="1">
        <f t="array" ref="W13">IFERROR((INDEX(Composant!$A$1:$AK$50,MATCH(Tableau2[[#This Row],[Ingrédients]:[Ingrédients]],Composant!$A$1:$A$50,0),MATCH(W$2,Composant!$A$1:$AAB$1,0))*W$3)/HLOOKUP(W$2,Composant!$A$1:$AAB$2,2,0),0)</f>
        <v>0</v>
      </c>
      <c r="X13" s="50" cm="1">
        <f t="array" ref="X13">IFERROR((INDEX(Composant!$A$1:$AK$50,MATCH(Tableau2[[#This Row],[Ingrédients]:[Ingrédients]],Composant!$A$1:$A$50,0),MATCH(X$2,Composant!$A$1:$AAB$1,0))*X$3)/HLOOKUP(X$2,Composant!$A$1:$AAB$2,2,0),0)</f>
        <v>0</v>
      </c>
      <c r="Y13" s="50" cm="1">
        <f t="array" ref="Y13">IFERROR((INDEX(Composant!$A$1:$AK$50,MATCH(Tableau2[[#This Row],[Ingrédients]:[Ingrédients]],Composant!$A$1:$A$50,0),MATCH(Y$2,Composant!$A$1:$AAB$1,0))*Y$3)/HLOOKUP(Y$2,Composant!$A$1:$AAB$2,2,0),0)</f>
        <v>0</v>
      </c>
      <c r="Z13" s="50" cm="1">
        <f t="array" ref="Z13">IFERROR((INDEX(Composant!$A$1:$AK$50,MATCH(Tableau2[[#This Row],[Ingrédients]:[Ingrédients]],Composant!$A$1:$A$50,0),MATCH(Z$2,Composant!$A$1:$AAB$1,0))*Z$3)/HLOOKUP(Z$2,Composant!$A$1:$AAB$2,2,0),0)</f>
        <v>0</v>
      </c>
      <c r="AA13" s="50" cm="1">
        <f t="array" ref="AA13">IFERROR((INDEX(Composant!$A$1:$AK$50,MATCH(Tableau2[[#This Row],[Ingrédients]:[Ingrédients]],Composant!$A$1:$A$50,0),MATCH(AA$2,Composant!$A$1:$AAB$1,0))*AA$3)/HLOOKUP(AA$2,Composant!$A$1:$AAB$2,2,0),0)</f>
        <v>0</v>
      </c>
      <c r="AB13" s="50" cm="1">
        <f t="array" ref="AB13">IFERROR((INDEX(Composant!$A$1:$AK$50,MATCH(Tableau2[[#This Row],[Ingrédients]:[Ingrédients]],Composant!$A$1:$A$50,0),MATCH(AB$2,Composant!$A$1:$AAB$1,0))*AB$3)/HLOOKUP(AB$2,Composant!$A$1:$AAB$2,2,0),0)</f>
        <v>0</v>
      </c>
      <c r="AC13" s="50" cm="1">
        <f t="array" ref="AC13">IFERROR((INDEX(Composant!$A$1:$AK$50,MATCH(Tableau2[[#This Row],[Ingrédients]:[Ingrédients]],Composant!$A$1:$A$50,0),MATCH(AC$2,Composant!$A$1:$AAB$1,0))*AC$3)/HLOOKUP(AC$2,Composant!$A$1:$AAB$2,2,0),0)</f>
        <v>0</v>
      </c>
      <c r="AD13" s="50" cm="1">
        <f t="array" ref="AD13">IFERROR((INDEX(Composant!$A$1:$AK$50,MATCH(Tableau2[[#This Row],[Ingrédients]:[Ingrédients]],Composant!$A$1:$A$50,0),MATCH(AD$2,Composant!$A$1:$AAB$1,0))*AD$3)/HLOOKUP(AD$2,Composant!$A$1:$AAB$2,2,0),0)</f>
        <v>0</v>
      </c>
      <c r="AE13" s="50" cm="1">
        <f t="array" ref="AE13">IFERROR((INDEX(Composant!$A$1:$AK$50,MATCH(Tableau2[[#This Row],[Ingrédients]:[Ingrédients]],Composant!$A$1:$A$50,0),MATCH(AE$2,Composant!$A$1:$AAB$1,0))*AE$3)/HLOOKUP(AE$2,Composant!$A$1:$AAB$2,2,0),0)</f>
        <v>0</v>
      </c>
      <c r="AF13" s="50" cm="1">
        <f t="array" ref="AF13">IFERROR((INDEX(Composant!$A$1:$AK$50,MATCH(Tableau2[[#This Row],[Ingrédients]:[Ingrédients]],Composant!$A$1:$A$50,0),MATCH(AF$2,Composant!$A$1:$AAB$1,0))*AF$3)/HLOOKUP(AF$2,Composant!$A$1:$AAB$2,2,0),0)</f>
        <v>0</v>
      </c>
      <c r="AG13" s="50" cm="1">
        <f t="array" ref="AG13">IFERROR((INDEX(Composant!$A$1:$AK$50,MATCH(Tableau2[[#This Row],[Ingrédients]:[Ingrédients]],Composant!$A$1:$A$50,0),MATCH(AG$2,Composant!$A$1:$AAB$1,0))*AG$3)/HLOOKUP(AG$2,Composant!$A$1:$AAB$2,2,0),0)</f>
        <v>0</v>
      </c>
      <c r="AH13" s="50" cm="1">
        <f t="array" ref="AH13">IFERROR((INDEX(Composant!$A$1:$AK$50,MATCH(Tableau2[[#This Row],[Ingrédients]:[Ingrédients]],Composant!$A$1:$A$50,0),MATCH(AH$2,Composant!$A$1:$AAB$1,0))*AH$3)/HLOOKUP(AH$2,Composant!$A$1:$AAB$2,2,0),0)</f>
        <v>0</v>
      </c>
      <c r="AI13" s="50" cm="1">
        <f t="array" ref="AI13">IFERROR((INDEX(Composant!$A$1:$AK$50,MATCH(Tableau2[[#This Row],[Ingrédients]:[Ingrédients]],Composant!$A$1:$A$50,0),MATCH(AI$2,Composant!$A$1:$AAB$1,0))*AI$3)/HLOOKUP(AI$2,Composant!$A$1:$AAB$2,2,0),0)</f>
        <v>0</v>
      </c>
      <c r="AJ13" s="50" cm="1">
        <f t="array" ref="AJ13">IFERROR((INDEX(Composant!$A$1:$AK$50,MATCH(Tableau2[[#This Row],[Ingrédients]:[Ingrédients]],Composant!$A$1:$A$50,0),MATCH(AJ$2,Composant!$A$1:$AAB$1,0))*AJ$3)/HLOOKUP(AJ$2,Composant!$A$1:$AAB$2,2,0),0)</f>
        <v>0</v>
      </c>
      <c r="AK13" s="50" cm="1">
        <f t="array" ref="AK13">IFERROR((INDEX(Composant!$A$1:$AK$50,MATCH(Tableau2[[#This Row],[Ingrédients]:[Ingrédients]],Composant!$A$1:$A$50,0),MATCH(AK$2,Composant!$A$1:$AAB$1,0))*AK$3)/HLOOKUP(AK$2,Composant!$A$1:$AAB$2,2,0),0)</f>
        <v>0</v>
      </c>
      <c r="AL13" s="5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</row>
    <row r="14" spans="1:78" x14ac:dyDescent="0.25">
      <c r="A14" s="42" t="s">
        <v>11</v>
      </c>
      <c r="B14" s="48">
        <f t="shared" si="1"/>
        <v>1.2</v>
      </c>
      <c r="C14" s="49" cm="1">
        <f t="array" ref="C14">IFERROR((INDEX(Composant!$A$1:$AK$50,MATCH(Tableau2[[#This Row],[Ingrédients]:[Ingrédients]],Composant!$A$1:$A$50,0),MATCH(C$2,Composant!$A$1:$AAB$1,0))*C$3)/HLOOKUP(C$2,Composant!$A$1:$AAB$2,2,0),0)</f>
        <v>0</v>
      </c>
      <c r="D14" s="49" cm="1">
        <f t="array" ref="D14">IFERROR((INDEX(Composant!$A$1:$AK$50,MATCH(Tableau2[[#This Row],[Ingrédients]:[Ingrédients]],Composant!$A$1:$A$50,0),MATCH(D$2,Composant!$A$1:$AAB$1,0))*D$3)/HLOOKUP(D$2,Composant!$A$1:$AAB$2,2,0),0)</f>
        <v>1.2</v>
      </c>
      <c r="E14" s="49" cm="1">
        <f t="array" ref="E14">IFERROR((INDEX(Composant!$A$1:$AK$50,MATCH(Tableau2[[#This Row],[Ingrédients]:[Ingrédients]],Composant!$A$1:$A$50,0),MATCH(E$2,Composant!$A$1:$AAB$1,0))*E$3)/HLOOKUP(E$2,Composant!$A$1:$AAB$2,2,0),0)</f>
        <v>0</v>
      </c>
      <c r="F14" s="49" cm="1">
        <f t="array" ref="F14">IFERROR((INDEX(Composant!$A$1:$AK$50,MATCH(Tableau2[[#This Row],[Ingrédients]:[Ingrédients]],Composant!$A$1:$A$50,0),MATCH(F$2,Composant!$A$1:$AAB$1,0))*F$3)/HLOOKUP(F$2,Composant!$A$1:$AAB$2,2,0),0)</f>
        <v>0</v>
      </c>
      <c r="G14" s="49" cm="1">
        <f t="array" ref="G14">IFERROR((INDEX(Composant!$A$1:$AK$50,MATCH(Tableau2[[#This Row],[Ingrédients]:[Ingrédients]],Composant!$A$1:$A$50,0),MATCH(G$2,Composant!$A$1:$AAB$1,0))*G$3)/HLOOKUP(G$2,Composant!$A$1:$AAB$2,2,0),0)</f>
        <v>0</v>
      </c>
      <c r="H14" s="49" cm="1">
        <f t="array" ref="H14">IFERROR((INDEX(Composant!$A$1:$AK$50,MATCH(Tableau2[[#This Row],[Ingrédients]:[Ingrédients]],Composant!$A$1:$A$50,0),MATCH(H$2,Composant!$A$1:$AAB$1,0))*H$3)/HLOOKUP(H$2,Composant!$A$1:$AAB$2,2,0),0)</f>
        <v>0</v>
      </c>
      <c r="I14" s="49" cm="1">
        <f t="array" ref="I14">IFERROR((INDEX(Composant!$A$1:$AK$50,MATCH(Tableau2[[#This Row],[Ingrédients]:[Ingrédients]],Composant!$A$1:$A$50,0),MATCH(I$2,Composant!$A$1:$AAB$1,0))*I$3)/HLOOKUP(I$2,Composant!$A$1:$AAB$2,2,0),0)</f>
        <v>0</v>
      </c>
      <c r="J14" s="49" cm="1">
        <f t="array" ref="J14">IFERROR((INDEX(Composant!$A$1:$AK$50,MATCH(Tableau2[[#This Row],[Ingrédients]:[Ingrédients]],Composant!$A$1:$A$50,0),MATCH(J$2,Composant!$A$1:$AAB$1,0))*J$3)/HLOOKUP(J$2,Composant!$A$1:$AAB$2,2,0),0)</f>
        <v>0</v>
      </c>
      <c r="K14" s="49" cm="1">
        <f t="array" ref="K14">IFERROR((INDEX(Composant!$A$1:$AK$50,MATCH(Tableau2[[#This Row],[Ingrédients]:[Ingrédients]],Composant!$A$1:$A$50,0),MATCH(K$2,Composant!$A$1:$AAB$1,0))*K$3)/HLOOKUP(K$2,Composant!$A$1:$AAB$2,2,0),0)</f>
        <v>0</v>
      </c>
      <c r="L14" s="49" cm="1">
        <f t="array" ref="L14">IFERROR((INDEX(Composant!$A$1:$AK$50,MATCH(Tableau2[[#This Row],[Ingrédients]:[Ingrédients]],Composant!$A$1:$A$50,0),MATCH(L$2,Composant!$A$1:$AAB$1,0))*L$3)/HLOOKUP(L$2,Composant!$A$1:$AAB$2,2,0),0)</f>
        <v>0</v>
      </c>
      <c r="M14" s="49" cm="1">
        <f t="array" ref="M14">IFERROR((INDEX(Composant!$A$1:$AK$50,MATCH(Tableau2[[#This Row],[Ingrédients]:[Ingrédients]],Composant!$A$1:$A$50,0),MATCH(M$2,Composant!$A$1:$AAB$1,0))*M$3)/HLOOKUP(M$2,Composant!$A$1:$AAB$2,2,0),0)</f>
        <v>0</v>
      </c>
      <c r="N14" s="49" cm="1">
        <f t="array" ref="N14">IFERROR((INDEX(Composant!$A$1:$AK$50,MATCH(Tableau2[[#This Row],[Ingrédients]:[Ingrédients]],Composant!$A$1:$A$50,0),MATCH(N$2,Composant!$A$1:$AAB$1,0))*N$3)/HLOOKUP(N$2,Composant!$A$1:$AAB$2,2,0),0)</f>
        <v>0</v>
      </c>
      <c r="O14" s="49" cm="1">
        <f t="array" ref="O14">IFERROR((INDEX(Composant!$A$1:$AK$50,MATCH(Tableau2[[#This Row],[Ingrédients]:[Ingrédients]],Composant!$A$1:$A$50,0),MATCH(O$2,Composant!$A$1:$AAB$1,0))*O$3)/HLOOKUP(O$2,Composant!$A$1:$AAB$2,2,0),0)</f>
        <v>0</v>
      </c>
      <c r="P14" s="49" cm="1">
        <f t="array" ref="P14">IFERROR((INDEX(Composant!$A$1:$AK$50,MATCH(Tableau2[[#This Row],[Ingrédients]:[Ingrédients]],Composant!$A$1:$A$50,0),MATCH(P$2,Composant!$A$1:$AAB$1,0))*P$3)/HLOOKUP(P$2,Composant!$A$1:$AAB$2,2,0),0)</f>
        <v>0</v>
      </c>
      <c r="Q14" s="49" cm="1">
        <f t="array" ref="Q14">IFERROR((INDEX(Composant!$A$1:$AK$50,MATCH(Tableau2[[#This Row],[Ingrédients]:[Ingrédients]],Composant!$A$1:$A$50,0),MATCH(Q$2,Composant!$A$1:$AAB$1,0))*Q$3)/HLOOKUP(Q$2,Composant!$A$1:$AAB$2,2,0),0)</f>
        <v>0</v>
      </c>
      <c r="R14" s="49" cm="1">
        <f t="array" ref="R14">IFERROR((INDEX(Composant!$A$1:$AK$50,MATCH(Tableau2[[#This Row],[Ingrédients]:[Ingrédients]],Composant!$A$1:$A$50,0),MATCH(R$2,Composant!$A$1:$AAB$1,0))*R$3)/HLOOKUP(R$2,Composant!$A$1:$AAB$2,2,0),0)</f>
        <v>0</v>
      </c>
      <c r="S14" s="49" cm="1">
        <f t="array" ref="S14">IFERROR((INDEX(Composant!$A$1:$AK$50,MATCH(Tableau2[[#This Row],[Ingrédients]:[Ingrédients]],Composant!$A$1:$A$50,0),MATCH(S$2,Composant!$A$1:$AAB$1,0))*S$3)/HLOOKUP(S$2,Composant!$A$1:$AAB$2,2,0),0)</f>
        <v>0</v>
      </c>
      <c r="T14" s="49" cm="1">
        <f t="array" ref="T14">IFERROR((INDEX(Composant!$A$1:$AK$50,MATCH(Tableau2[[#This Row],[Ingrédients]:[Ingrédients]],Composant!$A$1:$A$50,0),MATCH(T$2,Composant!$A$1:$AAB$1,0))*T$3)/HLOOKUP(T$2,Composant!$A$1:$AAB$2,2,0),0)</f>
        <v>0</v>
      </c>
      <c r="U14" s="49" cm="1">
        <f t="array" ref="U14">IFERROR((INDEX(Composant!$A$1:$AK$50,MATCH(Tableau2[[#This Row],[Ingrédients]:[Ingrédients]],Composant!$A$1:$A$50,0),MATCH(U$2,Composant!$A$1:$AAB$1,0))*U$3)/HLOOKUP(U$2,Composant!$A$1:$AAB$2,2,0),0)</f>
        <v>0</v>
      </c>
      <c r="V14" s="49" cm="1">
        <f t="array" ref="V14">IFERROR((INDEX(Composant!$A$1:$AK$50,MATCH(Tableau2[[#This Row],[Ingrédients]:[Ingrédients]],Composant!$A$1:$A$50,0),MATCH(V$2,Composant!$A$1:$AAB$1,0))*V$3)/HLOOKUP(V$2,Composant!$A$1:$AAB$2,2,0),0)</f>
        <v>0</v>
      </c>
      <c r="W14" s="49" cm="1">
        <f t="array" ref="W14">IFERROR((INDEX(Composant!$A$1:$AK$50,MATCH(Tableau2[[#This Row],[Ingrédients]:[Ingrédients]],Composant!$A$1:$A$50,0),MATCH(W$2,Composant!$A$1:$AAB$1,0))*W$3)/HLOOKUP(W$2,Composant!$A$1:$AAB$2,2,0),0)</f>
        <v>0</v>
      </c>
      <c r="X14" s="49" cm="1">
        <f t="array" ref="X14">IFERROR((INDEX(Composant!$A$1:$AK$50,MATCH(Tableau2[[#This Row],[Ingrédients]:[Ingrédients]],Composant!$A$1:$A$50,0),MATCH(X$2,Composant!$A$1:$AAB$1,0))*X$3)/HLOOKUP(X$2,Composant!$A$1:$AAB$2,2,0),0)</f>
        <v>0</v>
      </c>
      <c r="Y14" s="49" cm="1">
        <f t="array" ref="Y14">IFERROR((INDEX(Composant!$A$1:$AK$50,MATCH(Tableau2[[#This Row],[Ingrédients]:[Ingrédients]],Composant!$A$1:$A$50,0),MATCH(Y$2,Composant!$A$1:$AAB$1,0))*Y$3)/HLOOKUP(Y$2,Composant!$A$1:$AAB$2,2,0),0)</f>
        <v>0</v>
      </c>
      <c r="Z14" s="49" cm="1">
        <f t="array" ref="Z14">IFERROR((INDEX(Composant!$A$1:$AK$50,MATCH(Tableau2[[#This Row],[Ingrédients]:[Ingrédients]],Composant!$A$1:$A$50,0),MATCH(Z$2,Composant!$A$1:$AAB$1,0))*Z$3)/HLOOKUP(Z$2,Composant!$A$1:$AAB$2,2,0),0)</f>
        <v>0</v>
      </c>
      <c r="AA14" s="49" cm="1">
        <f t="array" ref="AA14">IFERROR((INDEX(Composant!$A$1:$AK$50,MATCH(Tableau2[[#This Row],[Ingrédients]:[Ingrédients]],Composant!$A$1:$A$50,0),MATCH(AA$2,Composant!$A$1:$AAB$1,0))*AA$3)/HLOOKUP(AA$2,Composant!$A$1:$AAB$2,2,0),0)</f>
        <v>0</v>
      </c>
      <c r="AB14" s="49" cm="1">
        <f t="array" ref="AB14">IFERROR((INDEX(Composant!$A$1:$AK$50,MATCH(Tableau2[[#This Row],[Ingrédients]:[Ingrédients]],Composant!$A$1:$A$50,0),MATCH(AB$2,Composant!$A$1:$AAB$1,0))*AB$3)/HLOOKUP(AB$2,Composant!$A$1:$AAB$2,2,0),0)</f>
        <v>0</v>
      </c>
      <c r="AC14" s="49" cm="1">
        <f t="array" ref="AC14">IFERROR((INDEX(Composant!$A$1:$AK$50,MATCH(Tableau2[[#This Row],[Ingrédients]:[Ingrédients]],Composant!$A$1:$A$50,0),MATCH(AC$2,Composant!$A$1:$AAB$1,0))*AC$3)/HLOOKUP(AC$2,Composant!$A$1:$AAB$2,2,0),0)</f>
        <v>0</v>
      </c>
      <c r="AD14" s="49" cm="1">
        <f t="array" ref="AD14">IFERROR((INDEX(Composant!$A$1:$AK$50,MATCH(Tableau2[[#This Row],[Ingrédients]:[Ingrédients]],Composant!$A$1:$A$50,0),MATCH(AD$2,Composant!$A$1:$AAB$1,0))*AD$3)/HLOOKUP(AD$2,Composant!$A$1:$AAB$2,2,0),0)</f>
        <v>0</v>
      </c>
      <c r="AE14" s="49" cm="1">
        <f t="array" ref="AE14">IFERROR((INDEX(Composant!$A$1:$AK$50,MATCH(Tableau2[[#This Row],[Ingrédients]:[Ingrédients]],Composant!$A$1:$A$50,0),MATCH(AE$2,Composant!$A$1:$AAB$1,0))*AE$3)/HLOOKUP(AE$2,Composant!$A$1:$AAB$2,2,0),0)</f>
        <v>0</v>
      </c>
      <c r="AF14" s="49" cm="1">
        <f t="array" ref="AF14">IFERROR((INDEX(Composant!$A$1:$AK$50,MATCH(Tableau2[[#This Row],[Ingrédients]:[Ingrédients]],Composant!$A$1:$A$50,0),MATCH(AF$2,Composant!$A$1:$AAB$1,0))*AF$3)/HLOOKUP(AF$2,Composant!$A$1:$AAB$2,2,0),0)</f>
        <v>0</v>
      </c>
      <c r="AG14" s="49" cm="1">
        <f t="array" ref="AG14">IFERROR((INDEX(Composant!$A$1:$AK$50,MATCH(Tableau2[[#This Row],[Ingrédients]:[Ingrédients]],Composant!$A$1:$A$50,0),MATCH(AG$2,Composant!$A$1:$AAB$1,0))*AG$3)/HLOOKUP(AG$2,Composant!$A$1:$AAB$2,2,0),0)</f>
        <v>0</v>
      </c>
      <c r="AH14" s="49" cm="1">
        <f t="array" ref="AH14">IFERROR((INDEX(Composant!$A$1:$AK$50,MATCH(Tableau2[[#This Row],[Ingrédients]:[Ingrédients]],Composant!$A$1:$A$50,0),MATCH(AH$2,Composant!$A$1:$AAB$1,0))*AH$3)/HLOOKUP(AH$2,Composant!$A$1:$AAB$2,2,0),0)</f>
        <v>0</v>
      </c>
      <c r="AI14" s="49" cm="1">
        <f t="array" ref="AI14">IFERROR((INDEX(Composant!$A$1:$AK$50,MATCH(Tableau2[[#This Row],[Ingrédients]:[Ingrédients]],Composant!$A$1:$A$50,0),MATCH(AI$2,Composant!$A$1:$AAB$1,0))*AI$3)/HLOOKUP(AI$2,Composant!$A$1:$AAB$2,2,0),0)</f>
        <v>0</v>
      </c>
      <c r="AJ14" s="49" cm="1">
        <f t="array" ref="AJ14">IFERROR((INDEX(Composant!$A$1:$AK$50,MATCH(Tableau2[[#This Row],[Ingrédients]:[Ingrédients]],Composant!$A$1:$A$50,0),MATCH(AJ$2,Composant!$A$1:$AAB$1,0))*AJ$3)/HLOOKUP(AJ$2,Composant!$A$1:$AAB$2,2,0),0)</f>
        <v>0</v>
      </c>
      <c r="AK14" s="49" cm="1">
        <f t="array" ref="AK14">IFERROR((INDEX(Composant!$A$1:$AK$50,MATCH(Tableau2[[#This Row],[Ingrédients]:[Ingrédients]],Composant!$A$1:$A$50,0),MATCH(AK$2,Composant!$A$1:$AAB$1,0))*AK$3)/HLOOKUP(AK$2,Composant!$A$1:$AAB$2,2,0),0)</f>
        <v>0</v>
      </c>
      <c r="AL14" s="5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</row>
    <row r="15" spans="1:78" x14ac:dyDescent="0.25">
      <c r="A15" s="44" t="s">
        <v>4</v>
      </c>
      <c r="B15" s="51">
        <f t="shared" si="1"/>
        <v>8.74</v>
      </c>
      <c r="C15" s="50" cm="1">
        <f t="array" ref="C15">IFERROR((INDEX(Composant!$A$1:$AK$50,MATCH(Tableau2[[#This Row],[Ingrédients]:[Ingrédients]],Composant!$A$1:$A$50,0),MATCH(C$2,Composant!$A$1:$AAB$1,0))*C$3)/HLOOKUP(C$2,Composant!$A$1:$AAB$2,2,0),0)</f>
        <v>8</v>
      </c>
      <c r="D15" s="50" cm="1">
        <f t="array" ref="D15">IFERROR((INDEX(Composant!$A$1:$AK$50,MATCH(Tableau2[[#This Row],[Ingrédients]:[Ingrédients]],Composant!$A$1:$A$50,0),MATCH(D$2,Composant!$A$1:$AAB$1,0))*D$3)/HLOOKUP(D$2,Composant!$A$1:$AAB$2,2,0),0)</f>
        <v>0</v>
      </c>
      <c r="E15" s="50" cm="1">
        <f t="array" ref="E15">IFERROR((INDEX(Composant!$A$1:$AK$50,MATCH(Tableau2[[#This Row],[Ingrédients]:[Ingrédients]],Composant!$A$1:$A$50,0),MATCH(E$2,Composant!$A$1:$AAB$1,0))*E$3)/HLOOKUP(E$2,Composant!$A$1:$AAB$2,2,0),0)</f>
        <v>0.32</v>
      </c>
      <c r="F15" s="50" cm="1">
        <f t="array" ref="F15">IFERROR((INDEX(Composant!$A$1:$AK$50,MATCH(Tableau2[[#This Row],[Ingrédients]:[Ingrédients]],Composant!$A$1:$A$50,0),MATCH(F$2,Composant!$A$1:$AAB$1,0))*F$3)/HLOOKUP(F$2,Composant!$A$1:$AAB$2,2,0),0)</f>
        <v>0.42000000000000004</v>
      </c>
      <c r="G15" s="50" cm="1">
        <f t="array" ref="G15">IFERROR((INDEX(Composant!$A$1:$AK$50,MATCH(Tableau2[[#This Row],[Ingrédients]:[Ingrédients]],Composant!$A$1:$A$50,0),MATCH(G$2,Composant!$A$1:$AAB$1,0))*G$3)/HLOOKUP(G$2,Composant!$A$1:$AAB$2,2,0),0)</f>
        <v>0</v>
      </c>
      <c r="H15" s="50" cm="1">
        <f t="array" ref="H15">IFERROR((INDEX(Composant!$A$1:$AK$50,MATCH(Tableau2[[#This Row],[Ingrédients]:[Ingrédients]],Composant!$A$1:$A$50,0),MATCH(H$2,Composant!$A$1:$AAB$1,0))*H$3)/HLOOKUP(H$2,Composant!$A$1:$AAB$2,2,0),0)</f>
        <v>0</v>
      </c>
      <c r="I15" s="50" cm="1">
        <f t="array" ref="I15">IFERROR((INDEX(Composant!$A$1:$AK$50,MATCH(Tableau2[[#This Row],[Ingrédients]:[Ingrédients]],Composant!$A$1:$A$50,0),MATCH(I$2,Composant!$A$1:$AAB$1,0))*I$3)/HLOOKUP(I$2,Composant!$A$1:$AAB$2,2,0),0)</f>
        <v>0</v>
      </c>
      <c r="J15" s="50" cm="1">
        <f t="array" ref="J15">IFERROR((INDEX(Composant!$A$1:$AK$50,MATCH(Tableau2[[#This Row],[Ingrédients]:[Ingrédients]],Composant!$A$1:$A$50,0),MATCH(J$2,Composant!$A$1:$AAB$1,0))*J$3)/HLOOKUP(J$2,Composant!$A$1:$AAB$2,2,0),0)</f>
        <v>0</v>
      </c>
      <c r="K15" s="50" cm="1">
        <f t="array" ref="K15">IFERROR((INDEX(Composant!$A$1:$AK$50,MATCH(Tableau2[[#This Row],[Ingrédients]:[Ingrédients]],Composant!$A$1:$A$50,0),MATCH(K$2,Composant!$A$1:$AAB$1,0))*K$3)/HLOOKUP(K$2,Composant!$A$1:$AAB$2,2,0),0)</f>
        <v>0</v>
      </c>
      <c r="L15" s="50" cm="1">
        <f t="array" ref="L15">IFERROR((INDEX(Composant!$A$1:$AK$50,MATCH(Tableau2[[#This Row],[Ingrédients]:[Ingrédients]],Composant!$A$1:$A$50,0),MATCH(L$2,Composant!$A$1:$AAB$1,0))*L$3)/HLOOKUP(L$2,Composant!$A$1:$AAB$2,2,0),0)</f>
        <v>0</v>
      </c>
      <c r="M15" s="50" cm="1">
        <f t="array" ref="M15">IFERROR((INDEX(Composant!$A$1:$AK$50,MATCH(Tableau2[[#This Row],[Ingrédients]:[Ingrédients]],Composant!$A$1:$A$50,0),MATCH(M$2,Composant!$A$1:$AAB$1,0))*M$3)/HLOOKUP(M$2,Composant!$A$1:$AAB$2,2,0),0)</f>
        <v>0</v>
      </c>
      <c r="N15" s="50" cm="1">
        <f t="array" ref="N15">IFERROR((INDEX(Composant!$A$1:$AK$50,MATCH(Tableau2[[#This Row],[Ingrédients]:[Ingrédients]],Composant!$A$1:$A$50,0),MATCH(N$2,Composant!$A$1:$AAB$1,0))*N$3)/HLOOKUP(N$2,Composant!$A$1:$AAB$2,2,0),0)</f>
        <v>0</v>
      </c>
      <c r="O15" s="50" cm="1">
        <f t="array" ref="O15">IFERROR((INDEX(Composant!$A$1:$AK$50,MATCH(Tableau2[[#This Row],[Ingrédients]:[Ingrédients]],Composant!$A$1:$A$50,0),MATCH(O$2,Composant!$A$1:$AAB$1,0))*O$3)/HLOOKUP(O$2,Composant!$A$1:$AAB$2,2,0),0)</f>
        <v>0</v>
      </c>
      <c r="P15" s="50" cm="1">
        <f t="array" ref="P15">IFERROR((INDEX(Composant!$A$1:$AK$50,MATCH(Tableau2[[#This Row],[Ingrédients]:[Ingrédients]],Composant!$A$1:$A$50,0),MATCH(P$2,Composant!$A$1:$AAB$1,0))*P$3)/HLOOKUP(P$2,Composant!$A$1:$AAB$2,2,0),0)</f>
        <v>0</v>
      </c>
      <c r="Q15" s="50" cm="1">
        <f t="array" ref="Q15">IFERROR((INDEX(Composant!$A$1:$AK$50,MATCH(Tableau2[[#This Row],[Ingrédients]:[Ingrédients]],Composant!$A$1:$A$50,0),MATCH(Q$2,Composant!$A$1:$AAB$1,0))*Q$3)/HLOOKUP(Q$2,Composant!$A$1:$AAB$2,2,0),0)</f>
        <v>0</v>
      </c>
      <c r="R15" s="50" cm="1">
        <f t="array" ref="R15">IFERROR((INDEX(Composant!$A$1:$AK$50,MATCH(Tableau2[[#This Row],[Ingrédients]:[Ingrédients]],Composant!$A$1:$A$50,0),MATCH(R$2,Composant!$A$1:$AAB$1,0))*R$3)/HLOOKUP(R$2,Composant!$A$1:$AAB$2,2,0),0)</f>
        <v>0</v>
      </c>
      <c r="S15" s="50" cm="1">
        <f t="array" ref="S15">IFERROR((INDEX(Composant!$A$1:$AK$50,MATCH(Tableau2[[#This Row],[Ingrédients]:[Ingrédients]],Composant!$A$1:$A$50,0),MATCH(S$2,Composant!$A$1:$AAB$1,0))*S$3)/HLOOKUP(S$2,Composant!$A$1:$AAB$2,2,0),0)</f>
        <v>0</v>
      </c>
      <c r="T15" s="50" cm="1">
        <f t="array" ref="T15">IFERROR((INDEX(Composant!$A$1:$AK$50,MATCH(Tableau2[[#This Row],[Ingrédients]:[Ingrédients]],Composant!$A$1:$A$50,0),MATCH(T$2,Composant!$A$1:$AAB$1,0))*T$3)/HLOOKUP(T$2,Composant!$A$1:$AAB$2,2,0),0)</f>
        <v>0</v>
      </c>
      <c r="U15" s="50" cm="1">
        <f t="array" ref="U15">IFERROR((INDEX(Composant!$A$1:$AK$50,MATCH(Tableau2[[#This Row],[Ingrédients]:[Ingrédients]],Composant!$A$1:$A$50,0),MATCH(U$2,Composant!$A$1:$AAB$1,0))*U$3)/HLOOKUP(U$2,Composant!$A$1:$AAB$2,2,0),0)</f>
        <v>0</v>
      </c>
      <c r="V15" s="50" cm="1">
        <f t="array" ref="V15">IFERROR((INDEX(Composant!$A$1:$AK$50,MATCH(Tableau2[[#This Row],[Ingrédients]:[Ingrédients]],Composant!$A$1:$A$50,0),MATCH(V$2,Composant!$A$1:$AAB$1,0))*V$3)/HLOOKUP(V$2,Composant!$A$1:$AAB$2,2,0),0)</f>
        <v>0</v>
      </c>
      <c r="W15" s="50" cm="1">
        <f t="array" ref="W15">IFERROR((INDEX(Composant!$A$1:$AK$50,MATCH(Tableau2[[#This Row],[Ingrédients]:[Ingrédients]],Composant!$A$1:$A$50,0),MATCH(W$2,Composant!$A$1:$AAB$1,0))*W$3)/HLOOKUP(W$2,Composant!$A$1:$AAB$2,2,0),0)</f>
        <v>0</v>
      </c>
      <c r="X15" s="50" cm="1">
        <f t="array" ref="X15">IFERROR((INDEX(Composant!$A$1:$AK$50,MATCH(Tableau2[[#This Row],[Ingrédients]:[Ingrédients]],Composant!$A$1:$A$50,0),MATCH(X$2,Composant!$A$1:$AAB$1,0))*X$3)/HLOOKUP(X$2,Composant!$A$1:$AAB$2,2,0),0)</f>
        <v>0</v>
      </c>
      <c r="Y15" s="50" cm="1">
        <f t="array" ref="Y15">IFERROR((INDEX(Composant!$A$1:$AK$50,MATCH(Tableau2[[#This Row],[Ingrédients]:[Ingrédients]],Composant!$A$1:$A$50,0),MATCH(Y$2,Composant!$A$1:$AAB$1,0))*Y$3)/HLOOKUP(Y$2,Composant!$A$1:$AAB$2,2,0),0)</f>
        <v>0</v>
      </c>
      <c r="Z15" s="50" cm="1">
        <f t="array" ref="Z15">IFERROR((INDEX(Composant!$A$1:$AK$50,MATCH(Tableau2[[#This Row],[Ingrédients]:[Ingrédients]],Composant!$A$1:$A$50,0),MATCH(Z$2,Composant!$A$1:$AAB$1,0))*Z$3)/HLOOKUP(Z$2,Composant!$A$1:$AAB$2,2,0),0)</f>
        <v>0</v>
      </c>
      <c r="AA15" s="50" cm="1">
        <f t="array" ref="AA15">IFERROR((INDEX(Composant!$A$1:$AK$50,MATCH(Tableau2[[#This Row],[Ingrédients]:[Ingrédients]],Composant!$A$1:$A$50,0),MATCH(AA$2,Composant!$A$1:$AAB$1,0))*AA$3)/HLOOKUP(AA$2,Composant!$A$1:$AAB$2,2,0),0)</f>
        <v>0</v>
      </c>
      <c r="AB15" s="50" cm="1">
        <f t="array" ref="AB15">IFERROR((INDEX(Composant!$A$1:$AK$50,MATCH(Tableau2[[#This Row],[Ingrédients]:[Ingrédients]],Composant!$A$1:$A$50,0),MATCH(AB$2,Composant!$A$1:$AAB$1,0))*AB$3)/HLOOKUP(AB$2,Composant!$A$1:$AAB$2,2,0),0)</f>
        <v>0</v>
      </c>
      <c r="AC15" s="50" cm="1">
        <f t="array" ref="AC15">IFERROR((INDEX(Composant!$A$1:$AK$50,MATCH(Tableau2[[#This Row],[Ingrédients]:[Ingrédients]],Composant!$A$1:$A$50,0),MATCH(AC$2,Composant!$A$1:$AAB$1,0))*AC$3)/HLOOKUP(AC$2,Composant!$A$1:$AAB$2,2,0),0)</f>
        <v>0</v>
      </c>
      <c r="AD15" s="50" cm="1">
        <f t="array" ref="AD15">IFERROR((INDEX(Composant!$A$1:$AK$50,MATCH(Tableau2[[#This Row],[Ingrédients]:[Ingrédients]],Composant!$A$1:$A$50,0),MATCH(AD$2,Composant!$A$1:$AAB$1,0))*AD$3)/HLOOKUP(AD$2,Composant!$A$1:$AAB$2,2,0),0)</f>
        <v>0</v>
      </c>
      <c r="AE15" s="50" cm="1">
        <f t="array" ref="AE15">IFERROR((INDEX(Composant!$A$1:$AK$50,MATCH(Tableau2[[#This Row],[Ingrédients]:[Ingrédients]],Composant!$A$1:$A$50,0),MATCH(AE$2,Composant!$A$1:$AAB$1,0))*AE$3)/HLOOKUP(AE$2,Composant!$A$1:$AAB$2,2,0),0)</f>
        <v>0</v>
      </c>
      <c r="AF15" s="50" cm="1">
        <f t="array" ref="AF15">IFERROR((INDEX(Composant!$A$1:$AK$50,MATCH(Tableau2[[#This Row],[Ingrédients]:[Ingrédients]],Composant!$A$1:$A$50,0),MATCH(AF$2,Composant!$A$1:$AAB$1,0))*AF$3)/HLOOKUP(AF$2,Composant!$A$1:$AAB$2,2,0),0)</f>
        <v>0</v>
      </c>
      <c r="AG15" s="50" cm="1">
        <f t="array" ref="AG15">IFERROR((INDEX(Composant!$A$1:$AK$50,MATCH(Tableau2[[#This Row],[Ingrédients]:[Ingrédients]],Composant!$A$1:$A$50,0),MATCH(AG$2,Composant!$A$1:$AAB$1,0))*AG$3)/HLOOKUP(AG$2,Composant!$A$1:$AAB$2,2,0),0)</f>
        <v>0</v>
      </c>
      <c r="AH15" s="50" cm="1">
        <f t="array" ref="AH15">IFERROR((INDEX(Composant!$A$1:$AK$50,MATCH(Tableau2[[#This Row],[Ingrédients]:[Ingrédients]],Composant!$A$1:$A$50,0),MATCH(AH$2,Composant!$A$1:$AAB$1,0))*AH$3)/HLOOKUP(AH$2,Composant!$A$1:$AAB$2,2,0),0)</f>
        <v>0</v>
      </c>
      <c r="AI15" s="50" cm="1">
        <f t="array" ref="AI15">IFERROR((INDEX(Composant!$A$1:$AK$50,MATCH(Tableau2[[#This Row],[Ingrédients]:[Ingrédients]],Composant!$A$1:$A$50,0),MATCH(AI$2,Composant!$A$1:$AAB$1,0))*AI$3)/HLOOKUP(AI$2,Composant!$A$1:$AAB$2,2,0),0)</f>
        <v>0</v>
      </c>
      <c r="AJ15" s="50" cm="1">
        <f t="array" ref="AJ15">IFERROR((INDEX(Composant!$A$1:$AK$50,MATCH(Tableau2[[#This Row],[Ingrédients]:[Ingrédients]],Composant!$A$1:$A$50,0),MATCH(AJ$2,Composant!$A$1:$AAB$1,0))*AJ$3)/HLOOKUP(AJ$2,Composant!$A$1:$AAB$2,2,0),0)</f>
        <v>0</v>
      </c>
      <c r="AK15" s="50" cm="1">
        <f t="array" ref="AK15">IFERROR((INDEX(Composant!$A$1:$AK$50,MATCH(Tableau2[[#This Row],[Ingrédients]:[Ingrédients]],Composant!$A$1:$A$50,0),MATCH(AK$2,Composant!$A$1:$AAB$1,0))*AK$3)/HLOOKUP(AK$2,Composant!$A$1:$AAB$2,2,0),0)</f>
        <v>0</v>
      </c>
      <c r="AL15" s="5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</row>
    <row r="16" spans="1:78" x14ac:dyDescent="0.25"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5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</row>
    <row r="17" spans="3:78" x14ac:dyDescent="0.25"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5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</row>
    <row r="18" spans="3:78" x14ac:dyDescent="0.25"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</row>
    <row r="19" spans="3:78" x14ac:dyDescent="0.25"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</row>
    <row r="20" spans="3:78" x14ac:dyDescent="0.25"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</row>
    <row r="21" spans="3:78" x14ac:dyDescent="0.25"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</row>
    <row r="22" spans="3:78" x14ac:dyDescent="0.25"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</row>
    <row r="23" spans="3:78" x14ac:dyDescent="0.25"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</row>
    <row r="24" spans="3:78" x14ac:dyDescent="0.25"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</row>
    <row r="25" spans="3:78" x14ac:dyDescent="0.25"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</row>
    <row r="26" spans="3:78" x14ac:dyDescent="0.25"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</row>
    <row r="27" spans="3:78" x14ac:dyDescent="0.25"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</row>
    <row r="28" spans="3:78" x14ac:dyDescent="0.25"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</row>
    <row r="29" spans="3:78" x14ac:dyDescent="0.25"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</row>
    <row r="30" spans="3:78" x14ac:dyDescent="0.25"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</row>
    <row r="31" spans="3:78" x14ac:dyDescent="0.25"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</row>
    <row r="32" spans="3:78" x14ac:dyDescent="0.25"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</row>
    <row r="33" spans="3:78" x14ac:dyDescent="0.25"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</row>
    <row r="34" spans="3:78" x14ac:dyDescent="0.25"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</row>
    <row r="35" spans="3:78" x14ac:dyDescent="0.25"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</row>
    <row r="36" spans="3:78" x14ac:dyDescent="0.25"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</row>
    <row r="37" spans="3:78" x14ac:dyDescent="0.25"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</row>
    <row r="38" spans="3:78" x14ac:dyDescent="0.25"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</row>
    <row r="39" spans="3:78" x14ac:dyDescent="0.25"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</row>
    <row r="40" spans="3:78" x14ac:dyDescent="0.25"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</row>
    <row r="41" spans="3:78" x14ac:dyDescent="0.25"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</row>
    <row r="42" spans="3:78" x14ac:dyDescent="0.25"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</row>
    <row r="43" spans="3:78" x14ac:dyDescent="0.25"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</row>
    <row r="44" spans="3:78" x14ac:dyDescent="0.25"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</row>
    <row r="45" spans="3:78" x14ac:dyDescent="0.25"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</row>
  </sheetData>
  <mergeCells count="6">
    <mergeCell ref="A4:B4"/>
    <mergeCell ref="A2:B2"/>
    <mergeCell ref="A1:B1"/>
    <mergeCell ref="C1:D1"/>
    <mergeCell ref="E1:G1"/>
    <mergeCell ref="A3:B3"/>
  </mergeCells>
  <phoneticPr fontId="2" type="noConversion"/>
  <dataValidations count="1">
    <dataValidation type="list" allowBlank="1" showInputMessage="1" showErrorMessage="1" sqref="C2:AK2 C5:AK5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8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2" sqref="A2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3" customFormat="1" ht="72" customHeight="1" x14ac:dyDescent="0.25">
      <c r="A1" s="15" t="s">
        <v>20</v>
      </c>
      <c r="B1" s="16" t="s">
        <v>1</v>
      </c>
      <c r="C1" s="16" t="s">
        <v>7</v>
      </c>
      <c r="D1" s="17" t="s">
        <v>13</v>
      </c>
      <c r="E1" s="17" t="s">
        <v>52</v>
      </c>
      <c r="F1" s="17" t="s">
        <v>53</v>
      </c>
      <c r="G1" s="17" t="s">
        <v>14</v>
      </c>
      <c r="H1" s="17" t="s">
        <v>15</v>
      </c>
      <c r="I1" s="17" t="s">
        <v>16</v>
      </c>
      <c r="J1" s="17" t="s">
        <v>17</v>
      </c>
      <c r="K1" s="17" t="s">
        <v>18</v>
      </c>
      <c r="L1" s="17" t="s">
        <v>19</v>
      </c>
      <c r="M1" s="17" t="s">
        <v>22</v>
      </c>
      <c r="N1" s="18" t="s">
        <v>23</v>
      </c>
    </row>
    <row r="2" spans="1:14" s="3" customFormat="1" ht="26.25" x14ac:dyDescent="0.25">
      <c r="A2" s="32" t="s">
        <v>65</v>
      </c>
      <c r="B2" s="33">
        <v>6</v>
      </c>
      <c r="C2" s="33">
        <v>6</v>
      </c>
      <c r="D2" s="34">
        <v>5</v>
      </c>
      <c r="E2" s="34">
        <v>5</v>
      </c>
      <c r="F2" s="34">
        <v>6</v>
      </c>
      <c r="G2" s="34">
        <v>8</v>
      </c>
      <c r="H2" s="34">
        <v>6</v>
      </c>
      <c r="I2" s="34">
        <v>6</v>
      </c>
      <c r="J2" s="34">
        <v>8</v>
      </c>
      <c r="K2" s="34">
        <v>6</v>
      </c>
      <c r="L2" s="34">
        <v>6</v>
      </c>
      <c r="M2" s="34"/>
      <c r="N2" s="35"/>
    </row>
    <row r="3" spans="1:14" s="12" customFormat="1" ht="38.25" customHeight="1" x14ac:dyDescent="0.25">
      <c r="A3" s="19" t="s">
        <v>12</v>
      </c>
      <c r="B3" s="20">
        <f>SUM(B4:B13)</f>
        <v>12.989999999999998</v>
      </c>
      <c r="C3" s="20">
        <f>SUM(C4:C13)</f>
        <v>1.25</v>
      </c>
      <c r="D3" s="21">
        <f>SUM(D4:D15)</f>
        <v>0.92999999999999994</v>
      </c>
      <c r="E3" s="20">
        <f>SUM(E4:E18)</f>
        <v>3.8949999999999996</v>
      </c>
      <c r="F3" s="20">
        <f t="shared" ref="F3:N3" si="0">SUM(F4:F18)</f>
        <v>0</v>
      </c>
      <c r="G3" s="20">
        <f t="shared" si="0"/>
        <v>0</v>
      </c>
      <c r="H3" s="20">
        <f t="shared" si="0"/>
        <v>0</v>
      </c>
      <c r="I3" s="20">
        <f t="shared" si="0"/>
        <v>0</v>
      </c>
      <c r="J3" s="20">
        <f t="shared" si="0"/>
        <v>0</v>
      </c>
      <c r="K3" s="20">
        <f t="shared" si="0"/>
        <v>0</v>
      </c>
      <c r="L3" s="20">
        <f t="shared" si="0"/>
        <v>0</v>
      </c>
      <c r="M3" s="20">
        <f t="shared" si="0"/>
        <v>0</v>
      </c>
      <c r="N3" s="22">
        <f t="shared" si="0"/>
        <v>0</v>
      </c>
    </row>
    <row r="4" spans="1:14" s="2" customFormat="1" x14ac:dyDescent="0.25">
      <c r="A4" s="23" t="s">
        <v>6</v>
      </c>
      <c r="B4" s="24">
        <v>3</v>
      </c>
      <c r="C4" s="24"/>
      <c r="D4" s="25"/>
      <c r="E4" s="24"/>
      <c r="F4" s="24"/>
      <c r="G4" s="24"/>
      <c r="H4" s="24"/>
      <c r="I4" s="24"/>
      <c r="J4" s="24"/>
      <c r="K4" s="24"/>
      <c r="L4" s="24"/>
      <c r="M4" s="24"/>
      <c r="N4" s="26"/>
    </row>
    <row r="5" spans="1:14" s="2" customFormat="1" x14ac:dyDescent="0.25">
      <c r="A5" s="27" t="s">
        <v>0</v>
      </c>
      <c r="B5" s="25">
        <v>1.5</v>
      </c>
      <c r="C5" s="25"/>
      <c r="D5" s="25"/>
      <c r="E5" s="25">
        <v>0.32500000000000001</v>
      </c>
      <c r="F5" s="25"/>
      <c r="G5" s="25"/>
      <c r="H5" s="25"/>
      <c r="I5" s="25"/>
      <c r="J5" s="25"/>
      <c r="K5" s="25"/>
      <c r="L5" s="25"/>
      <c r="M5" s="25"/>
      <c r="N5" s="28"/>
    </row>
    <row r="6" spans="1:14" s="2" customFormat="1" x14ac:dyDescent="0.25">
      <c r="A6" s="23" t="s">
        <v>55</v>
      </c>
      <c r="B6" s="24">
        <v>0.03</v>
      </c>
      <c r="C6" s="24"/>
      <c r="D6" s="24">
        <v>1.0999999999999999E-2</v>
      </c>
      <c r="E6" s="24"/>
      <c r="F6" s="24"/>
      <c r="G6" s="24"/>
      <c r="H6" s="24"/>
      <c r="I6" s="24"/>
      <c r="J6" s="24"/>
      <c r="K6" s="24"/>
      <c r="L6" s="24"/>
      <c r="M6" s="24"/>
      <c r="N6" s="26"/>
    </row>
    <row r="7" spans="1:14" s="2" customFormat="1" x14ac:dyDescent="0.25">
      <c r="A7" s="27" t="s">
        <v>2</v>
      </c>
      <c r="B7" s="25">
        <v>2.4</v>
      </c>
      <c r="C7" s="25"/>
      <c r="D7" s="25">
        <v>0.29899999999999999</v>
      </c>
      <c r="E7" s="25"/>
      <c r="F7" s="25"/>
      <c r="G7" s="25"/>
      <c r="H7" s="25"/>
      <c r="I7" s="25"/>
      <c r="J7" s="25"/>
      <c r="K7" s="25"/>
      <c r="L7" s="25"/>
      <c r="M7" s="25"/>
      <c r="N7" s="28"/>
    </row>
    <row r="8" spans="1:14" s="2" customFormat="1" x14ac:dyDescent="0.25">
      <c r="A8" s="23" t="s">
        <v>5</v>
      </c>
      <c r="B8" s="24">
        <v>0.06</v>
      </c>
      <c r="C8" s="24"/>
      <c r="D8" s="24">
        <v>1E-3</v>
      </c>
      <c r="E8" s="24"/>
      <c r="F8" s="24"/>
      <c r="G8" s="24"/>
      <c r="H8" s="24"/>
      <c r="I8" s="24"/>
      <c r="J8" s="24"/>
      <c r="K8" s="24"/>
      <c r="L8" s="24"/>
      <c r="M8" s="24"/>
      <c r="N8" s="26"/>
    </row>
    <row r="9" spans="1:14" s="2" customFormat="1" x14ac:dyDescent="0.25">
      <c r="A9" s="27" t="s">
        <v>8</v>
      </c>
      <c r="B9" s="25"/>
      <c r="C9" s="25">
        <v>0.1</v>
      </c>
      <c r="D9" s="25"/>
      <c r="E9" s="25"/>
      <c r="F9" s="25"/>
      <c r="G9" s="25"/>
      <c r="H9" s="25"/>
      <c r="I9" s="25"/>
      <c r="J9" s="25"/>
      <c r="K9" s="25"/>
      <c r="L9" s="25"/>
      <c r="M9" s="25"/>
      <c r="N9" s="28"/>
    </row>
    <row r="10" spans="1:14" s="2" customFormat="1" x14ac:dyDescent="0.25">
      <c r="A10" s="23" t="s">
        <v>9</v>
      </c>
      <c r="B10" s="24"/>
      <c r="C10" s="24">
        <v>0.15</v>
      </c>
      <c r="D10" s="24">
        <v>0.112</v>
      </c>
      <c r="E10" s="24">
        <v>0.57499999999999996</v>
      </c>
      <c r="F10" s="24"/>
      <c r="G10" s="24"/>
      <c r="H10" s="24"/>
      <c r="I10" s="24"/>
      <c r="J10" s="24"/>
      <c r="K10" s="24"/>
      <c r="L10" s="24"/>
      <c r="M10" s="24"/>
      <c r="N10" s="26"/>
    </row>
    <row r="11" spans="1:14" s="2" customFormat="1" x14ac:dyDescent="0.25">
      <c r="A11" s="27" t="s">
        <v>10</v>
      </c>
      <c r="B11" s="25"/>
      <c r="C11" s="25">
        <v>0.1</v>
      </c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8"/>
    </row>
    <row r="12" spans="1:14" s="2" customFormat="1" x14ac:dyDescent="0.25">
      <c r="A12" s="23" t="s">
        <v>11</v>
      </c>
      <c r="B12" s="24"/>
      <c r="C12" s="24">
        <v>0.9</v>
      </c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6"/>
    </row>
    <row r="13" spans="1:14" s="2" customFormat="1" ht="18.75" x14ac:dyDescent="0.25">
      <c r="A13" s="27" t="s">
        <v>4</v>
      </c>
      <c r="B13" s="25">
        <v>6</v>
      </c>
      <c r="C13" s="25"/>
      <c r="D13" s="25">
        <v>0.16</v>
      </c>
      <c r="E13" s="25">
        <v>0.21</v>
      </c>
      <c r="F13" s="25"/>
      <c r="G13" s="25"/>
      <c r="H13" s="25"/>
      <c r="I13" s="25"/>
      <c r="J13" s="25"/>
      <c r="K13" s="4"/>
      <c r="L13" s="25"/>
      <c r="M13" s="25"/>
      <c r="N13" s="28"/>
    </row>
    <row r="14" spans="1:14" x14ac:dyDescent="0.25">
      <c r="A14" s="27" t="s">
        <v>57</v>
      </c>
      <c r="B14" s="25"/>
      <c r="C14" s="25"/>
      <c r="D14" s="25">
        <v>4.7E-2</v>
      </c>
      <c r="E14" s="25">
        <v>8.5000000000000006E-2</v>
      </c>
      <c r="F14" s="25"/>
      <c r="G14" s="25"/>
      <c r="H14" s="25"/>
      <c r="I14" s="25"/>
      <c r="J14" s="25"/>
      <c r="K14" s="25"/>
      <c r="L14" s="25"/>
      <c r="M14" s="25"/>
      <c r="N14" s="28"/>
    </row>
    <row r="15" spans="1:14" x14ac:dyDescent="0.25">
      <c r="A15" s="27" t="s">
        <v>61</v>
      </c>
      <c r="B15" s="25"/>
      <c r="C15" s="25"/>
      <c r="D15" s="25">
        <v>0.3</v>
      </c>
      <c r="E15" s="25"/>
      <c r="F15" s="25"/>
      <c r="G15" s="25"/>
      <c r="H15" s="25"/>
      <c r="I15" s="25"/>
      <c r="J15" s="25"/>
      <c r="K15" s="25"/>
      <c r="L15" s="25"/>
      <c r="M15" s="25"/>
      <c r="N15" s="28"/>
    </row>
    <row r="16" spans="1:14" x14ac:dyDescent="0.25">
      <c r="A16" s="27" t="s">
        <v>62</v>
      </c>
      <c r="B16" s="25"/>
      <c r="C16" s="25"/>
      <c r="D16" s="25"/>
      <c r="E16" s="25">
        <v>0.7</v>
      </c>
      <c r="F16" s="25"/>
      <c r="G16" s="25"/>
      <c r="H16" s="25"/>
      <c r="I16" s="25"/>
      <c r="J16" s="25"/>
      <c r="K16" s="25"/>
      <c r="L16" s="25"/>
      <c r="M16" s="25"/>
      <c r="N16" s="28"/>
    </row>
    <row r="17" spans="1:14" x14ac:dyDescent="0.25">
      <c r="A17" s="29" t="s">
        <v>60</v>
      </c>
      <c r="B17" s="30"/>
      <c r="C17" s="30"/>
      <c r="D17" s="30"/>
      <c r="E17" s="30">
        <v>2</v>
      </c>
      <c r="F17" s="30"/>
      <c r="G17" s="30"/>
      <c r="H17" s="30"/>
      <c r="I17" s="30"/>
      <c r="J17" s="30"/>
      <c r="K17" s="30"/>
      <c r="L17" s="30"/>
      <c r="M17" s="30"/>
      <c r="N17" s="31"/>
    </row>
    <row r="64" spans="4:4" x14ac:dyDescent="0.25">
      <c r="D64">
        <v>1</v>
      </c>
    </row>
    <row r="70" spans="4:4" x14ac:dyDescent="0.25">
      <c r="D70">
        <v>20</v>
      </c>
    </row>
    <row r="83" spans="3:8" x14ac:dyDescent="0.25">
      <c r="C83">
        <v>20</v>
      </c>
    </row>
    <row r="88" spans="3:8" x14ac:dyDescent="0.25">
      <c r="C88">
        <v>6</v>
      </c>
      <c r="D88">
        <v>10</v>
      </c>
      <c r="H88">
        <v>6</v>
      </c>
    </row>
  </sheetData>
  <phoneticPr fontId="2" type="noConversion"/>
  <dataValidations count="1">
    <dataValidation type="list" allowBlank="1" showInputMessage="1" showErrorMessage="1" sqref="B1:N1" xr:uid="{CAF979B0-ACE8-4748-96E4-84B9E69D1545}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13"/>
  <sheetViews>
    <sheetView zoomScale="75" zoomScaleNormal="75" workbookViewId="0">
      <pane xSplit="1" topLeftCell="B1" activePane="topRight" state="frozen"/>
      <selection pane="topRight" activeCell="J26" sqref="J26"/>
    </sheetView>
  </sheetViews>
  <sheetFormatPr baseColWidth="10" defaultRowHeight="15" x14ac:dyDescent="0.25"/>
  <cols>
    <col min="1" max="1" width="33.7109375" customWidth="1"/>
  </cols>
  <sheetData>
    <row r="1" spans="1:1" ht="19.5" customHeight="1" x14ac:dyDescent="0.25">
      <c r="A1" s="11" t="s">
        <v>54</v>
      </c>
    </row>
    <row r="2" spans="1:1" x14ac:dyDescent="0.25">
      <c r="A2" s="9" t="s">
        <v>13</v>
      </c>
    </row>
    <row r="3" spans="1:1" x14ac:dyDescent="0.25">
      <c r="A3" s="9" t="s">
        <v>17</v>
      </c>
    </row>
    <row r="4" spans="1:1" x14ac:dyDescent="0.25">
      <c r="A4" s="9" t="s">
        <v>18</v>
      </c>
    </row>
    <row r="5" spans="1:1" x14ac:dyDescent="0.25">
      <c r="A5" s="9" t="s">
        <v>19</v>
      </c>
    </row>
    <row r="6" spans="1:1" x14ac:dyDescent="0.25">
      <c r="A6" s="9" t="s">
        <v>52</v>
      </c>
    </row>
    <row r="7" spans="1:1" x14ac:dyDescent="0.25">
      <c r="A7" s="9" t="s">
        <v>7</v>
      </c>
    </row>
    <row r="8" spans="1:1" x14ac:dyDescent="0.25">
      <c r="A8" s="9" t="s">
        <v>14</v>
      </c>
    </row>
    <row r="9" spans="1:1" x14ac:dyDescent="0.25">
      <c r="A9" s="9" t="s">
        <v>15</v>
      </c>
    </row>
    <row r="10" spans="1:1" x14ac:dyDescent="0.25">
      <c r="A10" s="10" t="s">
        <v>16</v>
      </c>
    </row>
    <row r="11" spans="1:1" x14ac:dyDescent="0.25">
      <c r="A11" s="9" t="s">
        <v>53</v>
      </c>
    </row>
    <row r="12" spans="1:1" x14ac:dyDescent="0.25">
      <c r="A12" s="9" t="s">
        <v>1</v>
      </c>
    </row>
    <row r="13" spans="1:1" x14ac:dyDescent="0.25">
      <c r="A13" s="9" t="s">
        <v>56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Recettes</vt:lpstr>
      <vt:lpstr>Composant</vt:lpstr>
      <vt:lpstr>Liste_Pâtisseries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FRANCIS</cp:lastModifiedBy>
  <dcterms:created xsi:type="dcterms:W3CDTF">2021-01-03T14:55:55Z</dcterms:created>
  <dcterms:modified xsi:type="dcterms:W3CDTF">2023-08-26T06:14:22Z</dcterms:modified>
</cp:coreProperties>
</file>