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Cache/pivotCacheRecords1.xml" ContentType="application/vnd.openxmlformats-officedocument.spreadsheetml.pivotCacheRecords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 defaultThemeVersion="124226"/>
  <bookViews>
    <workbookView xWindow="-105" yWindow="-105" windowWidth="23250" windowHeight="12570" tabRatio="1000"/>
  </bookViews>
  <sheets>
    <sheet name="modele" sheetId="341" r:id="rId1"/>
    <sheet name="Graphique" sheetId="479" r:id="rId2"/>
    <sheet name="Centralisation" sheetId="311" r:id="rId3"/>
    <sheet name="Départements" sheetId="482" r:id="rId4"/>
    <sheet name="Tranches horaires" sheetId="480" r:id="rId5"/>
  </sheets>
  <calcPr calcId="124519"/>
  <customWorkbookViews>
    <customWorkbookView name="Michel Guidou - Affichage personnalisé" guid="{7445C38D-DA65-45AB-8863-7741BF8A8EF2}" mergeInterval="0" personalView="1" maximized="1" windowWidth="988" windowHeight="634" tabRatio="924" activeSheetId="1"/>
  </customWorkbookViews>
  <pivotCaches>
    <pivotCache cacheId="0" r:id="rId6"/>
  </pivotCaches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74" i="479"/>
  <c r="I4" i="341" l="1"/>
  <c r="J4" s="1"/>
  <c r="A12" i="480"/>
  <c r="A11"/>
  <c r="A10"/>
  <c r="A9"/>
  <c r="A8"/>
  <c r="A7"/>
  <c r="A6"/>
  <c r="A5"/>
  <c r="A4"/>
  <c r="A3"/>
  <c r="A26"/>
  <c r="A25"/>
  <c r="A24"/>
  <c r="A23"/>
  <c r="A22"/>
  <c r="A21"/>
  <c r="A20"/>
  <c r="A19"/>
  <c r="A18"/>
  <c r="A17"/>
  <c r="A16"/>
  <c r="A15"/>
  <c r="A14"/>
  <c r="A13"/>
  <c r="I11" i="341"/>
  <c r="D11" s="1"/>
  <c r="I14"/>
  <c r="I15"/>
  <c r="J15" s="1"/>
  <c r="J14"/>
  <c r="I28"/>
  <c r="J28" s="1"/>
  <c r="B50"/>
  <c r="B48"/>
  <c r="E48"/>
  <c r="H48"/>
  <c r="F48"/>
  <c r="G46"/>
  <c r="C46"/>
  <c r="B46"/>
  <c r="E50"/>
  <c r="D50"/>
  <c r="C50"/>
  <c r="E49"/>
  <c r="D49"/>
  <c r="C49"/>
  <c r="B49"/>
  <c r="G48"/>
  <c r="C48"/>
  <c r="D48"/>
  <c r="F47"/>
  <c r="G47"/>
  <c r="H47"/>
  <c r="E47"/>
  <c r="B45"/>
  <c r="C45"/>
  <c r="D45"/>
  <c r="E45"/>
  <c r="F45"/>
  <c r="G45"/>
  <c r="D46"/>
  <c r="E46"/>
  <c r="F46"/>
  <c r="B47"/>
  <c r="C47"/>
  <c r="D47"/>
  <c r="I22"/>
  <c r="J22" s="1"/>
  <c r="I31"/>
  <c r="J31" s="1"/>
  <c r="I25"/>
  <c r="I17"/>
  <c r="J17" s="1"/>
  <c r="I10"/>
  <c r="J10" s="1"/>
  <c r="J11"/>
  <c r="J25"/>
  <c r="I34"/>
  <c r="J34" s="1"/>
  <c r="I7"/>
  <c r="J7" s="1"/>
  <c r="I9"/>
  <c r="J39" l="1"/>
  <c r="I39" l="1"/>
  <c r="B39"/>
  <c r="L14" i="311"/>
  <c r="M35"/>
  <c r="D29"/>
  <c r="G38"/>
  <c r="K24"/>
  <c r="L25"/>
  <c r="B4"/>
  <c r="U29"/>
  <c r="T50"/>
  <c r="L13"/>
  <c r="K4"/>
  <c r="V8"/>
  <c r="S20"/>
  <c r="W18"/>
  <c r="V48"/>
  <c r="J47"/>
  <c r="U4"/>
  <c r="B36"/>
  <c r="W7"/>
  <c r="G71"/>
  <c r="I13"/>
  <c r="T54"/>
  <c r="L54"/>
  <c r="E11"/>
  <c r="D11"/>
  <c r="P75"/>
  <c r="N30"/>
  <c r="G32"/>
  <c r="N49"/>
  <c r="X60"/>
  <c r="E23"/>
  <c r="X46"/>
  <c r="P13"/>
  <c r="V34"/>
  <c r="D13"/>
  <c r="J64"/>
  <c r="H56"/>
  <c r="L5"/>
  <c r="K18"/>
  <c r="X13"/>
  <c r="O19"/>
  <c r="B49"/>
  <c r="M21"/>
  <c r="Q38"/>
  <c r="L3"/>
  <c r="K79"/>
  <c r="V60"/>
  <c r="D7"/>
  <c r="N24"/>
  <c r="V7"/>
  <c r="E26"/>
  <c r="X14"/>
  <c r="E8"/>
  <c r="X39"/>
  <c r="I17"/>
  <c r="G53"/>
  <c r="P19"/>
  <c r="V9"/>
  <c r="X31"/>
  <c r="R52"/>
  <c r="I56"/>
  <c r="N74"/>
  <c r="K29"/>
  <c r="O53"/>
  <c r="I53"/>
  <c r="Q67"/>
  <c r="R47"/>
  <c r="V31"/>
  <c r="E7"/>
  <c r="O70"/>
  <c r="N11"/>
  <c r="X5"/>
  <c r="D62"/>
  <c r="W27"/>
  <c r="Q74"/>
  <c r="M22"/>
  <c r="X71"/>
  <c r="I25"/>
  <c r="L47"/>
  <c r="U69"/>
  <c r="X38"/>
  <c r="B77"/>
  <c r="V14"/>
  <c r="L24"/>
  <c r="K49"/>
  <c r="T32"/>
  <c r="B20"/>
  <c r="Q39"/>
  <c r="G31"/>
  <c r="M78"/>
  <c r="N77"/>
  <c r="E14"/>
  <c r="P9"/>
  <c r="O29"/>
  <c r="L9"/>
  <c r="E30"/>
  <c r="X68"/>
  <c r="J33"/>
  <c r="L79"/>
  <c r="V61"/>
  <c r="X48"/>
  <c r="K78"/>
  <c r="I10"/>
  <c r="M55"/>
  <c r="T60"/>
  <c r="D76"/>
  <c r="U46"/>
  <c r="D26"/>
  <c r="J78"/>
  <c r="P14"/>
  <c r="M51"/>
  <c r="S32"/>
  <c r="M83"/>
  <c r="R28"/>
  <c r="I46"/>
  <c r="P10"/>
  <c r="K38"/>
  <c r="O15"/>
  <c r="B62"/>
  <c r="W59"/>
  <c r="D16"/>
  <c r="D38"/>
  <c r="T80"/>
  <c r="K35"/>
  <c r="W8"/>
  <c r="P28"/>
  <c r="H64"/>
  <c r="R50"/>
  <c r="R23"/>
  <c r="N22"/>
  <c r="B64"/>
  <c r="T70"/>
  <c r="R74"/>
  <c r="G69"/>
  <c r="N28"/>
  <c r="P26"/>
  <c r="D55"/>
  <c r="M63"/>
  <c r="N18"/>
  <c r="I36"/>
  <c r="K31"/>
  <c r="Q83"/>
  <c r="S64"/>
  <c r="N69"/>
  <c r="I40"/>
  <c r="Q82"/>
  <c r="M79"/>
  <c r="R78"/>
  <c r="B63"/>
  <c r="V51"/>
  <c r="J8"/>
  <c r="I41"/>
  <c r="J77"/>
  <c r="O13"/>
  <c r="U48"/>
  <c r="L15"/>
  <c r="U52"/>
  <c r="S3"/>
  <c r="O17"/>
  <c r="E47"/>
  <c r="H61"/>
  <c r="R39"/>
  <c r="L39"/>
  <c r="Q48"/>
  <c r="X59"/>
  <c r="O64"/>
  <c r="I78"/>
  <c r="T65"/>
  <c r="V12"/>
  <c r="S55"/>
  <c r="K61"/>
  <c r="S11"/>
  <c r="H48"/>
  <c r="I51"/>
  <c r="T49"/>
  <c r="G11"/>
  <c r="G82"/>
  <c r="B61"/>
  <c r="R43"/>
  <c r="M65"/>
  <c r="B65"/>
  <c r="R80"/>
  <c r="K3"/>
  <c r="U51"/>
  <c r="K68"/>
  <c r="U77"/>
  <c r="V71"/>
  <c r="G6"/>
  <c r="I76"/>
  <c r="T3"/>
  <c r="J5"/>
  <c r="O62"/>
  <c r="X56"/>
  <c r="V74"/>
  <c r="M8"/>
  <c r="D78"/>
  <c r="I68"/>
  <c r="S6"/>
  <c r="M54"/>
  <c r="M15"/>
  <c r="U34"/>
  <c r="X79"/>
  <c r="E19"/>
  <c r="L34"/>
  <c r="T20"/>
  <c r="M18"/>
  <c r="T9"/>
  <c r="V52"/>
  <c r="T12"/>
  <c r="S71"/>
  <c r="V81"/>
  <c r="I49"/>
  <c r="K17"/>
  <c r="Q5"/>
  <c r="S59"/>
  <c r="R51"/>
  <c r="N36"/>
  <c r="H14"/>
  <c r="I43"/>
  <c r="O39"/>
  <c r="H27"/>
  <c r="R5"/>
  <c r="X26"/>
  <c r="P61"/>
  <c r="N20"/>
  <c r="D19"/>
  <c r="T42"/>
  <c r="P71"/>
  <c r="T28"/>
  <c r="T4"/>
  <c r="P60"/>
  <c r="E41"/>
  <c r="K23"/>
  <c r="P30"/>
  <c r="D41"/>
  <c r="E35"/>
  <c r="R56"/>
  <c r="N53"/>
  <c r="E52"/>
  <c r="T18"/>
  <c r="R6"/>
  <c r="O73"/>
  <c r="U50"/>
  <c r="X10"/>
  <c r="P5"/>
  <c r="M14"/>
  <c r="E72"/>
  <c r="M53"/>
  <c r="N50"/>
  <c r="U39"/>
  <c r="P36"/>
  <c r="U83"/>
  <c r="J34"/>
  <c r="B43"/>
  <c r="W9"/>
  <c r="K70"/>
  <c r="B83"/>
  <c r="X72"/>
  <c r="R42"/>
  <c r="J69"/>
  <c r="V42"/>
  <c r="O14"/>
  <c r="P38"/>
  <c r="V29"/>
  <c r="T55"/>
  <c r="U55"/>
  <c r="N8"/>
  <c r="Q29"/>
  <c r="H33"/>
  <c r="I20"/>
  <c r="E5"/>
  <c r="N68"/>
  <c r="W39"/>
  <c r="J66"/>
  <c r="N64"/>
  <c r="S22"/>
  <c r="Q20"/>
  <c r="E22"/>
  <c r="K69"/>
  <c r="B34"/>
  <c r="D5"/>
  <c r="H82"/>
  <c r="S10"/>
  <c r="U79"/>
  <c r="Q19"/>
  <c r="J12"/>
  <c r="V56"/>
  <c r="R27"/>
  <c r="J68"/>
  <c r="T82"/>
  <c r="N54"/>
  <c r="N75"/>
  <c r="N80"/>
  <c r="X27"/>
  <c r="R72"/>
  <c r="N26"/>
  <c r="R79"/>
  <c r="I77"/>
  <c r="V21"/>
  <c r="K21"/>
  <c r="Q35"/>
  <c r="W6"/>
  <c r="E36"/>
  <c r="S78"/>
  <c r="G29"/>
  <c r="J46"/>
  <c r="I14"/>
  <c r="O59"/>
  <c r="G23"/>
  <c r="E3"/>
  <c r="J18"/>
  <c r="U32"/>
  <c r="N10"/>
  <c r="P80"/>
  <c r="S16"/>
  <c r="T41"/>
  <c r="J13"/>
  <c r="N3"/>
  <c r="W4"/>
  <c r="V53"/>
  <c r="L33"/>
  <c r="Q25"/>
  <c r="I58"/>
  <c r="G58"/>
  <c r="U49"/>
  <c r="Q81"/>
  <c r="W82"/>
  <c r="K48"/>
  <c r="N67"/>
  <c r="P50"/>
  <c r="R69"/>
  <c r="P11"/>
  <c r="H18"/>
  <c r="E45"/>
  <c r="X4"/>
  <c r="Q3"/>
  <c r="D75"/>
  <c r="G61"/>
  <c r="I69"/>
  <c r="V44"/>
  <c r="E57"/>
  <c r="E31"/>
  <c r="Q80"/>
  <c r="T63"/>
  <c r="M11"/>
  <c r="U24"/>
  <c r="P40"/>
  <c r="L57"/>
  <c r="S37"/>
  <c r="O40"/>
  <c r="I39"/>
  <c r="Q50"/>
  <c r="V15"/>
  <c r="H3"/>
  <c r="L81"/>
  <c r="O30"/>
  <c r="P43"/>
  <c r="K67"/>
  <c r="G74"/>
  <c r="V76"/>
  <c r="B21"/>
  <c r="T68"/>
  <c r="M24"/>
  <c r="W53"/>
  <c r="R70"/>
  <c r="I6"/>
  <c r="N4"/>
  <c r="O5"/>
  <c r="U19"/>
  <c r="M41"/>
  <c r="Q40"/>
  <c r="V19"/>
  <c r="R16"/>
  <c r="M48"/>
  <c r="Q18"/>
  <c r="O67"/>
  <c r="J60"/>
  <c r="P65"/>
  <c r="V22"/>
  <c r="N52"/>
  <c r="W60"/>
  <c r="K14"/>
  <c r="T83"/>
  <c r="V33"/>
  <c r="P45"/>
  <c r="V27"/>
  <c r="I9"/>
  <c r="D60"/>
  <c r="S56"/>
  <c r="E42"/>
  <c r="D18"/>
  <c r="O42"/>
  <c r="M26"/>
  <c r="M47"/>
  <c r="H54"/>
  <c r="L75"/>
  <c r="X66"/>
  <c r="O10"/>
  <c r="H71"/>
  <c r="V77"/>
  <c r="H11"/>
  <c r="I75"/>
  <c r="I30"/>
  <c r="P27"/>
  <c r="Q76"/>
  <c r="M19"/>
  <c r="P46"/>
  <c r="N25"/>
  <c r="L45"/>
  <c r="P57"/>
  <c r="W30"/>
  <c r="U47"/>
  <c r="P55"/>
  <c r="O38"/>
  <c r="O74"/>
  <c r="U3"/>
  <c r="G33"/>
  <c r="E67"/>
  <c r="H72"/>
  <c r="U16"/>
  <c r="D73"/>
  <c r="U11"/>
  <c r="B25"/>
  <c r="X16"/>
  <c r="O48"/>
  <c r="L10"/>
  <c r="J17"/>
  <c r="J19"/>
  <c r="I70"/>
  <c r="E17"/>
  <c r="W26"/>
  <c r="L68"/>
  <c r="J16"/>
  <c r="T46"/>
  <c r="M12"/>
  <c r="P68"/>
  <c r="M64"/>
  <c r="X33"/>
  <c r="N12"/>
  <c r="R41"/>
  <c r="P34"/>
  <c r="H22"/>
  <c r="G24"/>
  <c r="J74"/>
  <c r="K64"/>
  <c r="Q9"/>
  <c r="J35"/>
  <c r="M9"/>
  <c r="N13"/>
  <c r="K19"/>
  <c r="E16"/>
  <c r="D63"/>
  <c r="S5"/>
  <c r="P17"/>
  <c r="I27"/>
  <c r="S57"/>
  <c r="J28"/>
  <c r="T5"/>
  <c r="K15"/>
  <c r="X24"/>
  <c r="R34"/>
  <c r="K32"/>
  <c r="L70"/>
  <c r="W68"/>
  <c r="E40"/>
  <c r="T69"/>
  <c r="H63"/>
  <c r="R30"/>
  <c r="H25"/>
  <c r="L64"/>
  <c r="W29"/>
  <c r="S61"/>
  <c r="N32"/>
  <c r="I47"/>
  <c r="L21"/>
  <c r="Q55"/>
  <c r="B69"/>
  <c r="Q30"/>
  <c r="G27"/>
  <c r="V47"/>
  <c r="U21"/>
  <c r="E65"/>
  <c r="W13"/>
  <c r="I81"/>
  <c r="W65"/>
  <c r="L52"/>
  <c r="S26"/>
  <c r="E32"/>
  <c r="P56"/>
  <c r="D70"/>
  <c r="N5"/>
  <c r="N61"/>
  <c r="D34"/>
  <c r="K83"/>
  <c r="O51"/>
  <c r="T62"/>
  <c r="E48"/>
  <c r="B51"/>
  <c r="U57"/>
  <c r="Q42"/>
  <c r="D6"/>
  <c r="P63"/>
  <c r="E81"/>
  <c r="J75"/>
  <c r="S33"/>
  <c r="M75"/>
  <c r="D54"/>
  <c r="H67"/>
  <c r="O75"/>
  <c r="X76"/>
  <c r="W72"/>
  <c r="B22"/>
  <c r="X50"/>
  <c r="M7"/>
  <c r="D52"/>
  <c r="D51"/>
  <c r="D72"/>
  <c r="I62"/>
  <c r="D58"/>
  <c r="M73"/>
  <c r="V67"/>
  <c r="W57"/>
  <c r="I29"/>
  <c r="J36"/>
  <c r="L7"/>
  <c r="G22"/>
  <c r="W49"/>
  <c r="U25"/>
  <c r="U14"/>
  <c r="S75"/>
  <c r="N31"/>
  <c r="B70"/>
  <c r="D14"/>
  <c r="P4"/>
  <c r="J21"/>
  <c r="J73"/>
  <c r="M60"/>
  <c r="S73"/>
  <c r="Q75"/>
  <c r="D45"/>
  <c r="J39"/>
  <c r="B74"/>
  <c r="M66"/>
  <c r="O16"/>
  <c r="O45"/>
  <c r="X15"/>
  <c r="K80"/>
  <c r="I82"/>
  <c r="Q13"/>
  <c r="I42"/>
  <c r="J38"/>
  <c r="G67"/>
  <c r="Q16"/>
  <c r="R33"/>
  <c r="M5"/>
  <c r="T22"/>
  <c r="T17"/>
  <c r="R59"/>
  <c r="V24"/>
  <c r="J41"/>
  <c r="W43"/>
  <c r="X47"/>
  <c r="L30"/>
  <c r="W66"/>
  <c r="B75"/>
  <c r="R15"/>
  <c r="R61"/>
  <c r="O32"/>
  <c r="N70"/>
  <c r="E4"/>
  <c r="Q63"/>
  <c r="B53"/>
  <c r="B60"/>
  <c r="N46"/>
  <c r="U8"/>
  <c r="O41"/>
  <c r="P29"/>
  <c r="R65"/>
  <c r="B41"/>
  <c r="R64"/>
  <c r="H81"/>
  <c r="L58"/>
  <c r="S70"/>
  <c r="P41"/>
  <c r="B9"/>
  <c r="X29"/>
  <c r="D69"/>
  <c r="X34"/>
  <c r="P8"/>
  <c r="H34"/>
  <c r="B33"/>
  <c r="P23"/>
  <c r="B39"/>
  <c r="D83"/>
  <c r="U56"/>
  <c r="B5"/>
  <c r="X70"/>
  <c r="H28"/>
  <c r="Q12"/>
  <c r="I57"/>
  <c r="I34"/>
  <c r="G44"/>
  <c r="S18"/>
  <c r="L28"/>
  <c r="R21"/>
  <c r="P33"/>
  <c r="O60"/>
  <c r="P76"/>
  <c r="B30"/>
  <c r="M43"/>
  <c r="N83"/>
  <c r="U76"/>
  <c r="L43"/>
  <c r="S62"/>
  <c r="W19"/>
  <c r="L29"/>
  <c r="O44"/>
  <c r="P22"/>
  <c r="E66"/>
  <c r="G68"/>
  <c r="L44"/>
  <c r="W36"/>
  <c r="B45"/>
  <c r="V11"/>
  <c r="G45"/>
  <c r="I24"/>
  <c r="T76"/>
  <c r="R46"/>
  <c r="H53"/>
  <c r="S49"/>
  <c r="V35"/>
  <c r="K43"/>
  <c r="X23"/>
  <c r="B29"/>
  <c r="E34"/>
  <c r="U43"/>
  <c r="W64"/>
  <c r="H43"/>
  <c r="T37"/>
  <c r="J10"/>
  <c r="O66"/>
  <c r="Q59"/>
  <c r="I31"/>
  <c r="I23"/>
  <c r="U7"/>
  <c r="V69"/>
  <c r="U20"/>
  <c r="G5"/>
  <c r="H12"/>
  <c r="D68"/>
  <c r="E21"/>
  <c r="B19"/>
  <c r="S83"/>
  <c r="O49"/>
  <c r="T19"/>
  <c r="U66"/>
  <c r="H52"/>
  <c r="S21"/>
  <c r="D24"/>
  <c r="Q72"/>
  <c r="S81"/>
  <c r="K30"/>
  <c r="O4"/>
  <c r="V43"/>
  <c r="I4"/>
  <c r="T10"/>
  <c r="J14"/>
  <c r="T64"/>
  <c r="N73"/>
  <c r="V55"/>
  <c r="D39"/>
  <c r="V23"/>
  <c r="O26"/>
  <c r="B67"/>
  <c r="X30"/>
  <c r="O3"/>
  <c r="R4"/>
  <c r="T38"/>
  <c r="L38"/>
  <c r="V63"/>
  <c r="K60"/>
  <c r="E27"/>
  <c r="R31"/>
  <c r="M76"/>
  <c r="T74"/>
  <c r="B15"/>
  <c r="V30"/>
  <c r="K22"/>
  <c r="N41"/>
  <c r="D27"/>
  <c r="E46"/>
  <c r="D30"/>
  <c r="E20"/>
  <c r="E9"/>
  <c r="Q10"/>
  <c r="R35"/>
  <c r="R54"/>
  <c r="I74"/>
  <c r="Q41"/>
  <c r="N34"/>
  <c r="X51"/>
  <c r="J82"/>
  <c r="K11"/>
  <c r="G75"/>
  <c r="X20"/>
  <c r="O22"/>
  <c r="E73"/>
  <c r="B37"/>
  <c r="I21"/>
  <c r="I59"/>
  <c r="B59"/>
  <c r="S44"/>
  <c r="J9"/>
  <c r="G7"/>
  <c r="U65"/>
  <c r="S30"/>
  <c r="K16"/>
  <c r="R66"/>
  <c r="Q47"/>
  <c r="V18"/>
  <c r="S63"/>
  <c r="K62"/>
  <c r="L78"/>
  <c r="J58"/>
  <c r="E56"/>
  <c r="S13"/>
  <c r="U5"/>
  <c r="T45"/>
  <c r="H66"/>
  <c r="B76"/>
  <c r="H36"/>
  <c r="W41"/>
  <c r="G42"/>
  <c r="T16"/>
  <c r="U58"/>
  <c r="U26"/>
  <c r="O55"/>
  <c r="P18"/>
  <c r="V82"/>
  <c r="T59"/>
  <c r="U41"/>
  <c r="N62"/>
  <c r="G46"/>
  <c r="I38"/>
  <c r="W78"/>
  <c r="P52"/>
  <c r="D9"/>
  <c r="H23"/>
  <c r="J43"/>
  <c r="S47"/>
  <c r="J79"/>
  <c r="V78"/>
  <c r="V75"/>
  <c r="I44"/>
  <c r="G14"/>
  <c r="W58"/>
  <c r="X65"/>
  <c r="P48"/>
  <c r="S43"/>
  <c r="W23"/>
  <c r="T26"/>
  <c r="Q46"/>
  <c r="R62"/>
  <c r="S79"/>
  <c r="S52"/>
  <c r="G34"/>
  <c r="V54"/>
  <c r="R40"/>
  <c r="G15"/>
  <c r="X19"/>
  <c r="X64"/>
  <c r="Q43"/>
  <c r="B81"/>
  <c r="Q65"/>
  <c r="N6"/>
  <c r="N16"/>
  <c r="T7"/>
  <c r="S24"/>
  <c r="I67"/>
  <c r="K73"/>
  <c r="J72"/>
  <c r="B40"/>
  <c r="R26"/>
  <c r="G78"/>
  <c r="M58"/>
  <c r="I80"/>
  <c r="D37"/>
  <c r="E55"/>
  <c r="K52"/>
  <c r="I72"/>
  <c r="B52"/>
  <c r="X81"/>
  <c r="M13"/>
  <c r="M16"/>
  <c r="N15"/>
  <c r="S35"/>
  <c r="X45"/>
  <c r="H58"/>
  <c r="G40"/>
  <c r="U75"/>
  <c r="W35"/>
  <c r="G64"/>
  <c r="O28"/>
  <c r="K71"/>
  <c r="Q70"/>
  <c r="L27"/>
  <c r="S40"/>
  <c r="T30"/>
  <c r="T8"/>
  <c r="G70"/>
  <c r="J6"/>
  <c r="M29"/>
  <c r="V66"/>
  <c r="G73"/>
  <c r="W70"/>
  <c r="M36"/>
  <c r="M42"/>
  <c r="R14"/>
  <c r="O8"/>
  <c r="L22"/>
  <c r="H47"/>
  <c r="O76"/>
  <c r="S9"/>
  <c r="W21"/>
  <c r="D53"/>
  <c r="U27"/>
  <c r="X74"/>
  <c r="B12"/>
  <c r="E69"/>
  <c r="P62"/>
  <c r="M46"/>
  <c r="D3"/>
  <c r="B79"/>
  <c r="V37"/>
  <c r="R45"/>
  <c r="S74"/>
  <c r="G48"/>
  <c r="J44"/>
  <c r="N63"/>
  <c r="E18"/>
  <c r="T79"/>
  <c r="N44"/>
  <c r="H51"/>
  <c r="U18"/>
  <c r="R17"/>
  <c r="K46"/>
  <c r="X52"/>
  <c r="O71"/>
  <c r="O69"/>
  <c r="I73"/>
  <c r="O83"/>
  <c r="N65"/>
  <c r="Q7"/>
  <c r="S31"/>
  <c r="E10"/>
  <c r="H10"/>
  <c r="M32"/>
  <c r="I32"/>
  <c r="N42"/>
  <c r="I35"/>
  <c r="N48"/>
  <c r="O33"/>
  <c r="G55"/>
  <c r="V25"/>
  <c r="P58"/>
  <c r="I5"/>
  <c r="S29"/>
  <c r="G4"/>
  <c r="V58"/>
  <c r="J61"/>
  <c r="Q57"/>
  <c r="N39"/>
  <c r="H77"/>
  <c r="S34"/>
  <c r="N9"/>
  <c r="M37"/>
  <c r="H83"/>
  <c r="G81"/>
  <c r="O34"/>
  <c r="V38"/>
  <c r="W10"/>
  <c r="W79"/>
  <c r="Q22"/>
  <c r="H46"/>
  <c r="H20"/>
  <c r="U12"/>
  <c r="R82"/>
  <c r="I19"/>
  <c r="W73"/>
  <c r="L77"/>
  <c r="J25"/>
  <c r="W17"/>
  <c r="R38"/>
  <c r="M82"/>
  <c r="S28"/>
  <c r="K57"/>
  <c r="B31"/>
  <c r="M69"/>
  <c r="B3"/>
  <c r="M56"/>
  <c r="K40"/>
  <c r="P16"/>
  <c r="W81"/>
  <c r="X49"/>
  <c r="Q64"/>
  <c r="K33"/>
  <c r="W63"/>
  <c r="N21"/>
  <c r="M61"/>
  <c r="L51"/>
  <c r="D21"/>
  <c r="E53"/>
  <c r="P21"/>
  <c r="G65"/>
  <c r="K9"/>
  <c r="K26"/>
  <c r="L69"/>
  <c r="W69"/>
  <c r="S12"/>
  <c r="T6"/>
  <c r="M57"/>
  <c r="L36"/>
  <c r="R63"/>
  <c r="J55"/>
  <c r="G52"/>
  <c r="W76"/>
  <c r="U68"/>
  <c r="H60"/>
  <c r="K58"/>
  <c r="E62"/>
  <c r="Q79"/>
  <c r="B72"/>
  <c r="O11"/>
  <c r="Q60"/>
  <c r="U36"/>
  <c r="P78"/>
  <c r="H16"/>
  <c r="N14"/>
  <c r="X21"/>
  <c r="K47"/>
  <c r="Q44"/>
  <c r="I66"/>
  <c r="S46"/>
  <c r="W71"/>
  <c r="U64"/>
  <c r="V28"/>
  <c r="U31"/>
  <c r="L53"/>
  <c r="U30"/>
  <c r="P24"/>
  <c r="X62"/>
  <c r="N23"/>
  <c r="V70"/>
  <c r="L73"/>
  <c r="G49"/>
  <c r="J40"/>
  <c r="V3"/>
  <c r="W44"/>
  <c r="G62"/>
  <c r="J15"/>
  <c r="B16"/>
  <c r="N56"/>
  <c r="E54"/>
  <c r="W33"/>
  <c r="M34"/>
  <c r="X78"/>
  <c r="Q52"/>
  <c r="O63"/>
  <c r="E74"/>
  <c r="R3"/>
  <c r="U61"/>
  <c r="V17"/>
  <c r="H79"/>
  <c r="G13"/>
  <c r="P15"/>
  <c r="W47"/>
  <c r="S68"/>
  <c r="L40"/>
  <c r="T15"/>
  <c r="Q4"/>
  <c r="R8"/>
  <c r="Q53"/>
  <c r="B68"/>
  <c r="S54"/>
  <c r="O54"/>
  <c r="H57"/>
  <c r="X82"/>
  <c r="U81"/>
  <c r="P73"/>
  <c r="J20"/>
  <c r="M39"/>
  <c r="V49"/>
  <c r="U23"/>
  <c r="V83"/>
  <c r="U45"/>
  <c r="M25"/>
  <c r="E68"/>
  <c r="W80"/>
  <c r="B48"/>
  <c r="W37"/>
  <c r="V46"/>
  <c r="H19"/>
  <c r="X43"/>
  <c r="S60"/>
  <c r="O65"/>
  <c r="V6"/>
  <c r="Q6"/>
  <c r="K34"/>
  <c r="T57"/>
  <c r="X8"/>
  <c r="M81"/>
  <c r="G66"/>
  <c r="W52"/>
  <c r="B80"/>
  <c r="R25"/>
  <c r="Q68"/>
  <c r="L66"/>
  <c r="D48"/>
  <c r="B71"/>
  <c r="U74"/>
  <c r="N51"/>
  <c r="D82"/>
  <c r="D32"/>
  <c r="M6"/>
  <c r="X83"/>
  <c r="Q56"/>
  <c r="T72"/>
  <c r="O27"/>
  <c r="B7"/>
  <c r="S15"/>
  <c r="G35"/>
  <c r="Q36"/>
  <c r="K50"/>
  <c r="J49"/>
  <c r="D42"/>
  <c r="P72"/>
  <c r="S14"/>
  <c r="Q54"/>
  <c r="H55"/>
  <c r="M31"/>
  <c r="H42"/>
  <c r="O56"/>
  <c r="G28"/>
  <c r="L49"/>
  <c r="H21"/>
  <c r="O57"/>
  <c r="I79"/>
  <c r="H39"/>
  <c r="T43"/>
  <c r="P64"/>
  <c r="W11"/>
  <c r="L65"/>
  <c r="M45"/>
  <c r="D17"/>
  <c r="W34"/>
  <c r="B6"/>
  <c r="M80"/>
  <c r="M44"/>
  <c r="P44"/>
  <c r="S48"/>
  <c r="K81"/>
  <c r="P6"/>
  <c r="G21"/>
  <c r="P32"/>
  <c r="T33"/>
  <c r="H69"/>
  <c r="N17"/>
  <c r="V62"/>
  <c r="T23"/>
  <c r="S27"/>
  <c r="L18"/>
  <c r="I3"/>
  <c r="L4"/>
  <c r="W75"/>
  <c r="W5"/>
  <c r="G36"/>
  <c r="M17"/>
  <c r="U17"/>
  <c r="D8"/>
  <c r="R68"/>
  <c r="T11"/>
  <c r="I50"/>
  <c r="G41"/>
  <c r="E28"/>
  <c r="D20"/>
  <c r="X57"/>
  <c r="I7"/>
  <c r="V36"/>
  <c r="J50"/>
  <c r="E29"/>
  <c r="G12"/>
  <c r="J11"/>
  <c r="K65"/>
  <c r="D65"/>
  <c r="D57"/>
  <c r="O18"/>
  <c r="L6"/>
  <c r="O72"/>
  <c r="H76"/>
  <c r="J22"/>
  <c r="R10"/>
  <c r="M20"/>
  <c r="S51"/>
  <c r="N7"/>
  <c r="L12"/>
  <c r="E12"/>
  <c r="R71"/>
  <c r="M72"/>
  <c r="L17"/>
  <c r="U40"/>
  <c r="D43"/>
  <c r="E63"/>
  <c r="B14"/>
  <c r="D77"/>
  <c r="H13"/>
  <c r="D10"/>
  <c r="J54"/>
  <c r="X37"/>
  <c r="K42"/>
  <c r="O7"/>
  <c r="X22"/>
  <c r="W54"/>
  <c r="I55"/>
  <c r="B54"/>
  <c r="V64"/>
  <c r="I22"/>
  <c r="T24"/>
  <c r="O81"/>
  <c r="Q37"/>
  <c r="L32"/>
  <c r="W50"/>
  <c r="J67"/>
  <c r="R9"/>
  <c r="X32"/>
  <c r="G83"/>
  <c r="S36"/>
  <c r="P79"/>
  <c r="M59"/>
  <c r="N71"/>
  <c r="E24"/>
  <c r="O77"/>
  <c r="O82"/>
  <c r="W56"/>
  <c r="O43"/>
  <c r="Q66"/>
  <c r="E82"/>
  <c r="P49"/>
  <c r="K41"/>
  <c r="P69"/>
  <c r="S76"/>
  <c r="H50"/>
  <c r="S41"/>
  <c r="D44"/>
  <c r="B56"/>
  <c r="J51"/>
  <c r="E39"/>
  <c r="R76"/>
  <c r="B57"/>
  <c r="P51"/>
  <c r="P20"/>
  <c r="T77"/>
  <c r="R12"/>
  <c r="V41"/>
  <c r="G9"/>
  <c r="B18"/>
  <c r="M50"/>
  <c r="I26"/>
  <c r="H45"/>
  <c r="J62"/>
  <c r="H8"/>
  <c r="S58"/>
  <c r="E49"/>
  <c r="H9"/>
  <c r="M49"/>
  <c r="T52"/>
  <c r="N60"/>
  <c r="R49"/>
  <c r="Q28"/>
  <c r="L41"/>
  <c r="T29"/>
  <c r="S53"/>
  <c r="D61"/>
  <c r="O58"/>
  <c r="G72"/>
  <c r="K44"/>
  <c r="S66"/>
  <c r="D49"/>
  <c r="X28"/>
  <c r="H73"/>
  <c r="X53"/>
  <c r="K37"/>
  <c r="T39"/>
  <c r="H7"/>
  <c r="J53"/>
  <c r="B38"/>
  <c r="G43"/>
  <c r="R53"/>
  <c r="K28"/>
  <c r="L8"/>
  <c r="X61"/>
  <c r="B46"/>
  <c r="K75"/>
  <c r="B82"/>
  <c r="W32"/>
  <c r="J42"/>
  <c r="G60"/>
  <c r="D79"/>
  <c r="U28"/>
  <c r="D33"/>
  <c r="S19"/>
  <c r="X55"/>
  <c r="O78"/>
  <c r="V4"/>
  <c r="L72"/>
  <c r="K6"/>
  <c r="G57"/>
  <c r="J65"/>
  <c r="V16"/>
  <c r="M68"/>
  <c r="I64"/>
  <c r="W15"/>
  <c r="D28"/>
  <c r="N40"/>
  <c r="N82"/>
  <c r="U71"/>
  <c r="Q27"/>
  <c r="L62"/>
  <c r="H59"/>
  <c r="X63"/>
  <c r="U38"/>
  <c r="T56"/>
  <c r="L82"/>
  <c r="Q33"/>
  <c r="B42"/>
  <c r="D47"/>
  <c r="G18"/>
  <c r="K8"/>
  <c r="G51"/>
  <c r="E70"/>
  <c r="Q77"/>
  <c r="G63"/>
  <c r="L37"/>
  <c r="X18"/>
  <c r="N27"/>
  <c r="W42"/>
  <c r="V59"/>
  <c r="H49"/>
  <c r="H74"/>
  <c r="Q15"/>
  <c r="Q73"/>
  <c r="K76"/>
  <c r="P53"/>
  <c r="H78"/>
  <c r="Q71"/>
  <c r="V79"/>
  <c r="S39"/>
  <c r="S4"/>
  <c r="U82"/>
  <c r="E43"/>
  <c r="W40"/>
  <c r="R24"/>
  <c r="E78"/>
  <c r="B35"/>
  <c r="R48"/>
  <c r="J81"/>
  <c r="U53"/>
  <c r="X69"/>
  <c r="E50"/>
  <c r="I71"/>
  <c r="L63"/>
  <c r="G37"/>
  <c r="I83"/>
  <c r="W55"/>
  <c r="X35"/>
  <c r="L83"/>
  <c r="Q45"/>
  <c r="R18"/>
  <c r="T27"/>
  <c r="X6"/>
  <c r="W46"/>
  <c r="H6"/>
  <c r="P25"/>
  <c r="I18"/>
  <c r="D25"/>
  <c r="Q31"/>
  <c r="W61"/>
  <c r="J57"/>
  <c r="V20"/>
  <c r="B26"/>
  <c r="S23"/>
  <c r="D4"/>
  <c r="P47"/>
  <c r="D50"/>
  <c r="D12"/>
  <c r="H40"/>
  <c r="M30"/>
  <c r="G16"/>
  <c r="L48"/>
  <c r="H15"/>
  <c r="L56"/>
  <c r="H26"/>
  <c r="B13"/>
  <c r="G79"/>
  <c r="I37"/>
  <c r="E61"/>
  <c r="T21"/>
  <c r="O20"/>
  <c r="O21"/>
  <c r="U10"/>
  <c r="G19"/>
  <c r="G59"/>
  <c r="E37"/>
  <c r="Q26"/>
  <c r="M62"/>
  <c r="B78"/>
  <c r="X67"/>
  <c r="E15"/>
  <c r="K45"/>
  <c r="P54"/>
  <c r="E13"/>
  <c r="X36"/>
  <c r="Q51"/>
  <c r="M28"/>
  <c r="T61"/>
  <c r="N38"/>
  <c r="U9"/>
  <c r="I33"/>
  <c r="H5"/>
  <c r="N59"/>
  <c r="M77"/>
  <c r="K36"/>
  <c r="X54"/>
  <c r="U35"/>
  <c r="N37"/>
  <c r="Q21"/>
  <c r="U37"/>
  <c r="X25"/>
  <c r="T81"/>
  <c r="K63"/>
  <c r="B44"/>
  <c r="K82"/>
  <c r="S42"/>
  <c r="N29"/>
  <c r="U15"/>
  <c r="Q58"/>
  <c r="V57"/>
  <c r="G77"/>
  <c r="L31"/>
  <c r="T13"/>
  <c r="K25"/>
  <c r="H44"/>
  <c r="B55"/>
  <c r="T73"/>
  <c r="U44"/>
  <c r="O80"/>
  <c r="L42"/>
  <c r="R19"/>
  <c r="X7"/>
  <c r="S25"/>
  <c r="H75"/>
  <c r="S50"/>
  <c r="L80"/>
  <c r="N79"/>
  <c r="J59"/>
  <c r="S8"/>
  <c r="L35"/>
  <c r="I12"/>
  <c r="D15"/>
  <c r="M67"/>
  <c r="K20"/>
  <c r="X12"/>
  <c r="G8"/>
  <c r="T75"/>
  <c r="K56"/>
  <c r="G3"/>
  <c r="J23"/>
  <c r="H62"/>
  <c r="R44"/>
  <c r="V5"/>
  <c r="D23"/>
  <c r="O31"/>
  <c r="Q23"/>
  <c r="H4"/>
  <c r="O35"/>
  <c r="K10"/>
  <c r="N47"/>
  <c r="H29"/>
  <c r="R20"/>
  <c r="R60"/>
  <c r="X3"/>
  <c r="T25"/>
  <c r="K55"/>
  <c r="G30"/>
  <c r="I28"/>
  <c r="B50"/>
  <c r="E51"/>
  <c r="R37"/>
  <c r="N35"/>
  <c r="W25"/>
  <c r="G47"/>
  <c r="E64"/>
  <c r="J3"/>
  <c r="I45"/>
  <c r="I60"/>
  <c r="R22"/>
  <c r="Q8"/>
  <c r="X17"/>
  <c r="S80"/>
  <c r="O6"/>
  <c r="B73"/>
  <c r="Q49"/>
  <c r="W31"/>
  <c r="K13"/>
  <c r="L67"/>
  <c r="O68"/>
  <c r="D74"/>
  <c r="E76"/>
  <c r="G56"/>
  <c r="U73"/>
  <c r="E59"/>
  <c r="W28"/>
  <c r="V73"/>
  <c r="W48"/>
  <c r="U59"/>
  <c r="W67"/>
  <c r="M40"/>
  <c r="N45"/>
  <c r="I54"/>
  <c r="E6"/>
  <c r="X77"/>
  <c r="J48"/>
  <c r="M33"/>
  <c r="G17"/>
  <c r="L55"/>
  <c r="U6"/>
  <c r="D59"/>
  <c r="R58"/>
  <c r="M4"/>
  <c r="U63"/>
  <c r="K59"/>
  <c r="K66"/>
  <c r="I15"/>
  <c r="K54"/>
  <c r="N81"/>
  <c r="S45"/>
  <c r="I61"/>
  <c r="N55"/>
  <c r="G20"/>
  <c r="O24"/>
  <c r="R36"/>
  <c r="K72"/>
  <c r="X80"/>
  <c r="T44"/>
  <c r="J56"/>
  <c r="S7"/>
  <c r="K27"/>
  <c r="K7"/>
  <c r="T48"/>
  <c r="G76"/>
  <c r="J24"/>
  <c r="B58"/>
  <c r="L71"/>
  <c r="V10"/>
  <c r="S69"/>
  <c r="B23"/>
  <c r="T31"/>
  <c r="E44"/>
  <c r="U42"/>
  <c r="R29"/>
  <c r="X9"/>
  <c r="P74"/>
  <c r="S82"/>
  <c r="D46"/>
  <c r="M23"/>
  <c r="R55"/>
  <c r="P3"/>
  <c r="P7"/>
  <c r="U70"/>
  <c r="L20"/>
  <c r="N43"/>
  <c r="H80"/>
  <c r="J76"/>
  <c r="E83"/>
  <c r="I52"/>
  <c r="J4"/>
  <c r="H17"/>
  <c r="W20"/>
  <c r="Q14"/>
  <c r="J80"/>
  <c r="G10"/>
  <c r="G26"/>
  <c r="L19"/>
  <c r="J26"/>
  <c r="P37"/>
  <c r="B11"/>
  <c r="M74"/>
  <c r="D31"/>
  <c r="O25"/>
  <c r="D66"/>
  <c r="H35"/>
  <c r="M70"/>
  <c r="M27"/>
  <c r="L50"/>
  <c r="B28"/>
  <c r="E25"/>
  <c r="T36"/>
  <c r="W77"/>
  <c r="N19"/>
  <c r="N66"/>
  <c r="R32"/>
  <c r="V45"/>
  <c r="V32"/>
  <c r="O37"/>
  <c r="V26"/>
  <c r="T14"/>
  <c r="J7"/>
  <c r="U80"/>
  <c r="L11"/>
  <c r="W62"/>
  <c r="I11"/>
  <c r="J30"/>
  <c r="B8"/>
  <c r="Q78"/>
  <c r="Q62"/>
  <c r="N58"/>
  <c r="R7"/>
  <c r="T40"/>
  <c r="B10"/>
  <c r="X42"/>
  <c r="K12"/>
  <c r="I8"/>
  <c r="V40"/>
  <c r="U22"/>
  <c r="B66"/>
  <c r="N57"/>
  <c r="T53"/>
  <c r="V13"/>
  <c r="W38"/>
  <c r="U78"/>
  <c r="U62"/>
  <c r="P31"/>
  <c r="B32"/>
  <c r="J32"/>
  <c r="W22"/>
  <c r="H68"/>
  <c r="B27"/>
  <c r="J52"/>
  <c r="G54"/>
  <c r="K51"/>
  <c r="J70"/>
  <c r="O79"/>
  <c r="P35"/>
  <c r="H70"/>
  <c r="D35"/>
  <c r="L23"/>
  <c r="Q17"/>
  <c r="H38"/>
  <c r="D64"/>
  <c r="E60"/>
  <c r="S38"/>
  <c r="J63"/>
  <c r="D36"/>
  <c r="P42"/>
  <c r="Q69"/>
  <c r="X44"/>
  <c r="W3"/>
  <c r="K5"/>
  <c r="S17"/>
  <c r="D81"/>
  <c r="R83"/>
  <c r="X73"/>
  <c r="E75"/>
  <c r="K39"/>
  <c r="T67"/>
  <c r="Q32"/>
  <c r="S65"/>
  <c r="O46"/>
  <c r="I48"/>
  <c r="T66"/>
  <c r="E38"/>
  <c r="G50"/>
  <c r="E71"/>
  <c r="D56"/>
  <c r="G25"/>
  <c r="Q61"/>
  <c r="G80"/>
  <c r="J37"/>
  <c r="L76"/>
  <c r="Q34"/>
  <c r="J45"/>
  <c r="B24"/>
  <c r="P12"/>
  <c r="B17"/>
  <c r="L60"/>
  <c r="D67"/>
  <c r="E58"/>
  <c r="R67"/>
  <c r="H31"/>
  <c r="U60"/>
  <c r="I65"/>
  <c r="N72"/>
  <c r="L61"/>
  <c r="R11"/>
  <c r="R57"/>
  <c r="X40"/>
  <c r="O23"/>
  <c r="S72"/>
  <c r="L59"/>
  <c r="J31"/>
  <c r="S77"/>
  <c r="W16"/>
  <c r="P83"/>
  <c r="X41"/>
  <c r="K77"/>
  <c r="S67"/>
  <c r="E77"/>
  <c r="I63"/>
  <c r="M10"/>
  <c r="N33"/>
  <c r="N78"/>
  <c r="W24"/>
  <c r="P81"/>
  <c r="T34"/>
  <c r="B47"/>
  <c r="O36"/>
  <c r="O61"/>
  <c r="N76"/>
  <c r="H65"/>
  <c r="H24"/>
  <c r="T71"/>
  <c r="V50"/>
  <c r="R81"/>
  <c r="T58"/>
  <c r="V39"/>
  <c r="L74"/>
  <c r="R13"/>
  <c r="R73"/>
  <c r="Q24"/>
  <c r="J27"/>
  <c r="H32"/>
  <c r="K74"/>
  <c r="J29"/>
  <c r="J71"/>
  <c r="L26"/>
  <c r="P39"/>
  <c r="U67"/>
  <c r="W51"/>
  <c r="W14"/>
  <c r="T47"/>
  <c r="R77"/>
  <c r="P82"/>
  <c r="O12"/>
  <c r="V65"/>
  <c r="O50"/>
  <c r="M3"/>
  <c r="W45"/>
  <c r="U54"/>
  <c r="M38"/>
  <c r="W83"/>
  <c r="P77"/>
  <c r="D40"/>
  <c r="W12"/>
  <c r="K53"/>
  <c r="D80"/>
  <c r="U13"/>
  <c r="H41"/>
  <c r="M71"/>
  <c r="X58"/>
  <c r="P67"/>
  <c r="U72"/>
  <c r="V80"/>
  <c r="X11"/>
  <c r="V68"/>
  <c r="P66"/>
  <c r="D71"/>
  <c r="H30"/>
  <c r="H37"/>
  <c r="U33"/>
  <c r="O47"/>
  <c r="T35"/>
  <c r="P70"/>
  <c r="T78"/>
  <c r="O9"/>
  <c r="E33"/>
  <c r="J83"/>
  <c r="L16"/>
  <c r="Q11"/>
  <c r="W74"/>
  <c r="T51"/>
  <c r="L46"/>
  <c r="E79"/>
  <c r="X75"/>
  <c r="I16"/>
  <c r="O52"/>
  <c r="G39"/>
  <c r="D22"/>
  <c r="V72"/>
  <c r="E80"/>
  <c r="P59"/>
  <c r="M52"/>
  <c r="R75"/>
  <c r="F34" l="1"/>
  <c r="F80"/>
  <c r="F83"/>
  <c r="F67"/>
  <c r="F50"/>
  <c r="F19"/>
  <c r="F79"/>
  <c r="F18"/>
  <c r="B176" i="479"/>
  <c r="C176" s="1"/>
  <c r="F78" i="311"/>
  <c r="F33"/>
  <c r="F43"/>
  <c r="F66"/>
  <c r="F69"/>
  <c r="F44"/>
  <c r="B180" i="479"/>
  <c r="C180" s="1"/>
  <c r="F42" i="311"/>
  <c r="F70"/>
  <c r="F47"/>
  <c r="B179" i="479"/>
  <c r="C179" s="1"/>
  <c r="F6" i="311"/>
  <c r="F55"/>
  <c r="F68"/>
  <c r="F4"/>
  <c r="F59"/>
  <c r="F76"/>
  <c r="F31"/>
  <c r="F57"/>
  <c r="F77"/>
  <c r="F64"/>
  <c r="B177" i="479"/>
  <c r="C177" s="1"/>
  <c r="F45" i="311"/>
  <c r="F51"/>
  <c r="B178" i="479"/>
  <c r="C178" s="1"/>
  <c r="F74" i="311"/>
  <c r="F54"/>
  <c r="F49"/>
  <c r="F58"/>
  <c r="G1"/>
  <c r="F3"/>
  <c r="F30"/>
  <c r="F71"/>
  <c r="F14"/>
  <c r="F39"/>
  <c r="F38"/>
  <c r="F36"/>
  <c r="F56"/>
  <c r="F75"/>
  <c r="F82"/>
  <c r="F62"/>
  <c r="F81"/>
  <c r="F24"/>
  <c r="F48"/>
  <c r="F60"/>
  <c r="F7"/>
  <c r="F73"/>
  <c r="F22"/>
  <c r="F32"/>
  <c r="F53"/>
  <c r="F5"/>
  <c r="F65"/>
  <c r="F9"/>
  <c r="F20"/>
  <c r="F8"/>
  <c r="F46"/>
  <c r="F26"/>
  <c r="F63"/>
  <c r="F27"/>
  <c r="F13"/>
  <c r="F12"/>
  <c r="F15"/>
  <c r="F40"/>
  <c r="B175" i="479"/>
  <c r="C175" s="1"/>
  <c r="F37" i="311"/>
  <c r="F72"/>
  <c r="F23"/>
  <c r="F61"/>
  <c r="F52"/>
  <c r="F16"/>
  <c r="F29"/>
  <c r="F11"/>
  <c r="F35"/>
  <c r="F41"/>
  <c r="F28"/>
  <c r="F25"/>
  <c r="F21"/>
  <c r="F17"/>
  <c r="F10"/>
</calcChain>
</file>

<file path=xl/sharedStrings.xml><?xml version="1.0" encoding="utf-8"?>
<sst xmlns="http://schemas.openxmlformats.org/spreadsheetml/2006/main" count="601" uniqueCount="338">
  <si>
    <t>Rubriques</t>
  </si>
  <si>
    <t>Personne concernée par le trouble auditif</t>
  </si>
  <si>
    <t>Appelant</t>
  </si>
  <si>
    <t>Typologie de la demande</t>
  </si>
  <si>
    <t>Acouphènes</t>
  </si>
  <si>
    <t>Hyperacousie</t>
  </si>
  <si>
    <t>Menière</t>
  </si>
  <si>
    <t>Neurinome</t>
  </si>
  <si>
    <t>Circonstances de l'apparition du trouble :</t>
  </si>
  <si>
    <t>Région</t>
  </si>
  <si>
    <t>N°</t>
  </si>
  <si>
    <t>Département</t>
  </si>
  <si>
    <t>Ain</t>
  </si>
  <si>
    <t>Auvergne-Rhône-Alpes</t>
  </si>
  <si>
    <t>Aisne</t>
  </si>
  <si>
    <t>Hauts-de-France</t>
  </si>
  <si>
    <t>Allier</t>
  </si>
  <si>
    <t>Alpes-de-Haute-Provence</t>
  </si>
  <si>
    <t>Provence-Alpes-Côte d'Azur</t>
  </si>
  <si>
    <t>Hautes-Alpes</t>
  </si>
  <si>
    <t>Alpes-Maritimes</t>
  </si>
  <si>
    <t>Ardèche</t>
  </si>
  <si>
    <t>Ardennes</t>
  </si>
  <si>
    <t>Grand Est</t>
  </si>
  <si>
    <t>Ariège</t>
  </si>
  <si>
    <t>Occitanie</t>
  </si>
  <si>
    <t>Aube</t>
  </si>
  <si>
    <t>Aude</t>
  </si>
  <si>
    <t>Aveyron</t>
  </si>
  <si>
    <t>Bouches-du-Rhône</t>
  </si>
  <si>
    <t>Calvados</t>
  </si>
  <si>
    <t>Normandie</t>
  </si>
  <si>
    <t>Cantal</t>
  </si>
  <si>
    <t>Charente</t>
  </si>
  <si>
    <t>Nouvelle-Aquitaine</t>
  </si>
  <si>
    <t>Charente-Maritime</t>
  </si>
  <si>
    <t>Cher</t>
  </si>
  <si>
    <t>Centre-Val de Loire</t>
  </si>
  <si>
    <t>Corrèze</t>
  </si>
  <si>
    <t>Côte-d'Or</t>
  </si>
  <si>
    <t>Bourgogne-Franche-Comté</t>
  </si>
  <si>
    <t>Côtes-d'Armor</t>
  </si>
  <si>
    <t>Bretagne</t>
  </si>
  <si>
    <t>Creuse</t>
  </si>
  <si>
    <t>Dordogne</t>
  </si>
  <si>
    <t>Doubs</t>
  </si>
  <si>
    <t>Drôme</t>
  </si>
  <si>
    <t>Eure</t>
  </si>
  <si>
    <t>Eure-et-Loir</t>
  </si>
  <si>
    <t>Finistère</t>
  </si>
  <si>
    <t>Corse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</si>
  <si>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</si>
  <si>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</si>
  <si>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</si>
  <si>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</si>
  <si>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</si>
  <si>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</si>
  <si>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</si>
  <si>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</si>
  <si>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</si>
  <si>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</si>
  <si>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</si>
  <si>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</si>
  <si>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</si>
  <si>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</si>
  <si>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</si>
  <si>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Pays de la Loire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</si>
  <si>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</si>
  <si>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</si>
  <si>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</si>
  <si>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</si>
  <si>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</si>
  <si>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</si>
  <si>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</si>
  <si>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</si>
  <si>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</si>
  <si>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</si>
  <si>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</si>
  <si>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</si>
  <si>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</si>
  <si>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</si>
  <si>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</si>
  <si>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</si>
  <si>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</si>
  <si>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</si>
  <si>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</si>
  <si>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</si>
  <si>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</si>
  <si>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</si>
  <si>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</si>
  <si>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</si>
  <si>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</si>
  <si>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</si>
  <si>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</si>
  <si>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</si>
  <si>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</si>
  <si>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</si>
  <si>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</si>
  <si>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Île-de-France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</si>
  <si>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</si>
  <si>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</si>
  <si>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</si>
  <si>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</si>
  <si>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</si>
  <si>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</si>
  <si>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</si>
  <si>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</si>
  <si>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</si>
  <si>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</si>
  <si>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</si>
  <si>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</si>
  <si>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</si>
  <si>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</si>
  <si>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</si>
  <si>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</si>
  <si>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</si>
  <si>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</si>
  <si>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</si>
  <si>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</si>
  <si>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Corse-du-Sud ou Haute-Corse</t>
  </si>
  <si>
    <t>971 Guadeloupe</t>
  </si>
  <si>
    <t>972 Martinique</t>
  </si>
  <si>
    <t>973 Guyane</t>
  </si>
  <si>
    <t>974 La Réunion</t>
  </si>
  <si>
    <t>976 Mayotte</t>
  </si>
  <si>
    <t>Outre-mer</t>
  </si>
  <si>
    <t>Typologie du contact et personne concernée</t>
  </si>
  <si>
    <t>40 à 65 ans</t>
  </si>
  <si>
    <t>Autre (1)</t>
  </si>
  <si>
    <t>Sexe (2)</t>
  </si>
  <si>
    <t>Circonst. de contact  FA :</t>
  </si>
  <si>
    <t>Surdité</t>
  </si>
  <si>
    <t>M</t>
  </si>
  <si>
    <t>Tranche d'âge</t>
  </si>
  <si>
    <t>Fiche</t>
  </si>
  <si>
    <t>Date</t>
  </si>
  <si>
    <t>Heure</t>
  </si>
  <si>
    <t>Durée</t>
  </si>
  <si>
    <t>CP</t>
  </si>
  <si>
    <t>VILLE</t>
  </si>
  <si>
    <t>Autre</t>
  </si>
  <si>
    <t>Conseils sur les thérapies existantes</t>
  </si>
  <si>
    <t>Quelques indications pour bien saisir cette fiche</t>
  </si>
  <si>
    <t>contrôles</t>
  </si>
  <si>
    <t>Date - Heure - Durée en mn</t>
  </si>
  <si>
    <t>Comment a-t-il connu FA ?</t>
  </si>
  <si>
    <t>Par un professionnel de santé, audioprothésiste ?</t>
  </si>
  <si>
    <t>Par internet</t>
  </si>
  <si>
    <t>Par une connaissance, 
une plaquette d'info ?</t>
  </si>
  <si>
    <t>Code postal et ville en majuscules</t>
  </si>
  <si>
    <t xml:space="preserve"> Région</t>
  </si>
  <si>
    <t>(1) conjoint, famille, ami(e)
(2) F ou M</t>
  </si>
  <si>
    <t>moins de 25 ans</t>
  </si>
  <si>
    <t>25 à 40 ans</t>
  </si>
  <si>
    <t>+ de 65 ans</t>
  </si>
  <si>
    <t xml:space="preserve"> plus de 6 mois</t>
  </si>
  <si>
    <t>Traumatisme sonore</t>
  </si>
  <si>
    <t>Prise de médicament</t>
  </si>
  <si>
    <t>Choc physique</t>
  </si>
  <si>
    <t>maladie ou opération</t>
  </si>
  <si>
    <t>Autre cause identifiée</t>
  </si>
  <si>
    <t>1er appel à FA</t>
  </si>
  <si>
    <t>REGION</t>
  </si>
  <si>
    <t>Sexe</t>
  </si>
  <si>
    <t>Nature du trouble, objet de l'appel</t>
  </si>
  <si>
    <t>Ancienneté du trouble</t>
  </si>
  <si>
    <t>Cause du trouble</t>
  </si>
  <si>
    <t>1er appel</t>
  </si>
  <si>
    <t>2ème ou plus appels à FA</t>
  </si>
  <si>
    <t>Personne concernée par l'appel</t>
  </si>
  <si>
    <t>moins de 6 mois</t>
  </si>
  <si>
    <t>F</t>
  </si>
  <si>
    <t>Total général</t>
  </si>
  <si>
    <t>Régions</t>
  </si>
  <si>
    <t>Nombre d'appels</t>
  </si>
  <si>
    <t>Choc émotionnel (angoisse/stress)</t>
  </si>
  <si>
    <t>Cause non connue</t>
  </si>
  <si>
    <t>janv</t>
  </si>
  <si>
    <t>2023</t>
  </si>
  <si>
    <t>févr</t>
  </si>
  <si>
    <t>mars</t>
  </si>
  <si>
    <t>Par an et par trimestre</t>
  </si>
  <si>
    <t>Étiquettes de lignes</t>
  </si>
  <si>
    <t>Nombre de Fiche</t>
  </si>
  <si>
    <t/>
  </si>
  <si>
    <t>Tranches d'âge</t>
  </si>
  <si>
    <t>Tranche horaire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</si>
  <si>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</si>
  <si>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</si>
  <si>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</si>
  <si>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</si>
  <si>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</si>
  <si>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</si>
  <si>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</si>
  <si>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</si>
  <si>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</si>
  <si>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</si>
  <si>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</si>
  <si>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</si>
  <si>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après 20h</t>
  </si>
  <si>
    <t>Durant nuit</t>
  </si>
  <si>
    <t>mn</t>
  </si>
  <si>
    <t>Durée moyenne des appels:</t>
  </si>
  <si>
    <t>1/ Nombre d'appels par tranches d'heures</t>
  </si>
  <si>
    <t>2/ Nombre d'appels par région</t>
  </si>
  <si>
    <t>3/ Origines des pathologies</t>
  </si>
  <si>
    <t>6/ Personnes concernées</t>
  </si>
  <si>
    <t>7/ Tranche d'âge</t>
  </si>
  <si>
    <t>8/ 1er ou plusieurs appels</t>
  </si>
  <si>
    <t>Type d'appel</t>
  </si>
  <si>
    <t>Conseils donnés</t>
  </si>
  <si>
    <t>C1 Conseils sur les thérapies existantes</t>
  </si>
  <si>
    <t>C2 Orientation vers consultation pluridisciplinaire ou spécialiste</t>
  </si>
  <si>
    <t>C3 Conseils de vie et dédramatisation de situation</t>
  </si>
  <si>
    <t>C4 Orientation vers une action FA (groupe de parole, envoi documentations, adhésion, autre)</t>
  </si>
  <si>
    <t>9/ Conseils donnés</t>
  </si>
  <si>
    <r>
      <rPr>
        <b/>
        <u/>
        <sz val="10"/>
        <rFont val="Arial"/>
        <family val="2"/>
      </rPr>
      <t>ZONE DE CALCUL INTERMEDIAIRE,</t>
    </r>
    <r>
      <rPr>
        <b/>
        <u/>
        <sz val="10"/>
        <color rgb="FFFF0000"/>
        <rFont val="Arial"/>
        <family val="2"/>
      </rPr>
      <t xml:space="preserve"> NE PAS TOUCHER!</t>
    </r>
  </si>
  <si>
    <t>← Choix = "X"</t>
  </si>
  <si>
    <t>← Ecrire son Prénom et Nom</t>
  </si>
  <si>
    <r>
      <rPr>
        <b/>
        <i/>
        <sz val="9"/>
        <rFont val="Calibri"/>
        <family val="2"/>
        <scheme val="minor"/>
      </rPr>
      <t>← ex:</t>
    </r>
    <r>
      <rPr>
        <i/>
        <sz val="9"/>
        <rFont val="Calibri"/>
        <family val="2"/>
        <scheme val="minor"/>
      </rPr>
      <t>04/07/2022 -10:00 -55(mn)</t>
    </r>
  </si>
  <si>
    <t>← Code postal et ville en majuscules</t>
  </si>
  <si>
    <t>←(se rempli en automatique)</t>
  </si>
  <si>
    <t>←  'Choix = "X"</t>
  </si>
  <si>
    <t xml:space="preserve">
←Choix = "X"</t>
  </si>
  <si>
    <t xml:space="preserve">
← Choix = "X"</t>
  </si>
  <si>
    <r>
      <t xml:space="preserve">Informations à saisir </t>
    </r>
    <r>
      <rPr>
        <b/>
        <sz val="18"/>
        <color rgb="FFFF0000"/>
        <rFont val="Calibri"/>
        <family val="2"/>
        <scheme val="minor"/>
      </rPr>
      <t>(</t>
    </r>
    <r>
      <rPr>
        <b/>
        <u/>
        <sz val="18"/>
        <color rgb="FFFF0000"/>
        <rFont val="Calibri"/>
        <family val="2"/>
        <scheme val="minor"/>
      </rPr>
      <t>ne renseigner 
que les cellules colorées VERTES !)</t>
    </r>
  </si>
  <si>
    <t>fiche1</t>
  </si>
  <si>
    <t>fiche2</t>
  </si>
  <si>
    <t>fiche3</t>
  </si>
  <si>
    <t>fiche4</t>
  </si>
  <si>
    <t>fiche5</t>
  </si>
  <si>
    <t>fiche6</t>
  </si>
  <si>
    <t>fiche7</t>
  </si>
  <si>
    <t>fiche8</t>
  </si>
  <si>
    <t>fiche9</t>
  </si>
  <si>
    <t>fiche10</t>
  </si>
  <si>
    <t>fiche11</t>
  </si>
  <si>
    <t>fiche12</t>
  </si>
  <si>
    <t>Ecoutant</t>
  </si>
  <si>
    <r>
      <t>Identité écoutant</t>
    </r>
    <r>
      <rPr>
        <sz val="11"/>
        <rFont val="Calibri"/>
        <family val="2"/>
        <scheme val="minor"/>
      </rPr>
      <t xml:space="preserve"> (Prénom et nom) </t>
    </r>
  </si>
  <si>
    <t>fiche13</t>
  </si>
  <si>
    <t>fiche14</t>
  </si>
  <si>
    <t>fiche15</t>
  </si>
  <si>
    <t>fiche16</t>
  </si>
  <si>
    <t>fiche17</t>
  </si>
  <si>
    <t>fiche18</t>
  </si>
  <si>
    <t>fiche19</t>
  </si>
  <si>
    <t>fiche20</t>
  </si>
  <si>
    <t>fiche21</t>
  </si>
  <si>
    <t>fiche22</t>
  </si>
  <si>
    <t>fiche23</t>
  </si>
  <si>
    <t>fiche24</t>
  </si>
  <si>
    <t>fiche25</t>
  </si>
  <si>
    <t>fiche26</t>
  </si>
  <si>
    <t>fiche27</t>
  </si>
  <si>
    <t>fiche28</t>
  </si>
  <si>
    <t>fiche29</t>
  </si>
  <si>
    <t>fiche30</t>
  </si>
  <si>
    <t>fiche31</t>
  </si>
  <si>
    <t>fiche32</t>
  </si>
  <si>
    <t>fiche33</t>
  </si>
  <si>
    <t>fiche34</t>
  </si>
  <si>
    <t>fiche35</t>
  </si>
  <si>
    <t>fiche36</t>
  </si>
  <si>
    <t>fiche37</t>
  </si>
  <si>
    <t>fiche38</t>
  </si>
  <si>
    <t>fiche39</t>
  </si>
  <si>
    <t>fiche40</t>
  </si>
  <si>
    <t>fiche41</t>
  </si>
  <si>
    <t>fiche42</t>
  </si>
  <si>
    <t>fiche43</t>
  </si>
  <si>
    <t>fiche44</t>
  </si>
  <si>
    <t>fiche45</t>
  </si>
  <si>
    <t>fiche46</t>
  </si>
  <si>
    <t>fiche47</t>
  </si>
  <si>
    <t>fiche48</t>
  </si>
  <si>
    <t>fiche49</t>
  </si>
  <si>
    <t>fiche50</t>
  </si>
  <si>
    <t>fiche51</t>
  </si>
  <si>
    <t>fiche52</t>
  </si>
  <si>
    <t>fiche53</t>
  </si>
  <si>
    <t>fiche54</t>
  </si>
  <si>
    <t>fiche55</t>
  </si>
  <si>
    <t>fiche56</t>
  </si>
  <si>
    <t>fiche57</t>
  </si>
  <si>
    <t>fiche58</t>
  </si>
  <si>
    <t>fiche59</t>
  </si>
  <si>
    <t>fiche60</t>
  </si>
  <si>
    <t>fiche61</t>
  </si>
  <si>
    <t>fiche62</t>
  </si>
  <si>
    <t>fiche63</t>
  </si>
  <si>
    <t>fiche64</t>
  </si>
  <si>
    <t>fiche65</t>
  </si>
  <si>
    <t>fiche66</t>
  </si>
  <si>
    <t>fiche67</t>
  </si>
  <si>
    <t>fiche68</t>
  </si>
  <si>
    <t>fiche69</t>
  </si>
  <si>
    <t>fiche70</t>
  </si>
  <si>
    <t>fiche71</t>
  </si>
  <si>
    <t>fiche72</t>
  </si>
  <si>
    <t>fiche73</t>
  </si>
  <si>
    <t>fiche74</t>
  </si>
  <si>
    <t>fiche75</t>
  </si>
  <si>
    <t>fiche76</t>
  </si>
  <si>
    <t>fiche77</t>
  </si>
  <si>
    <t>fiche78</t>
  </si>
  <si>
    <t>2022</t>
  </si>
  <si>
    <t>En présentiel</t>
  </si>
  <si>
    <t>NON</t>
  </si>
  <si>
    <t>OUI</t>
  </si>
  <si>
    <t>fiche79</t>
  </si>
  <si>
    <t>fiche80</t>
  </si>
  <si>
    <t>fiche81</t>
  </si>
  <si>
    <t>Pathologies</t>
  </si>
  <si>
    <t>4/ Nombre appels par trimestre et par mois</t>
  </si>
  <si>
    <t>avr</t>
  </si>
  <si>
    <t>juin</t>
  </si>
  <si>
    <t>juil</t>
  </si>
  <si>
    <t>août</t>
  </si>
  <si>
    <t>sept</t>
  </si>
  <si>
    <t>oct</t>
  </si>
  <si>
    <t>nov</t>
  </si>
  <si>
    <t>déc</t>
  </si>
  <si>
    <t>1900</t>
  </si>
  <si>
    <t>5/ Comment a-t-il connu FA ?</t>
  </si>
  <si>
    <t>10/ En présentiel</t>
  </si>
  <si>
    <t>11/ Pathologies des personnes</t>
  </si>
  <si>
    <t>Nombre</t>
  </si>
  <si>
    <t>% sur nombre des personnes</t>
  </si>
  <si>
    <r>
      <rPr>
        <b/>
        <sz val="16"/>
        <color rgb="FFFF0000"/>
        <rFont val="Arial"/>
        <family val="2"/>
      </rPr>
      <t>*</t>
    </r>
    <r>
      <rPr>
        <sz val="10"/>
        <rFont val="Arial"/>
        <family val="2"/>
      </rPr>
      <t xml:space="preserve"> adresse Email à noter</t>
    </r>
    <r>
      <rPr>
        <u/>
        <sz val="10"/>
        <rFont val="Arial"/>
        <family val="2"/>
      </rPr>
      <t xml:space="preserve"> sur papier personnel </t>
    </r>
    <r>
      <rPr>
        <sz val="10"/>
        <rFont val="Arial"/>
        <family val="2"/>
      </rPr>
      <t>si besoin, pour une adhésion à FA par exemple(à transmettre par mail au secrétariat FA).</t>
    </r>
  </si>
  <si>
    <t>Si plusieurs caractères "x" saisis, seul le premier est pris en compte! (Sauf pour "Nature du trouble")</t>
  </si>
  <si>
    <r>
      <rPr>
        <i/>
        <u/>
        <sz val="10"/>
        <rFont val="Arial"/>
        <family val="2"/>
      </rPr>
      <t>Nota</t>
    </r>
    <r>
      <rPr>
        <i/>
        <sz val="10"/>
        <rFont val="Arial"/>
        <family val="2"/>
      </rPr>
      <t xml:space="preserve"> : On ne peut mettre qu'une seule croix "x" dans une rubrique; mettre ce qui correspond le mieux au sujet de l'appel. </t>
    </r>
  </si>
  <si>
    <t>appelant/visiteur</t>
  </si>
  <si>
    <t>Réponse apportée à la demande initiale de l'appelant/visiteur :</t>
  </si>
  <si>
    <t xml:space="preserve"> appelant/visiteur *</t>
  </si>
  <si>
    <r>
      <t xml:space="preserve">
← Choix = "X" (</t>
    </r>
    <r>
      <rPr>
        <b/>
        <i/>
        <sz val="9"/>
        <rFont val="Calibri"/>
        <family val="2"/>
        <scheme val="minor"/>
      </rPr>
      <t>1 seul choix</t>
    </r>
    <r>
      <rPr>
        <i/>
        <sz val="9"/>
        <rFont val="Calibri"/>
        <family val="2"/>
        <scheme val="minor"/>
      </rPr>
      <t xml:space="preserve">, choisir le principal)
</t>
    </r>
  </si>
  <si>
    <r>
      <t>←Choix = "X" (</t>
    </r>
    <r>
      <rPr>
        <b/>
        <i/>
        <sz val="9"/>
        <rFont val="Calibri"/>
        <family val="2"/>
        <scheme val="minor"/>
      </rPr>
      <t>1 seul choix</t>
    </r>
    <r>
      <rPr>
        <i/>
        <sz val="9"/>
        <rFont val="Calibri"/>
        <family val="2"/>
        <scheme val="minor"/>
      </rPr>
      <t xml:space="preserve">, choisir </t>
    </r>
    <r>
      <rPr>
        <i/>
        <u/>
        <sz val="9"/>
        <rFont val="Calibri"/>
        <family val="2"/>
        <scheme val="minor"/>
      </rPr>
      <t>le</t>
    </r>
    <r>
      <rPr>
        <i/>
        <sz val="9"/>
        <rFont val="Calibri"/>
        <family val="2"/>
        <scheme val="minor"/>
      </rPr>
      <t xml:space="preserve"> principal)</t>
    </r>
  </si>
  <si>
    <r>
      <t xml:space="preserve">
← Choix = "X", </t>
    </r>
    <r>
      <rPr>
        <b/>
        <i/>
        <sz val="9"/>
        <rFont val="Calibri"/>
        <family val="2"/>
        <scheme val="minor"/>
      </rPr>
      <t>plusieurs choix</t>
    </r>
    <r>
      <rPr>
        <i/>
        <sz val="9"/>
        <rFont val="Calibri"/>
        <family val="2"/>
        <scheme val="minor"/>
      </rPr>
      <t xml:space="preserve"> possibles</t>
    </r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</si>
</sst>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h:mm;@"/>
    <numFmt numFmtId="165" formatCode="_-* #,##0\ [$Minutes]_-;\-* #,##0\ [$Minutes]_-;_-* &quot;-&quot;\ [$Minutes]_-;_-@_-"/>
    <numFmt numFmtId="166" formatCode="00"/>
    <numFmt numFmtId="167" formatCode="00000"/>
    <numFmt numFmtId="168" formatCode="hh"/>
  </numFmts>
  <fonts count="4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indexed="30"/>
      <name val="Verdana"/>
      <family val="2"/>
    </font>
    <font>
      <u/>
      <sz val="10"/>
      <color theme="11"/>
      <name val="Arial"/>
      <family val="2"/>
    </font>
    <font>
      <b/>
      <i/>
      <sz val="10"/>
      <color indexed="16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color rgb="FFFF0000"/>
      <name val="Arial"/>
      <family val="2"/>
    </font>
    <font>
      <u/>
      <sz val="10"/>
      <name val="Arial"/>
      <family val="2"/>
    </font>
    <font>
      <i/>
      <sz val="9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Arial"/>
      <family val="2"/>
    </font>
    <font>
      <b/>
      <u/>
      <sz val="12"/>
      <color rgb="FFFF0000"/>
      <name val="Calibri"/>
      <family val="2"/>
      <scheme val="minor"/>
    </font>
    <font>
      <b/>
      <u/>
      <sz val="12"/>
      <color rgb="FFFFC00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u/>
      <sz val="12"/>
      <color rgb="FFFF00FF"/>
      <name val="Calibri"/>
      <family val="2"/>
      <scheme val="minor"/>
    </font>
    <font>
      <sz val="8"/>
      <name val="Arial"/>
      <family val="2"/>
    </font>
    <font>
      <b/>
      <u/>
      <sz val="10"/>
      <name val="Arial"/>
      <family val="2"/>
    </font>
    <font>
      <i/>
      <u/>
      <sz val="9"/>
      <name val="Calibri"/>
      <family val="2"/>
      <scheme val="minor"/>
    </font>
    <font>
      <b/>
      <sz val="10"/>
      <color rgb="FFFF0000"/>
      <name val="Arial"/>
      <family val="2"/>
    </font>
    <font>
      <b/>
      <u/>
      <sz val="16"/>
      <color rgb="FFFF0000"/>
      <name val="Arial"/>
      <family val="2"/>
    </font>
    <font>
      <b/>
      <sz val="14"/>
      <name val="Arial"/>
      <family val="2"/>
    </font>
    <font>
      <b/>
      <sz val="13"/>
      <name val="Calibri"/>
      <family val="2"/>
      <scheme val="minor"/>
    </font>
    <font>
      <b/>
      <sz val="13"/>
      <name val="Arial"/>
      <family val="2"/>
    </font>
    <font>
      <b/>
      <u/>
      <sz val="10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i/>
      <u/>
      <sz val="10"/>
      <name val="Arial"/>
      <family val="2"/>
    </font>
    <font>
      <sz val="11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2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rgb="FF0070C0"/>
        <bgColor theme="0"/>
      </patternFill>
    </fill>
    <fill>
      <patternFill patternType="gray0625">
        <fgColor rgb="FF0070C0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mediumGray"/>
    </fill>
    <fill>
      <patternFill patternType="lightGray"/>
    </fill>
    <fill>
      <patternFill patternType="lightGray">
        <bgColor theme="0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24"/>
      </patternFill>
    </fill>
    <fill>
      <patternFill patternType="solid">
        <fgColor rgb="FF92D050"/>
        <bgColor indexed="64"/>
      </patternFill>
    </fill>
  </fills>
  <borders count="15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21"/>
      </left>
      <right/>
      <top style="thick">
        <color indexed="21"/>
      </top>
      <bottom style="thin">
        <color indexed="64"/>
      </bottom>
      <diagonal/>
    </border>
    <border>
      <left/>
      <right/>
      <top style="thick">
        <color indexed="21"/>
      </top>
      <bottom style="thin">
        <color indexed="64"/>
      </bottom>
      <diagonal/>
    </border>
    <border>
      <left/>
      <right style="thin">
        <color indexed="21"/>
      </right>
      <top style="thick">
        <color indexed="21"/>
      </top>
      <bottom style="thin">
        <color indexed="64"/>
      </bottom>
      <diagonal/>
    </border>
    <border>
      <left style="thin">
        <color indexed="21"/>
      </left>
      <right/>
      <top/>
      <bottom/>
      <diagonal/>
    </border>
    <border>
      <left/>
      <right style="thin">
        <color indexed="21"/>
      </right>
      <top/>
      <bottom/>
      <diagonal/>
    </border>
    <border>
      <left style="thin">
        <color indexed="21"/>
      </left>
      <right/>
      <top/>
      <bottom style="thick">
        <color indexed="21"/>
      </bottom>
      <diagonal/>
    </border>
    <border>
      <left/>
      <right/>
      <top/>
      <bottom style="thick">
        <color indexed="21"/>
      </bottom>
      <diagonal/>
    </border>
    <border>
      <left/>
      <right style="thin">
        <color indexed="21"/>
      </right>
      <top/>
      <bottom style="thick">
        <color indexed="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ck">
        <color rgb="FF00B050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/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ck">
        <color auto="1"/>
      </right>
      <top style="thick">
        <color rgb="FF00B050"/>
      </top>
      <bottom style="thick">
        <color rgb="FF00B050"/>
      </bottom>
      <diagonal/>
    </border>
    <border>
      <left style="thick">
        <color auto="1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auto="1"/>
      </right>
      <top style="thick">
        <color rgb="FF00B050"/>
      </top>
      <bottom/>
      <diagonal/>
    </border>
    <border>
      <left style="thick">
        <color auto="1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auto="1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rgb="FFFF0000"/>
      </bottom>
      <diagonal/>
    </border>
    <border>
      <left style="thick">
        <color rgb="FFFF0000"/>
      </left>
      <right/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ck">
        <color auto="1"/>
      </right>
      <top/>
      <bottom style="thick">
        <color rgb="FFFF0000"/>
      </bottom>
      <diagonal/>
    </border>
    <border>
      <left style="thick">
        <color auto="1"/>
      </left>
      <right/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ck">
        <color auto="1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70C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rgb="FF0070C0"/>
      </left>
      <right/>
      <top style="thin">
        <color auto="1"/>
      </top>
      <bottom/>
      <diagonal/>
    </border>
    <border>
      <left/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0070C0"/>
      </bottom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n">
        <color auto="1"/>
      </right>
      <top/>
      <bottom style="thick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70C0"/>
      </bottom>
      <diagonal/>
    </border>
    <border>
      <left style="thin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ck">
        <color rgb="FF0070C0"/>
      </bottom>
      <diagonal/>
    </border>
    <border>
      <left/>
      <right style="thick">
        <color auto="1"/>
      </right>
      <top/>
      <bottom style="thick">
        <color rgb="FF0070C0"/>
      </bottom>
      <diagonal/>
    </border>
    <border>
      <left style="thick">
        <color auto="1"/>
      </left>
      <right/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/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/>
      <right style="thick">
        <color rgb="FFFF9900"/>
      </right>
      <top style="thick">
        <color rgb="FFFFC000"/>
      </top>
      <bottom style="thick">
        <color rgb="FFFFC000"/>
      </bottom>
      <diagonal/>
    </border>
    <border>
      <left/>
      <right style="thick">
        <color auto="1"/>
      </right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rgb="FFFFC000"/>
      </top>
      <bottom/>
      <diagonal/>
    </border>
    <border>
      <left/>
      <right style="thick">
        <color rgb="FFFF9900"/>
      </right>
      <top style="thick">
        <color rgb="FFFFC000"/>
      </top>
      <bottom/>
      <diagonal/>
    </border>
    <border>
      <left style="thick">
        <color rgb="FFFF99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rgb="FFFF9900"/>
      </right>
      <top/>
      <bottom/>
      <diagonal/>
    </border>
    <border>
      <left style="thin">
        <color auto="1"/>
      </left>
      <right style="thick">
        <color rgb="FFFF9900"/>
      </right>
      <top style="thin">
        <color auto="1"/>
      </top>
      <bottom style="thin">
        <color auto="1"/>
      </bottom>
      <diagonal/>
    </border>
    <border>
      <left/>
      <right style="thick">
        <color rgb="FFFF990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C000"/>
      </bottom>
      <diagonal/>
    </border>
    <border>
      <left style="thick">
        <color rgb="FFFF9900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/>
      <top/>
      <bottom style="thick">
        <color rgb="FFFFC000"/>
      </bottom>
      <diagonal/>
    </border>
    <border>
      <left style="thin">
        <color auto="1"/>
      </left>
      <right style="thick">
        <color rgb="FFFF9900"/>
      </right>
      <top style="thin">
        <color auto="1"/>
      </top>
      <bottom style="thick">
        <color rgb="FFFFC000"/>
      </bottom>
      <diagonal/>
    </border>
    <border>
      <left/>
      <right style="thick">
        <color auto="1"/>
      </right>
      <top/>
      <bottom style="thick">
        <color rgb="FFFFC000"/>
      </bottom>
      <diagonal/>
    </border>
    <border>
      <left style="thick">
        <color auto="1"/>
      </left>
      <right/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 style="thick">
        <color rgb="FFFF00FF"/>
      </top>
      <bottom style="thick">
        <color rgb="FFFF00FF"/>
      </bottom>
      <diagonal/>
    </border>
    <border>
      <left/>
      <right/>
      <top style="thick">
        <color rgb="FFFF00FF"/>
      </top>
      <bottom style="thick">
        <color rgb="FFFF00FF"/>
      </bottom>
      <diagonal/>
    </border>
    <border>
      <left/>
      <right style="thick">
        <color rgb="FFFF3399"/>
      </right>
      <top style="thick">
        <color rgb="FFFF00FF"/>
      </top>
      <bottom style="thick">
        <color rgb="FFFF00FF"/>
      </bottom>
      <diagonal/>
    </border>
    <border>
      <left/>
      <right style="thick">
        <color auto="1"/>
      </right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/>
      <bottom style="thin">
        <color auto="1"/>
      </bottom>
      <diagonal/>
    </border>
    <border>
      <left style="thin">
        <color auto="1"/>
      </left>
      <right style="thick">
        <color rgb="FFFF3399"/>
      </right>
      <top/>
      <bottom/>
      <diagonal/>
    </border>
    <border>
      <left style="thick">
        <color rgb="FFFF3399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00FF"/>
      </bottom>
      <diagonal/>
    </border>
    <border>
      <left style="thick">
        <color rgb="FFFF3399"/>
      </left>
      <right/>
      <top style="thin">
        <color auto="1"/>
      </top>
      <bottom style="thick">
        <color rgb="FFFF00FF"/>
      </bottom>
      <diagonal/>
    </border>
    <border>
      <left/>
      <right/>
      <top style="thin">
        <color indexed="64"/>
      </top>
      <bottom style="thick">
        <color rgb="FFFF00FF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FF"/>
      </bottom>
      <diagonal/>
    </border>
    <border>
      <left style="thin">
        <color indexed="64"/>
      </left>
      <right style="thin">
        <color indexed="64"/>
      </right>
      <top/>
      <bottom style="thick">
        <color rgb="FFFF00FF"/>
      </bottom>
      <diagonal/>
    </border>
    <border>
      <left style="thin">
        <color auto="1"/>
      </left>
      <right style="thick">
        <color rgb="FFFF3399"/>
      </right>
      <top/>
      <bottom style="thick">
        <color rgb="FFFF00FF"/>
      </bottom>
      <diagonal/>
    </border>
    <border>
      <left/>
      <right style="thick">
        <color auto="1"/>
      </right>
      <top/>
      <bottom style="thick">
        <color rgb="FFFF00FF"/>
      </bottom>
      <diagonal/>
    </border>
    <border>
      <left/>
      <right/>
      <top style="thick">
        <color rgb="FFFF00FF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/>
      <right/>
      <top style="thick">
        <color rgb="FFFFC000"/>
      </top>
      <bottom/>
      <diagonal/>
    </border>
    <border>
      <left/>
      <right/>
      <top/>
      <bottom style="thick">
        <color rgb="FFFFC000"/>
      </bottom>
      <diagonal/>
    </border>
    <border>
      <left/>
      <right style="thin">
        <color indexed="64"/>
      </right>
      <top/>
      <bottom style="thick">
        <color rgb="FFFFC000"/>
      </bottom>
      <diagonal/>
    </border>
    <border>
      <left style="thin">
        <color indexed="64"/>
      </left>
      <right/>
      <top style="thick">
        <color rgb="FFFF00FF"/>
      </top>
      <bottom/>
      <diagonal/>
    </border>
    <border>
      <left/>
      <right style="thin">
        <color indexed="64"/>
      </right>
      <top style="thick">
        <color rgb="FFFF00FF"/>
      </top>
      <bottom/>
      <diagonal/>
    </border>
    <border>
      <left style="thin">
        <color indexed="64"/>
      </left>
      <right/>
      <top/>
      <bottom style="thick">
        <color rgb="FFFF00FF"/>
      </bottom>
      <diagonal/>
    </border>
    <border>
      <left/>
      <right style="thin">
        <color indexed="64"/>
      </right>
      <top/>
      <bottom style="thick">
        <color rgb="FFFF00FF"/>
      </bottom>
      <diagonal/>
    </border>
    <border>
      <left style="thin">
        <color indexed="64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/>
      <top style="thick">
        <color rgb="FF0070C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thick">
        <color rgb="FFFFC000"/>
      </top>
      <bottom/>
      <diagonal/>
    </border>
    <border>
      <left style="dotted">
        <color indexed="64"/>
      </left>
      <right style="thin">
        <color indexed="64"/>
      </right>
      <top style="thick">
        <color rgb="FFFFC000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auto="1"/>
      </left>
      <right/>
      <top/>
      <bottom style="thick">
        <color rgb="FFFFC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FF9900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/>
      <top style="thick">
        <color rgb="FF0070C0"/>
      </top>
      <bottom/>
      <diagonal/>
    </border>
    <border>
      <left style="dashed">
        <color indexed="64"/>
      </left>
      <right style="thin">
        <color indexed="64"/>
      </right>
      <top style="thick">
        <color rgb="FF0070C0"/>
      </top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</borders>
  <cellStyleXfs count="164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  <xf numFmtId="0" fontId="2" fillId="3" borderId="0" applyNumberFormat="0" applyBorder="0" applyAlignment="0" applyProtection="0"/>
    <xf numFmtId="0" fontId="2" fillId="0" borderId="0"/>
    <xf numFmtId="0" fontId="1" fillId="0" borderId="0"/>
    <xf numFmtId="9" fontId="36" fillId="0" borderId="0" applyFont="0" applyFill="0" applyBorder="0" applyAlignment="0" applyProtection="0"/>
  </cellStyleXfs>
  <cellXfs count="3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0" fillId="0" borderId="0" xfId="0" applyFont="1" applyAlignment="1">
      <alignment vertical="center"/>
    </xf>
    <xf numFmtId="14" fontId="11" fillId="2" borderId="16" xfId="0" applyNumberFormat="1" applyFont="1" applyFill="1" applyBorder="1" applyAlignment="1" applyProtection="1">
      <alignment horizontal="center" vertical="center"/>
      <protection locked="0"/>
    </xf>
    <xf numFmtId="49" fontId="11" fillId="2" borderId="23" xfId="0" applyNumberFormat="1" applyFont="1" applyFill="1" applyBorder="1" applyAlignment="1" applyProtection="1">
      <alignment horizontal="center" vertical="center"/>
      <protection locked="0"/>
    </xf>
    <xf numFmtId="49" fontId="11" fillId="2" borderId="16" xfId="0" applyNumberFormat="1" applyFont="1" applyFill="1" applyBorder="1" applyAlignment="1" applyProtection="1">
      <alignment horizontal="center" vertical="center"/>
      <protection locked="0"/>
    </xf>
    <xf numFmtId="49" fontId="11" fillId="2" borderId="110" xfId="0" applyNumberFormat="1" applyFont="1" applyFill="1" applyBorder="1" applyAlignment="1" applyProtection="1">
      <alignment horizontal="center" vertical="center"/>
      <protection locked="0"/>
    </xf>
    <xf numFmtId="49" fontId="11" fillId="2" borderId="21" xfId="0" applyNumberFormat="1" applyFont="1" applyFill="1" applyBorder="1" applyAlignment="1" applyProtection="1">
      <alignment horizontal="center" vertical="center"/>
      <protection locked="0"/>
    </xf>
    <xf numFmtId="0" fontId="11" fillId="2" borderId="133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7" borderId="145" xfId="0" applyFill="1" applyBorder="1" applyAlignment="1">
      <alignment horizontal="center" vertical="center" wrapText="1"/>
    </xf>
    <xf numFmtId="0" fontId="0" fillId="7" borderId="146" xfId="0" applyFill="1" applyBorder="1" applyAlignment="1">
      <alignment horizontal="center" vertical="center" wrapText="1"/>
    </xf>
    <xf numFmtId="164" fontId="0" fillId="7" borderId="147" xfId="0" applyNumberFormat="1" applyFill="1" applyBorder="1" applyAlignment="1">
      <alignment horizontal="center" vertical="center" wrapText="1"/>
    </xf>
    <xf numFmtId="0" fontId="0" fillId="7" borderId="147" xfId="0" applyFill="1" applyBorder="1" applyAlignment="1">
      <alignment horizontal="center" vertical="center" wrapText="1"/>
    </xf>
    <xf numFmtId="0" fontId="3" fillId="7" borderId="147" xfId="0" applyFont="1" applyFill="1" applyBorder="1" applyAlignment="1">
      <alignment horizontal="center" vertical="center" wrapText="1"/>
    </xf>
    <xf numFmtId="0" fontId="3" fillId="7" borderId="148" xfId="0" applyFont="1" applyFill="1" applyBorder="1" applyAlignment="1">
      <alignment horizontal="center" vertical="center" wrapText="1"/>
    </xf>
    <xf numFmtId="14" fontId="0" fillId="0" borderId="150" xfId="0" applyNumberFormat="1" applyBorder="1" applyAlignment="1">
      <alignment horizontal="center" vertical="center" wrapText="1"/>
    </xf>
    <xf numFmtId="164" fontId="0" fillId="0" borderId="68" xfId="0" applyNumberFormat="1" applyBorder="1" applyAlignment="1">
      <alignment horizontal="center" vertical="center" wrapText="1"/>
    </xf>
    <xf numFmtId="1" fontId="0" fillId="0" borderId="68" xfId="0" applyNumberFormat="1" applyBorder="1" applyAlignment="1">
      <alignment horizontal="center" vertical="center" wrapText="1"/>
    </xf>
    <xf numFmtId="1" fontId="0" fillId="0" borderId="139" xfId="0" applyNumberFormat="1" applyBorder="1" applyAlignment="1">
      <alignment horizontal="center" vertical="center" wrapText="1"/>
    </xf>
    <xf numFmtId="167" fontId="0" fillId="0" borderId="68" xfId="0" applyNumberFormat="1" applyBorder="1" applyAlignment="1">
      <alignment horizontal="center" vertical="center" wrapText="1"/>
    </xf>
    <xf numFmtId="49" fontId="11" fillId="2" borderId="22" xfId="0" applyNumberFormat="1" applyFont="1" applyFill="1" applyBorder="1" applyAlignment="1" applyProtection="1">
      <alignment horizontal="center" vertical="center"/>
      <protection locked="0"/>
    </xf>
    <xf numFmtId="0" fontId="11" fillId="2" borderId="21" xfId="0" applyFont="1" applyFill="1" applyBorder="1" applyAlignment="1" applyProtection="1">
      <alignment horizontal="center" vertical="center"/>
      <protection locked="0"/>
    </xf>
    <xf numFmtId="0" fontId="11" fillId="2" borderId="134" xfId="0" applyFont="1" applyFill="1" applyBorder="1" applyAlignment="1" applyProtection="1">
      <alignment horizontal="center" vertical="center"/>
      <protection locked="0"/>
    </xf>
    <xf numFmtId="0" fontId="11" fillId="2" borderId="137" xfId="0" applyFont="1" applyFill="1" applyBorder="1" applyAlignment="1" applyProtection="1">
      <alignment horizontal="center" vertical="center"/>
      <protection locked="0"/>
    </xf>
    <xf numFmtId="0" fontId="11" fillId="2" borderId="138" xfId="0" applyFont="1" applyFill="1" applyBorder="1" applyAlignment="1" applyProtection="1">
      <alignment horizontal="center" vertical="center"/>
      <protection locked="0"/>
    </xf>
    <xf numFmtId="49" fontId="11" fillId="2" borderId="139" xfId="0" applyNumberFormat="1" applyFont="1" applyFill="1" applyBorder="1" applyAlignment="1" applyProtection="1">
      <alignment horizontal="center" vertical="center"/>
      <protection locked="0"/>
    </xf>
    <xf numFmtId="49" fontId="11" fillId="2" borderId="142" xfId="0" applyNumberFormat="1" applyFont="1" applyFill="1" applyBorder="1" applyAlignment="1" applyProtection="1">
      <alignment horizontal="center" vertical="center"/>
      <protection locked="0"/>
    </xf>
    <xf numFmtId="49" fontId="11" fillId="2" borderId="143" xfId="0" applyNumberFormat="1" applyFont="1" applyFill="1" applyBorder="1" applyAlignment="1" applyProtection="1">
      <alignment horizontal="center" vertical="center"/>
      <protection locked="0"/>
    </xf>
    <xf numFmtId="0" fontId="11" fillId="2" borderId="139" xfId="0" applyFont="1" applyFill="1" applyBorder="1" applyAlignment="1" applyProtection="1">
      <alignment horizontal="center" vertical="center"/>
      <protection locked="0"/>
    </xf>
    <xf numFmtId="0" fontId="11" fillId="2" borderId="142" xfId="0" applyFont="1" applyFill="1" applyBorder="1" applyAlignment="1" applyProtection="1">
      <alignment horizontal="center" vertical="center"/>
      <protection locked="0"/>
    </xf>
    <xf numFmtId="49" fontId="11" fillId="2" borderId="2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143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13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9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0" xfId="0" pivotButton="1" applyAlignment="1">
      <alignment horizontal="left" vertical="center"/>
    </xf>
    <xf numFmtId="0" fontId="0" fillId="0" borderId="23" xfId="0" pivotButton="1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7" borderId="23" xfId="0" applyFill="1" applyBorder="1" applyAlignment="1">
      <alignment horizontal="left" vertical="center"/>
    </xf>
    <xf numFmtId="0" fontId="0" fillId="0" borderId="23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0" fillId="0" borderId="139" xfId="0" applyBorder="1" applyAlignment="1">
      <alignment horizontal="center" vertical="center"/>
    </xf>
    <xf numFmtId="0" fontId="27" fillId="0" borderId="0" xfId="0" applyFont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wrapText="1"/>
    </xf>
    <xf numFmtId="0" fontId="0" fillId="0" borderId="0" xfId="0" applyAlignment="1">
      <alignment horizontal="left" vertical="top" wrapText="1"/>
    </xf>
    <xf numFmtId="168" fontId="0" fillId="0" borderId="68" xfId="0" applyNumberFormat="1" applyBorder="1" applyAlignment="1">
      <alignment horizontal="center" vertical="center" wrapText="1"/>
    </xf>
    <xf numFmtId="49" fontId="0" fillId="0" borderId="23" xfId="0" applyNumberForma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164" fontId="3" fillId="7" borderId="147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10" fillId="0" borderId="0" xfId="0" applyFont="1" applyAlignment="1">
      <alignment vertical="top" wrapText="1"/>
    </xf>
    <xf numFmtId="0" fontId="0" fillId="7" borderId="23" xfId="0" applyFill="1" applyBorder="1" applyAlignment="1">
      <alignment horizontal="center" vertical="center"/>
    </xf>
    <xf numFmtId="0" fontId="4" fillId="4" borderId="0" xfId="160" applyFont="1" applyFill="1" applyBorder="1" applyAlignment="1">
      <alignment vertical="center"/>
    </xf>
    <xf numFmtId="0" fontId="4" fillId="4" borderId="11" xfId="160" applyFont="1" applyFill="1" applyBorder="1" applyAlignment="1">
      <alignment vertical="center"/>
    </xf>
    <xf numFmtId="0" fontId="4" fillId="5" borderId="0" xfId="160" applyFont="1" applyFill="1" applyBorder="1" applyAlignment="1">
      <alignment vertical="center"/>
    </xf>
    <xf numFmtId="0" fontId="4" fillId="5" borderId="11" xfId="160" applyFont="1" applyFill="1" applyBorder="1" applyAlignment="1">
      <alignment vertical="center"/>
    </xf>
    <xf numFmtId="0" fontId="4" fillId="5" borderId="13" xfId="160" applyFont="1" applyFill="1" applyBorder="1" applyAlignment="1">
      <alignment vertical="center"/>
    </xf>
    <xf numFmtId="0" fontId="4" fillId="5" borderId="14" xfId="160" applyFont="1" applyFill="1" applyBorder="1" applyAlignment="1">
      <alignment vertical="center"/>
    </xf>
    <xf numFmtId="1" fontId="4" fillId="4" borderId="10" xfId="160" applyNumberFormat="1" applyFont="1" applyFill="1" applyBorder="1" applyAlignment="1">
      <alignment horizontal="center" vertical="center"/>
    </xf>
    <xf numFmtId="1" fontId="4" fillId="5" borderId="10" xfId="160" applyNumberFormat="1" applyFont="1" applyFill="1" applyBorder="1" applyAlignment="1">
      <alignment horizontal="center" vertical="center"/>
    </xf>
    <xf numFmtId="1" fontId="4" fillId="5" borderId="12" xfId="160" applyNumberFormat="1" applyFont="1" applyFill="1" applyBorder="1" applyAlignment="1">
      <alignment horizontal="center" vertical="center"/>
    </xf>
    <xf numFmtId="166" fontId="7" fillId="21" borderId="7" xfId="160" applyNumberFormat="1" applyFont="1" applyFill="1" applyBorder="1" applyAlignment="1">
      <alignment horizontal="center" vertical="center"/>
    </xf>
    <xf numFmtId="0" fontId="7" fillId="21" borderId="8" xfId="160" applyFont="1" applyFill="1" applyBorder="1" applyAlignment="1">
      <alignment horizontal="center" vertical="center"/>
    </xf>
    <xf numFmtId="0" fontId="7" fillId="21" borderId="9" xfId="160" applyFont="1" applyFill="1" applyBorder="1" applyAlignment="1">
      <alignment horizontal="center" vertical="center"/>
    </xf>
    <xf numFmtId="20" fontId="11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0" borderId="149" xfId="0" applyFont="1" applyBorder="1" applyAlignment="1">
      <alignment horizontal="center" vertical="center" wrapText="1"/>
    </xf>
    <xf numFmtId="0" fontId="0" fillId="7" borderId="152" xfId="0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7" borderId="152" xfId="0" applyFont="1" applyFill="1" applyBorder="1" applyAlignment="1">
      <alignment horizontal="center" vertical="center" wrapText="1"/>
    </xf>
    <xf numFmtId="0" fontId="0" fillId="0" borderId="23" xfId="0" pivotButton="1" applyBorder="1" applyAlignment="1">
      <alignment horizontal="center" vertical="center" wrapText="1"/>
    </xf>
    <xf numFmtId="0" fontId="0" fillId="0" borderId="23" xfId="0" applyBorder="1" applyAlignment="1">
      <alignment horizontal="left"/>
    </xf>
    <xf numFmtId="0" fontId="35" fillId="7" borderId="18" xfId="0" applyFont="1" applyFill="1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24" fillId="22" borderId="0" xfId="0" applyFont="1" applyFill="1" applyAlignment="1">
      <alignment horizontal="center" vertical="center" wrapText="1"/>
    </xf>
    <xf numFmtId="1" fontId="0" fillId="22" borderId="0" xfId="0" applyNumberFormat="1" applyFill="1" applyAlignment="1">
      <alignment horizontal="center" vertical="center" wrapText="1"/>
    </xf>
    <xf numFmtId="0" fontId="3" fillId="22" borderId="0" xfId="0" applyFont="1" applyFill="1" applyAlignment="1">
      <alignment horizontal="left" vertical="center" wrapText="1"/>
    </xf>
    <xf numFmtId="9" fontId="0" fillId="0" borderId="23" xfId="163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6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/>
    </xf>
    <xf numFmtId="0" fontId="26" fillId="0" borderId="23" xfId="0" applyFont="1" applyBorder="1" applyAlignment="1">
      <alignment horizontal="center" vertical="center"/>
    </xf>
    <xf numFmtId="0" fontId="26" fillId="0" borderId="23" xfId="0" applyFont="1" applyBorder="1" applyAlignment="1">
      <alignment horizontal="center"/>
    </xf>
    <xf numFmtId="0" fontId="28" fillId="8" borderId="25" xfId="0" applyFont="1" applyFill="1" applyBorder="1" applyAlignment="1">
      <alignment vertical="center"/>
    </xf>
    <xf numFmtId="0" fontId="29" fillId="10" borderId="26" xfId="0" applyFont="1" applyFill="1" applyBorder="1" applyAlignment="1">
      <alignment horizontal="center" vertical="center" wrapText="1"/>
    </xf>
    <xf numFmtId="0" fontId="10" fillId="8" borderId="28" xfId="0" applyFont="1" applyFill="1" applyBorder="1" applyAlignment="1">
      <alignment vertical="center"/>
    </xf>
    <xf numFmtId="0" fontId="10" fillId="11" borderId="29" xfId="0" applyFont="1" applyFill="1" applyBorder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0" fillId="11" borderId="31" xfId="0" applyFont="1" applyFill="1" applyBorder="1" applyAlignment="1">
      <alignment vertical="center"/>
    </xf>
    <xf numFmtId="0" fontId="0" fillId="12" borderId="32" xfId="0" applyFill="1" applyBorder="1"/>
    <xf numFmtId="0" fontId="16" fillId="11" borderId="34" xfId="0" quotePrefix="1" applyFont="1" applyFill="1" applyBorder="1" applyAlignment="1">
      <alignment horizontal="center" vertical="center"/>
    </xf>
    <xf numFmtId="0" fontId="8" fillId="18" borderId="34" xfId="0" applyFont="1" applyFill="1" applyBorder="1" applyAlignment="1">
      <alignment horizontal="center" vertical="center" wrapText="1"/>
    </xf>
    <xf numFmtId="0" fontId="8" fillId="18" borderId="38" xfId="0" applyFont="1" applyFill="1" applyBorder="1" applyAlignment="1">
      <alignment horizontal="center" vertical="center" wrapText="1"/>
    </xf>
    <xf numFmtId="0" fontId="0" fillId="12" borderId="39" xfId="0" applyFill="1" applyBorder="1"/>
    <xf numFmtId="0" fontId="0" fillId="11" borderId="40" xfId="0" applyFill="1" applyBorder="1"/>
    <xf numFmtId="0" fontId="9" fillId="11" borderId="0" xfId="0" applyFont="1" applyFill="1" applyAlignment="1">
      <alignment horizontal="left" vertical="center" wrapText="1"/>
    </xf>
    <xf numFmtId="0" fontId="11" fillId="11" borderId="0" xfId="0" applyFont="1" applyFill="1" applyAlignment="1">
      <alignment horizontal="center" vertical="center" wrapText="1"/>
    </xf>
    <xf numFmtId="0" fontId="3" fillId="11" borderId="0" xfId="0" applyFont="1" applyFill="1"/>
    <xf numFmtId="0" fontId="0" fillId="11" borderId="0" xfId="0" applyFill="1"/>
    <xf numFmtId="0" fontId="9" fillId="11" borderId="0" xfId="0" applyFont="1" applyFill="1" applyAlignment="1">
      <alignment horizontal="center" vertical="center"/>
    </xf>
    <xf numFmtId="0" fontId="8" fillId="20" borderId="41" xfId="0" applyFont="1" applyFill="1" applyBorder="1" applyAlignment="1">
      <alignment horizontal="center" vertical="center" wrapText="1"/>
    </xf>
    <xf numFmtId="0" fontId="8" fillId="20" borderId="0" xfId="0" applyFont="1" applyFill="1" applyAlignment="1">
      <alignment horizontal="center" vertical="center" wrapText="1"/>
    </xf>
    <xf numFmtId="0" fontId="0" fillId="11" borderId="42" xfId="0" applyFill="1" applyBorder="1"/>
    <xf numFmtId="0" fontId="0" fillId="13" borderId="43" xfId="0" applyFill="1" applyBorder="1"/>
    <xf numFmtId="0" fontId="0" fillId="13" borderId="47" xfId="0" applyFill="1" applyBorder="1"/>
    <xf numFmtId="0" fontId="3" fillId="0" borderId="0" xfId="0" quotePrefix="1" applyFont="1"/>
    <xf numFmtId="0" fontId="0" fillId="13" borderId="29" xfId="0" applyFill="1" applyBorder="1"/>
    <xf numFmtId="0" fontId="16" fillId="11" borderId="16" xfId="0" quotePrefix="1" applyFont="1" applyFill="1" applyBorder="1" applyAlignment="1">
      <alignment horizontal="left" vertical="center" wrapText="1"/>
    </xf>
    <xf numFmtId="0" fontId="8" fillId="18" borderId="16" xfId="0" applyFont="1" applyFill="1" applyBorder="1" applyAlignment="1">
      <alignment horizontal="center" vertical="center" wrapText="1"/>
    </xf>
    <xf numFmtId="0" fontId="8" fillId="18" borderId="49" xfId="0" applyFont="1" applyFill="1" applyBorder="1" applyAlignment="1">
      <alignment horizontal="center" vertical="center" wrapText="1"/>
    </xf>
    <xf numFmtId="0" fontId="0" fillId="13" borderId="31" xfId="0" applyFill="1" applyBorder="1"/>
    <xf numFmtId="0" fontId="3" fillId="0" borderId="0" xfId="0" quotePrefix="1" applyFont="1" applyAlignment="1">
      <alignment horizontal="left" vertical="center"/>
    </xf>
    <xf numFmtId="0" fontId="9" fillId="11" borderId="128" xfId="0" applyFont="1" applyFill="1" applyBorder="1" applyAlignment="1">
      <alignment horizontal="center" vertical="center" wrapText="1"/>
    </xf>
    <xf numFmtId="0" fontId="9" fillId="11" borderId="132" xfId="0" applyFont="1" applyFill="1" applyBorder="1" applyAlignment="1">
      <alignment horizontal="center" vertical="center" wrapText="1"/>
    </xf>
    <xf numFmtId="0" fontId="8" fillId="18" borderId="51" xfId="0" applyFont="1" applyFill="1" applyBorder="1" applyAlignment="1">
      <alignment horizontal="center" vertical="center" wrapText="1"/>
    </xf>
    <xf numFmtId="0" fontId="3" fillId="0" borderId="0" xfId="0" quotePrefix="1" applyFont="1" applyAlignment="1">
      <alignment vertical="top"/>
    </xf>
    <xf numFmtId="0" fontId="37" fillId="0" borderId="0" xfId="0" applyFont="1"/>
    <xf numFmtId="0" fontId="16" fillId="11" borderId="23" xfId="0" quotePrefix="1" applyFont="1" applyFill="1" applyBorder="1" applyAlignment="1">
      <alignment horizontal="left" vertical="center" wrapText="1"/>
    </xf>
    <xf numFmtId="0" fontId="8" fillId="18" borderId="23" xfId="0" applyFont="1" applyFill="1" applyBorder="1" applyAlignment="1">
      <alignment horizontal="center" vertical="center" wrapText="1"/>
    </xf>
    <xf numFmtId="0" fontId="8" fillId="18" borderId="53" xfId="0" applyFont="1" applyFill="1" applyBorder="1" applyAlignment="1">
      <alignment horizontal="center" vertical="center" wrapText="1"/>
    </xf>
    <xf numFmtId="0" fontId="37" fillId="0" borderId="0" xfId="0" applyFont="1" applyAlignment="1">
      <alignment vertical="top"/>
    </xf>
    <xf numFmtId="0" fontId="0" fillId="13" borderId="54" xfId="0" applyFill="1" applyBorder="1"/>
    <xf numFmtId="0" fontId="16" fillId="11" borderId="59" xfId="0" quotePrefix="1" applyFont="1" applyFill="1" applyBorder="1" applyAlignment="1">
      <alignment horizontal="left" vertical="center" wrapText="1"/>
    </xf>
    <xf numFmtId="1" fontId="12" fillId="19" borderId="59" xfId="0" applyNumberFormat="1" applyFont="1" applyFill="1" applyBorder="1" applyAlignment="1">
      <alignment horizontal="center" vertical="center" wrapText="1"/>
    </xf>
    <xf numFmtId="0" fontId="8" fillId="18" borderId="60" xfId="0" applyFont="1" applyFill="1" applyBorder="1" applyAlignment="1">
      <alignment horizontal="center" vertical="center" wrapText="1"/>
    </xf>
    <xf numFmtId="0" fontId="0" fillId="13" borderId="61" xfId="0" applyFill="1" applyBorder="1"/>
    <xf numFmtId="0" fontId="0" fillId="11" borderId="29" xfId="0" applyFill="1" applyBorder="1"/>
    <xf numFmtId="0" fontId="8" fillId="11" borderId="0" xfId="0" applyFont="1" applyFill="1" applyAlignment="1">
      <alignment horizontal="center" vertical="center" wrapText="1"/>
    </xf>
    <xf numFmtId="1" fontId="12" fillId="20" borderId="117" xfId="0" applyNumberFormat="1" applyFont="1" applyFill="1" applyBorder="1" applyAlignment="1">
      <alignment horizontal="center" vertical="center" wrapText="1"/>
    </xf>
    <xf numFmtId="0" fontId="0" fillId="11" borderId="31" xfId="0" applyFill="1" applyBorder="1"/>
    <xf numFmtId="0" fontId="0" fillId="14" borderId="62" xfId="0" applyFill="1" applyBorder="1"/>
    <xf numFmtId="0" fontId="8" fillId="20" borderId="64" xfId="0" applyFont="1" applyFill="1" applyBorder="1" applyAlignment="1">
      <alignment horizontal="center" vertical="center" wrapText="1"/>
    </xf>
    <xf numFmtId="0" fontId="8" fillId="20" borderId="65" xfId="0" applyFont="1" applyFill="1" applyBorder="1" applyAlignment="1">
      <alignment horizontal="center" vertical="center" wrapText="1"/>
    </xf>
    <xf numFmtId="0" fontId="0" fillId="14" borderId="66" xfId="0" applyFill="1" applyBorder="1"/>
    <xf numFmtId="0" fontId="0" fillId="14" borderId="29" xfId="0" applyFill="1" applyBorder="1"/>
    <xf numFmtId="0" fontId="9" fillId="11" borderId="127" xfId="0" applyFont="1" applyFill="1" applyBorder="1" applyAlignment="1">
      <alignment horizontal="center" vertical="center"/>
    </xf>
    <xf numFmtId="0" fontId="9" fillId="11" borderId="153" xfId="0" applyFont="1" applyFill="1" applyBorder="1" applyAlignment="1">
      <alignment horizontal="center" vertical="center"/>
    </xf>
    <xf numFmtId="0" fontId="8" fillId="18" borderId="70" xfId="0" applyFont="1" applyFill="1" applyBorder="1" applyAlignment="1">
      <alignment horizontal="center" vertical="center" wrapText="1"/>
    </xf>
    <xf numFmtId="0" fontId="0" fillId="14" borderId="31" xfId="0" applyFill="1" applyBorder="1"/>
    <xf numFmtId="0" fontId="9" fillId="11" borderId="128" xfId="0" applyFont="1" applyFill="1" applyBorder="1" applyAlignment="1">
      <alignment horizontal="center" vertical="center"/>
    </xf>
    <xf numFmtId="0" fontId="9" fillId="11" borderId="136" xfId="0" applyFont="1" applyFill="1" applyBorder="1" applyAlignment="1">
      <alignment horizontal="center" vertical="center"/>
    </xf>
    <xf numFmtId="0" fontId="9" fillId="11" borderId="129" xfId="0" quotePrefix="1" applyFont="1" applyFill="1" applyBorder="1" applyAlignment="1">
      <alignment horizontal="center" vertical="center"/>
    </xf>
    <xf numFmtId="0" fontId="0" fillId="14" borderId="73" xfId="0" applyFill="1" applyBorder="1"/>
    <xf numFmtId="0" fontId="8" fillId="18" borderId="76" xfId="0" applyFont="1" applyFill="1" applyBorder="1" applyAlignment="1">
      <alignment horizontal="center" vertical="center" wrapText="1"/>
    </xf>
    <xf numFmtId="0" fontId="8" fillId="18" borderId="78" xfId="0" applyFont="1" applyFill="1" applyBorder="1" applyAlignment="1">
      <alignment horizontal="center" vertical="center" wrapText="1"/>
    </xf>
    <xf numFmtId="0" fontId="0" fillId="14" borderId="79" xfId="0" applyFill="1" applyBorder="1"/>
    <xf numFmtId="0" fontId="11" fillId="11" borderId="0" xfId="0" applyFont="1" applyFill="1" applyAlignment="1">
      <alignment horizontal="center" vertical="center"/>
    </xf>
    <xf numFmtId="0" fontId="0" fillId="15" borderId="80" xfId="0" applyFill="1" applyBorder="1"/>
    <xf numFmtId="0" fontId="8" fillId="20" borderId="82" xfId="0" applyFont="1" applyFill="1" applyBorder="1" applyAlignment="1">
      <alignment horizontal="center" vertical="center" wrapText="1"/>
    </xf>
    <xf numFmtId="0" fontId="8" fillId="20" borderId="83" xfId="0" applyFont="1" applyFill="1" applyBorder="1" applyAlignment="1">
      <alignment horizontal="center" vertical="center" wrapText="1"/>
    </xf>
    <xf numFmtId="0" fontId="0" fillId="15" borderId="84" xfId="0" applyFill="1" applyBorder="1"/>
    <xf numFmtId="0" fontId="0" fillId="15" borderId="29" xfId="0" applyFill="1" applyBorder="1"/>
    <xf numFmtId="0" fontId="9" fillId="11" borderId="86" xfId="0" applyFont="1" applyFill="1" applyBorder="1" applyAlignment="1">
      <alignment horizontal="center" vertical="center"/>
    </xf>
    <xf numFmtId="0" fontId="9" fillId="11" borderId="140" xfId="0" applyFont="1" applyFill="1" applyBorder="1" applyAlignment="1">
      <alignment horizontal="center" vertical="center"/>
    </xf>
    <xf numFmtId="0" fontId="8" fillId="20" borderId="86" xfId="0" applyFont="1" applyFill="1" applyBorder="1" applyAlignment="1">
      <alignment horizontal="center" vertical="center" wrapText="1"/>
    </xf>
    <xf numFmtId="0" fontId="8" fillId="20" borderId="87" xfId="0" applyFont="1" applyFill="1" applyBorder="1" applyAlignment="1">
      <alignment horizontal="center" vertical="center" wrapText="1"/>
    </xf>
    <xf numFmtId="0" fontId="0" fillId="15" borderId="31" xfId="0" applyFill="1" applyBorder="1"/>
    <xf numFmtId="0" fontId="8" fillId="20" borderId="89" xfId="0" applyFont="1" applyFill="1" applyBorder="1" applyAlignment="1">
      <alignment horizontal="center" vertical="center" wrapText="1"/>
    </xf>
    <xf numFmtId="0" fontId="8" fillId="20" borderId="90" xfId="0" applyFont="1" applyFill="1" applyBorder="1" applyAlignment="1">
      <alignment horizontal="center" vertical="center" wrapText="1"/>
    </xf>
    <xf numFmtId="0" fontId="9" fillId="11" borderId="139" xfId="0" applyFont="1" applyFill="1" applyBorder="1" applyAlignment="1">
      <alignment horizontal="center" vertical="center"/>
    </xf>
    <xf numFmtId="0" fontId="9" fillId="11" borderId="142" xfId="0" applyFont="1" applyFill="1" applyBorder="1" applyAlignment="1">
      <alignment horizontal="center" vertical="center"/>
    </xf>
    <xf numFmtId="0" fontId="8" fillId="18" borderId="91" xfId="0" applyFont="1" applyFill="1" applyBorder="1" applyAlignment="1">
      <alignment horizontal="center" vertical="center" wrapText="1"/>
    </xf>
    <xf numFmtId="0" fontId="3" fillId="18" borderId="22" xfId="0" applyFont="1" applyFill="1" applyBorder="1"/>
    <xf numFmtId="0" fontId="3" fillId="18" borderId="0" xfId="0" applyFont="1" applyFill="1"/>
    <xf numFmtId="0" fontId="8" fillId="18" borderId="128" xfId="0" applyFont="1" applyFill="1" applyBorder="1" applyAlignment="1">
      <alignment horizontal="center" vertical="center" wrapText="1"/>
    </xf>
    <xf numFmtId="0" fontId="8" fillId="18" borderId="151" xfId="0" applyFont="1" applyFill="1" applyBorder="1" applyAlignment="1">
      <alignment horizontal="center" vertical="center" wrapText="1"/>
    </xf>
    <xf numFmtId="0" fontId="8" fillId="18" borderId="21" xfId="0" applyFont="1" applyFill="1" applyBorder="1" applyAlignment="1">
      <alignment horizontal="center" vertical="center" wrapText="1"/>
    </xf>
    <xf numFmtId="0" fontId="8" fillId="18" borderId="90" xfId="0" applyFont="1" applyFill="1" applyBorder="1" applyAlignment="1">
      <alignment horizontal="center" vertical="center" wrapText="1"/>
    </xf>
    <xf numFmtId="0" fontId="9" fillId="11" borderId="142" xfId="0" applyFont="1" applyFill="1" applyBorder="1" applyAlignment="1">
      <alignment horizontal="center" vertical="center" wrapText="1"/>
    </xf>
    <xf numFmtId="0" fontId="9" fillId="11" borderId="135" xfId="0" applyFont="1" applyFill="1" applyBorder="1" applyAlignment="1">
      <alignment horizontal="center" vertical="center" wrapText="1"/>
    </xf>
    <xf numFmtId="0" fontId="0" fillId="15" borderId="93" xfId="0" applyFill="1" applyBorder="1"/>
    <xf numFmtId="0" fontId="8" fillId="18" borderId="95" xfId="0" applyFont="1" applyFill="1" applyBorder="1" applyAlignment="1">
      <alignment horizontal="center" vertical="center" wrapText="1"/>
    </xf>
    <xf numFmtId="0" fontId="8" fillId="18" borderId="97" xfId="0" applyFont="1" applyFill="1" applyBorder="1" applyAlignment="1">
      <alignment horizontal="center" vertical="center" wrapText="1"/>
    </xf>
    <xf numFmtId="0" fontId="0" fillId="15" borderId="98" xfId="0" applyFill="1" applyBorder="1"/>
    <xf numFmtId="49" fontId="11" fillId="11" borderId="0" xfId="0" applyNumberFormat="1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0" xfId="0" applyFill="1" applyAlignment="1">
      <alignment horizontal="center" vertical="center" wrapText="1"/>
    </xf>
    <xf numFmtId="0" fontId="0" fillId="16" borderId="99" xfId="0" applyFill="1" applyBorder="1"/>
    <xf numFmtId="0" fontId="0" fillId="16" borderId="103" xfId="0" applyFill="1" applyBorder="1"/>
    <xf numFmtId="0" fontId="0" fillId="16" borderId="29" xfId="0" applyFill="1" applyBorder="1"/>
    <xf numFmtId="0" fontId="0" fillId="16" borderId="31" xfId="0" applyFill="1" applyBorder="1"/>
    <xf numFmtId="0" fontId="0" fillId="16" borderId="29" xfId="0" applyFill="1" applyBorder="1" applyAlignment="1">
      <alignment vertical="center"/>
    </xf>
    <xf numFmtId="0" fontId="0" fillId="16" borderId="31" xfId="0" applyFill="1" applyBorder="1" applyAlignment="1">
      <alignment vertical="center"/>
    </xf>
    <xf numFmtId="0" fontId="0" fillId="16" borderId="107" xfId="0" applyFill="1" applyBorder="1" applyAlignment="1">
      <alignment vertical="center"/>
    </xf>
    <xf numFmtId="0" fontId="0" fillId="16" borderId="113" xfId="0" applyFill="1" applyBorder="1" applyAlignment="1">
      <alignment vertical="center"/>
    </xf>
    <xf numFmtId="0" fontId="0" fillId="11" borderId="0" xfId="0" applyFill="1" applyAlignment="1">
      <alignment vertical="center"/>
    </xf>
    <xf numFmtId="0" fontId="8" fillId="11" borderId="114" xfId="0" applyFont="1" applyFill="1" applyBorder="1" applyAlignment="1">
      <alignment horizontal="center" vertical="center" wrapText="1"/>
    </xf>
    <xf numFmtId="0" fontId="3" fillId="20" borderId="18" xfId="0" applyFont="1" applyFill="1" applyBorder="1" applyAlignment="1">
      <alignment horizontal="center" vertical="center"/>
    </xf>
    <xf numFmtId="0" fontId="3" fillId="20" borderId="1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49" fontId="0" fillId="17" borderId="0" xfId="0" applyNumberFormat="1" applyFill="1" applyAlignment="1">
      <alignment horizontal="center" vertical="center" wrapText="1"/>
    </xf>
    <xf numFmtId="0" fontId="10" fillId="6" borderId="115" xfId="0" applyFont="1" applyFill="1" applyBorder="1" applyAlignment="1">
      <alignment horizontal="center" vertical="center"/>
    </xf>
    <xf numFmtId="0" fontId="10" fillId="6" borderId="116" xfId="0" applyFont="1" applyFill="1" applyBorder="1" applyAlignment="1">
      <alignment vertical="center"/>
    </xf>
    <xf numFmtId="0" fontId="10" fillId="6" borderId="20" xfId="0" applyFont="1" applyFill="1" applyBorder="1" applyAlignment="1">
      <alignment vertical="center"/>
    </xf>
    <xf numFmtId="0" fontId="9" fillId="11" borderId="57" xfId="0" applyFont="1" applyFill="1" applyBorder="1" applyAlignment="1">
      <alignment horizontal="center" vertical="center"/>
    </xf>
    <xf numFmtId="0" fontId="9" fillId="11" borderId="58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49" fontId="16" fillId="11" borderId="122" xfId="0" quotePrefix="1" applyNumberFormat="1" applyFont="1" applyFill="1" applyBorder="1" applyAlignment="1">
      <alignment horizontal="center" vertical="center" wrapText="1"/>
    </xf>
    <xf numFmtId="49" fontId="16" fillId="11" borderId="123" xfId="0" applyNumberFormat="1" applyFont="1" applyFill="1" applyBorder="1" applyAlignment="1">
      <alignment horizontal="center" vertical="center"/>
    </xf>
    <xf numFmtId="49" fontId="16" fillId="11" borderId="89" xfId="0" applyNumberFormat="1" applyFont="1" applyFill="1" applyBorder="1" applyAlignment="1">
      <alignment horizontal="center" vertical="center"/>
    </xf>
    <xf numFmtId="49" fontId="16" fillId="11" borderId="5" xfId="0" applyNumberFormat="1" applyFont="1" applyFill="1" applyBorder="1" applyAlignment="1">
      <alignment horizontal="center" vertical="center"/>
    </xf>
    <xf numFmtId="49" fontId="16" fillId="11" borderId="124" xfId="0" applyNumberFormat="1" applyFont="1" applyFill="1" applyBorder="1" applyAlignment="1">
      <alignment horizontal="center" vertical="center"/>
    </xf>
    <xf numFmtId="49" fontId="16" fillId="11" borderId="125" xfId="0" applyNumberFormat="1" applyFont="1" applyFill="1" applyBorder="1" applyAlignment="1">
      <alignment horizontal="center" vertical="center"/>
    </xf>
    <xf numFmtId="0" fontId="11" fillId="11" borderId="104" xfId="0" applyFont="1" applyFill="1" applyBorder="1" applyAlignment="1">
      <alignment horizontal="left" vertical="center" wrapText="1"/>
    </xf>
    <xf numFmtId="0" fontId="11" fillId="11" borderId="6" xfId="0" applyFont="1" applyFill="1" applyBorder="1" applyAlignment="1">
      <alignment horizontal="left" vertical="center" wrapText="1"/>
    </xf>
    <xf numFmtId="0" fontId="11" fillId="11" borderId="15" xfId="0" applyFont="1" applyFill="1" applyBorder="1" applyAlignment="1">
      <alignment horizontal="left" vertical="center" wrapText="1"/>
    </xf>
    <xf numFmtId="0" fontId="11" fillId="11" borderId="71" xfId="0" applyFont="1" applyFill="1" applyBorder="1" applyAlignment="1">
      <alignment horizontal="left" vertical="center" wrapText="1"/>
    </xf>
    <xf numFmtId="0" fontId="11" fillId="11" borderId="4" xfId="0" applyFont="1" applyFill="1" applyBorder="1" applyAlignment="1">
      <alignment horizontal="left" vertical="center" wrapText="1"/>
    </xf>
    <xf numFmtId="0" fontId="11" fillId="11" borderId="74" xfId="0" applyFont="1" applyFill="1" applyBorder="1" applyAlignment="1">
      <alignment horizontal="left" vertical="center" wrapText="1"/>
    </xf>
    <xf numFmtId="0" fontId="11" fillId="11" borderId="75" xfId="0" applyFont="1" applyFill="1" applyBorder="1" applyAlignment="1">
      <alignment horizontal="left" vertical="center" wrapText="1"/>
    </xf>
    <xf numFmtId="0" fontId="16" fillId="11" borderId="24" xfId="0" quotePrefix="1" applyFont="1" applyFill="1" applyBorder="1" applyAlignment="1">
      <alignment horizontal="left" vertical="center" wrapText="1"/>
    </xf>
    <xf numFmtId="0" fontId="16" fillId="11" borderId="77" xfId="0" applyFont="1" applyFill="1" applyBorder="1" applyAlignment="1">
      <alignment horizontal="left" vertical="center" wrapText="1"/>
    </xf>
    <xf numFmtId="49" fontId="11" fillId="2" borderId="144" xfId="0" applyNumberFormat="1" applyFont="1" applyFill="1" applyBorder="1" applyAlignment="1" applyProtection="1">
      <alignment horizontal="center" vertical="center"/>
      <protection locked="0"/>
    </xf>
    <xf numFmtId="0" fontId="10" fillId="2" borderId="120" xfId="0" applyFont="1" applyFill="1" applyBorder="1" applyAlignment="1" applyProtection="1">
      <alignment horizontal="center" vertical="center"/>
      <protection locked="0"/>
    </xf>
    <xf numFmtId="0" fontId="10" fillId="2" borderId="121" xfId="0" applyFont="1" applyFill="1" applyBorder="1" applyAlignment="1" applyProtection="1">
      <alignment horizontal="center" vertical="center"/>
      <protection locked="0"/>
    </xf>
    <xf numFmtId="0" fontId="22" fillId="0" borderId="100" xfId="0" applyFont="1" applyBorder="1" applyAlignment="1">
      <alignment horizontal="center" vertical="center" wrapText="1"/>
    </xf>
    <xf numFmtId="0" fontId="13" fillId="0" borderId="101" xfId="0" applyFont="1" applyBorder="1" applyAlignment="1">
      <alignment horizontal="center" vertical="center" wrapText="1"/>
    </xf>
    <xf numFmtId="0" fontId="11" fillId="11" borderId="55" xfId="0" applyFont="1" applyFill="1" applyBorder="1" applyAlignment="1">
      <alignment horizontal="left" vertical="center" wrapText="1"/>
    </xf>
    <xf numFmtId="0" fontId="11" fillId="11" borderId="56" xfId="0" applyFont="1" applyFill="1" applyBorder="1" applyAlignment="1">
      <alignment horizontal="left" vertical="center" wrapText="1"/>
    </xf>
    <xf numFmtId="0" fontId="21" fillId="0" borderId="63" xfId="0" applyFont="1" applyBorder="1" applyAlignment="1">
      <alignment horizontal="center" vertical="center" wrapText="1"/>
    </xf>
    <xf numFmtId="0" fontId="13" fillId="0" borderId="64" xfId="0" applyFont="1" applyBorder="1" applyAlignment="1">
      <alignment horizontal="center" vertical="center" wrapText="1"/>
    </xf>
    <xf numFmtId="0" fontId="13" fillId="0" borderId="118" xfId="0" applyFont="1" applyBorder="1" applyAlignment="1">
      <alignment horizontal="center" vertical="center" wrapText="1"/>
    </xf>
    <xf numFmtId="0" fontId="11" fillId="11" borderId="67" xfId="0" applyFont="1" applyFill="1" applyBorder="1" applyAlignment="1">
      <alignment horizontal="left" vertical="center" wrapText="1"/>
    </xf>
    <xf numFmtId="0" fontId="11" fillId="11" borderId="5" xfId="0" applyFont="1" applyFill="1" applyBorder="1" applyAlignment="1">
      <alignment horizontal="left" vertical="center" wrapText="1"/>
    </xf>
    <xf numFmtId="0" fontId="11" fillId="11" borderId="69" xfId="0" applyFont="1" applyFill="1" applyBorder="1" applyAlignment="1">
      <alignment horizontal="left" vertical="center" wrapText="1"/>
    </xf>
    <xf numFmtId="0" fontId="9" fillId="11" borderId="154" xfId="0" applyFont="1" applyFill="1" applyBorder="1" applyAlignment="1">
      <alignment horizontal="center" vertical="center"/>
    </xf>
    <xf numFmtId="0" fontId="3" fillId="11" borderId="126" xfId="0" applyFont="1" applyFill="1" applyBorder="1" applyAlignment="1">
      <alignment horizontal="center" vertical="center"/>
    </xf>
    <xf numFmtId="0" fontId="16" fillId="11" borderId="68" xfId="0" applyFont="1" applyFill="1" applyBorder="1" applyAlignment="1">
      <alignment horizontal="left" vertical="center" wrapText="1"/>
    </xf>
    <xf numFmtId="0" fontId="18" fillId="11" borderId="16" xfId="0" applyFont="1" applyFill="1" applyBorder="1" applyAlignment="1">
      <alignment horizontal="left" vertical="center"/>
    </xf>
    <xf numFmtId="0" fontId="11" fillId="2" borderId="155" xfId="0" applyFont="1" applyFill="1" applyBorder="1" applyAlignment="1" applyProtection="1">
      <alignment horizontal="center" vertical="center"/>
      <protection locked="0"/>
    </xf>
    <xf numFmtId="0" fontId="10" fillId="2" borderId="16" xfId="0" applyFont="1" applyFill="1" applyBorder="1" applyAlignment="1" applyProtection="1">
      <alignment horizontal="center" vertical="center"/>
      <protection locked="0"/>
    </xf>
    <xf numFmtId="0" fontId="8" fillId="18" borderId="68" xfId="0" applyFont="1" applyFill="1" applyBorder="1" applyAlignment="1">
      <alignment horizontal="center" vertical="center" wrapText="1"/>
    </xf>
    <xf numFmtId="0" fontId="8" fillId="18" borderId="111" xfId="0" applyFont="1" applyFill="1" applyBorder="1" applyAlignment="1">
      <alignment horizontal="center" vertical="center" wrapText="1"/>
    </xf>
    <xf numFmtId="0" fontId="11" fillId="11" borderId="88" xfId="0" applyFont="1" applyFill="1" applyBorder="1" applyAlignment="1">
      <alignment horizontal="left" vertical="center" wrapText="1"/>
    </xf>
    <xf numFmtId="0" fontId="11" fillId="11" borderId="23" xfId="0" applyFont="1" applyFill="1" applyBorder="1" applyAlignment="1">
      <alignment horizontal="left" vertical="center" wrapText="1"/>
    </xf>
    <xf numFmtId="0" fontId="9" fillId="11" borderId="129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0" fontId="16" fillId="11" borderId="22" xfId="0" quotePrefix="1" applyFont="1" applyFill="1" applyBorder="1" applyAlignment="1">
      <alignment horizontal="left" wrapText="1"/>
    </xf>
    <xf numFmtId="0" fontId="16" fillId="11" borderId="22" xfId="0" applyFont="1" applyFill="1" applyBorder="1" applyAlignment="1">
      <alignment horizontal="left" wrapText="1"/>
    </xf>
    <xf numFmtId="0" fontId="8" fillId="18" borderId="22" xfId="0" applyFont="1" applyFill="1" applyBorder="1" applyAlignment="1">
      <alignment horizontal="center" vertical="center" wrapText="1"/>
    </xf>
    <xf numFmtId="0" fontId="8" fillId="18" borderId="92" xfId="0" applyFont="1" applyFill="1" applyBorder="1" applyAlignment="1">
      <alignment horizontal="center" vertical="center" wrapText="1"/>
    </xf>
    <xf numFmtId="0" fontId="11" fillId="2" borderId="131" xfId="0" applyFont="1" applyFill="1" applyBorder="1" applyAlignment="1" applyProtection="1">
      <alignment horizontal="center" vertical="center"/>
      <protection locked="0"/>
    </xf>
    <xf numFmtId="0" fontId="9" fillId="11" borderId="136" xfId="0" applyFont="1" applyFill="1" applyBorder="1" applyAlignment="1">
      <alignment horizontal="center" vertical="center" wrapText="1"/>
    </xf>
    <xf numFmtId="0" fontId="3" fillId="11" borderId="129" xfId="0" applyFont="1" applyFill="1" applyBorder="1" applyAlignment="1">
      <alignment horizontal="center" vertical="center" wrapText="1"/>
    </xf>
    <xf numFmtId="0" fontId="11" fillId="2" borderId="142" xfId="0" applyFont="1" applyFill="1" applyBorder="1" applyAlignment="1" applyProtection="1">
      <alignment horizontal="center" vertical="center"/>
      <protection locked="0"/>
    </xf>
    <xf numFmtId="0" fontId="11" fillId="2" borderId="135" xfId="0" applyFont="1" applyFill="1" applyBorder="1" applyAlignment="1" applyProtection="1">
      <alignment horizontal="center" vertical="center"/>
      <protection locked="0"/>
    </xf>
    <xf numFmtId="0" fontId="8" fillId="18" borderId="105" xfId="0" applyFont="1" applyFill="1" applyBorder="1" applyAlignment="1">
      <alignment horizontal="center" vertical="center" wrapText="1"/>
    </xf>
    <xf numFmtId="0" fontId="8" fillId="18" borderId="112" xfId="0" applyFont="1" applyFill="1" applyBorder="1" applyAlignment="1">
      <alignment horizontal="center" vertical="center" wrapText="1"/>
    </xf>
    <xf numFmtId="0" fontId="11" fillId="11" borderId="106" xfId="0" applyFont="1" applyFill="1" applyBorder="1" applyAlignment="1">
      <alignment horizontal="left" vertical="center" wrapText="1"/>
    </xf>
    <xf numFmtId="0" fontId="11" fillId="11" borderId="3" xfId="0" applyFont="1" applyFill="1" applyBorder="1" applyAlignment="1">
      <alignment horizontal="left" vertical="center" wrapText="1"/>
    </xf>
    <xf numFmtId="0" fontId="11" fillId="11" borderId="17" xfId="0" applyFont="1" applyFill="1" applyBorder="1" applyAlignment="1">
      <alignment horizontal="left" vertical="center" wrapText="1"/>
    </xf>
    <xf numFmtId="0" fontId="11" fillId="11" borderId="108" xfId="0" applyFont="1" applyFill="1" applyBorder="1" applyAlignment="1">
      <alignment horizontal="left" vertical="center" wrapText="1"/>
    </xf>
    <xf numFmtId="0" fontId="11" fillId="11" borderId="109" xfId="0" applyFont="1" applyFill="1" applyBorder="1" applyAlignment="1">
      <alignment horizontal="left" vertical="center" wrapText="1"/>
    </xf>
    <xf numFmtId="0" fontId="11" fillId="11" borderId="94" xfId="0" applyFont="1" applyFill="1" applyBorder="1" applyAlignment="1">
      <alignment horizontal="left" vertical="center" wrapText="1"/>
    </xf>
    <xf numFmtId="0" fontId="11" fillId="11" borderId="95" xfId="0" applyFont="1" applyFill="1" applyBorder="1" applyAlignment="1">
      <alignment horizontal="left" vertical="center" wrapText="1"/>
    </xf>
    <xf numFmtId="0" fontId="9" fillId="11" borderId="13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16" fillId="11" borderId="2" xfId="0" quotePrefix="1" applyFont="1" applyFill="1" applyBorder="1" applyAlignment="1">
      <alignment horizontal="left" vertical="center" wrapText="1"/>
    </xf>
    <xf numFmtId="0" fontId="18" fillId="11" borderId="96" xfId="0" applyFont="1" applyFill="1" applyBorder="1" applyAlignment="1">
      <alignment horizontal="left" vertical="center" wrapText="1"/>
    </xf>
    <xf numFmtId="0" fontId="8" fillId="20" borderId="101" xfId="0" applyFont="1" applyFill="1" applyBorder="1" applyAlignment="1">
      <alignment horizontal="center" vertical="center" wrapText="1"/>
    </xf>
    <xf numFmtId="0" fontId="8" fillId="20" borderId="102" xfId="0" applyFont="1" applyFill="1" applyBorder="1" applyAlignment="1">
      <alignment horizontal="center" vertical="center" wrapText="1"/>
    </xf>
    <xf numFmtId="0" fontId="8" fillId="18" borderId="72" xfId="0" applyFont="1" applyFill="1" applyBorder="1" applyAlignment="1">
      <alignment horizontal="center" vertical="center" wrapText="1"/>
    </xf>
    <xf numFmtId="0" fontId="20" fillId="0" borderId="81" xfId="0" applyFont="1" applyBorder="1" applyAlignment="1">
      <alignment horizontal="center" vertical="center" wrapText="1"/>
    </xf>
    <xf numFmtId="0" fontId="13" fillId="0" borderId="82" xfId="0" applyFont="1" applyBorder="1" applyAlignment="1">
      <alignment horizontal="center" vertical="center" wrapText="1"/>
    </xf>
    <xf numFmtId="0" fontId="13" fillId="0" borderId="119" xfId="0" applyFont="1" applyBorder="1" applyAlignment="1">
      <alignment horizontal="center" vertical="center" wrapText="1"/>
    </xf>
    <xf numFmtId="0" fontId="11" fillId="11" borderId="85" xfId="0" applyFont="1" applyFill="1" applyBorder="1" applyAlignment="1">
      <alignment horizontal="left" vertical="center" wrapText="1"/>
    </xf>
    <xf numFmtId="0" fontId="11" fillId="11" borderId="16" xfId="0" applyFont="1" applyFill="1" applyBorder="1" applyAlignment="1">
      <alignment horizontal="left" vertical="center" wrapText="1"/>
    </xf>
    <xf numFmtId="0" fontId="9" fillId="11" borderId="140" xfId="0" applyFont="1" applyFill="1" applyBorder="1" applyAlignment="1">
      <alignment horizontal="center" vertical="center"/>
    </xf>
    <xf numFmtId="0" fontId="3" fillId="11" borderId="141" xfId="0" applyFont="1" applyFill="1" applyBorder="1" applyAlignment="1">
      <alignment horizontal="center" vertical="center"/>
    </xf>
    <xf numFmtId="0" fontId="16" fillId="11" borderId="21" xfId="0" quotePrefix="1" applyFont="1" applyFill="1" applyBorder="1" applyAlignment="1">
      <alignment horizontal="left" vertical="center" wrapText="1"/>
    </xf>
    <xf numFmtId="0" fontId="16" fillId="11" borderId="22" xfId="0" applyFont="1" applyFill="1" applyBorder="1" applyAlignment="1">
      <alignment horizontal="left" vertical="center" wrapText="1"/>
    </xf>
    <xf numFmtId="49" fontId="11" fillId="2" borderId="142" xfId="0" applyNumberFormat="1" applyFont="1" applyFill="1" applyBorder="1" applyAlignment="1" applyProtection="1">
      <alignment horizontal="center" vertical="center"/>
      <protection locked="0"/>
    </xf>
    <xf numFmtId="0" fontId="10" fillId="2" borderId="135" xfId="0" applyFont="1" applyFill="1" applyBorder="1" applyAlignment="1" applyProtection="1">
      <alignment horizontal="center" vertical="center"/>
      <protection locked="0"/>
    </xf>
    <xf numFmtId="0" fontId="9" fillId="11" borderId="142" xfId="0" applyFont="1" applyFill="1" applyBorder="1" applyAlignment="1">
      <alignment horizontal="center" vertical="center"/>
    </xf>
    <xf numFmtId="0" fontId="3" fillId="11" borderId="135" xfId="0" applyFont="1" applyFill="1" applyBorder="1" applyAlignment="1">
      <alignment horizontal="center" vertical="center"/>
    </xf>
    <xf numFmtId="49" fontId="11" fillId="2" borderId="143" xfId="0" applyNumberFormat="1" applyFont="1" applyFill="1" applyBorder="1" applyAlignment="1" applyProtection="1">
      <alignment horizontal="center" vertical="center"/>
      <protection locked="0"/>
    </xf>
    <xf numFmtId="0" fontId="10" fillId="2" borderId="131" xfId="0" applyFont="1" applyFill="1" applyBorder="1" applyAlignment="1" applyProtection="1">
      <alignment horizontal="center" vertical="center"/>
      <protection locked="0"/>
    </xf>
    <xf numFmtId="0" fontId="16" fillId="11" borderId="24" xfId="0" quotePrefix="1" applyFont="1" applyFill="1" applyBorder="1" applyAlignment="1">
      <alignment vertical="center" wrapText="1"/>
    </xf>
    <xf numFmtId="0" fontId="0" fillId="0" borderId="68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31" fillId="17" borderId="0" xfId="0" applyFont="1" applyFill="1" applyAlignment="1">
      <alignment horizontal="center" vertical="center" wrapText="1"/>
    </xf>
    <xf numFmtId="0" fontId="19" fillId="0" borderId="44" xfId="0" applyFont="1" applyBorder="1" applyAlignment="1" applyProtection="1">
      <alignment horizontal="center" vertical="center" wrapText="1"/>
      <protection locked="0"/>
    </xf>
    <xf numFmtId="0" fontId="13" fillId="0" borderId="45" xfId="0" applyFont="1" applyBorder="1" applyAlignment="1" applyProtection="1">
      <alignment horizontal="center" vertical="center" wrapText="1"/>
      <protection locked="0"/>
    </xf>
    <xf numFmtId="0" fontId="12" fillId="20" borderId="45" xfId="0" applyFont="1" applyFill="1" applyBorder="1" applyAlignment="1">
      <alignment horizontal="center" vertical="center" wrapText="1"/>
    </xf>
    <xf numFmtId="0" fontId="12" fillId="20" borderId="46" xfId="0" applyFont="1" applyFill="1" applyBorder="1" applyAlignment="1">
      <alignment horizontal="center" vertical="center" wrapText="1"/>
    </xf>
    <xf numFmtId="0" fontId="29" fillId="9" borderId="26" xfId="0" applyFont="1" applyFill="1" applyBorder="1" applyAlignment="1">
      <alignment horizontal="center" vertical="center" wrapText="1"/>
    </xf>
    <xf numFmtId="0" fontId="29" fillId="10" borderId="25" xfId="0" applyFont="1" applyFill="1" applyBorder="1" applyAlignment="1">
      <alignment horizontal="center" vertical="center" wrapText="1"/>
    </xf>
    <xf numFmtId="0" fontId="29" fillId="10" borderId="27" xfId="0" applyFont="1" applyFill="1" applyBorder="1" applyAlignment="1">
      <alignment horizontal="center" vertical="center" wrapText="1"/>
    </xf>
    <xf numFmtId="0" fontId="30" fillId="10" borderId="28" xfId="0" applyFont="1" applyFill="1" applyBorder="1" applyAlignment="1">
      <alignment horizontal="center" vertical="center" wrapText="1"/>
    </xf>
    <xf numFmtId="0" fontId="29" fillId="10" borderId="26" xfId="0" applyFont="1" applyFill="1" applyBorder="1" applyAlignment="1">
      <alignment horizontal="center" vertical="center" wrapText="1"/>
    </xf>
    <xf numFmtId="0" fontId="11" fillId="11" borderId="33" xfId="0" applyFont="1" applyFill="1" applyBorder="1" applyAlignment="1">
      <alignment horizontal="left" vertical="center" wrapText="1"/>
    </xf>
    <xf numFmtId="0" fontId="11" fillId="11" borderId="34" xfId="0" applyFont="1" applyFill="1" applyBorder="1" applyAlignment="1">
      <alignment horizontal="left" vertical="center" wrapText="1"/>
    </xf>
    <xf numFmtId="0" fontId="11" fillId="2" borderId="35" xfId="0" applyFont="1" applyFill="1" applyBorder="1" applyAlignment="1" applyProtection="1">
      <alignment horizontal="center" vertical="center" wrapText="1"/>
      <protection locked="0"/>
    </xf>
    <xf numFmtId="0" fontId="3" fillId="2" borderId="36" xfId="0" applyFont="1" applyFill="1" applyBorder="1" applyProtection="1">
      <protection locked="0"/>
    </xf>
    <xf numFmtId="0" fontId="0" fillId="2" borderId="37" xfId="0" applyFill="1" applyBorder="1" applyProtection="1">
      <protection locked="0"/>
    </xf>
    <xf numFmtId="0" fontId="11" fillId="11" borderId="48" xfId="0" applyFont="1" applyFill="1" applyBorder="1" applyAlignment="1">
      <alignment horizontal="left" vertical="center" wrapText="1"/>
    </xf>
    <xf numFmtId="165" fontId="11" fillId="2" borderId="21" xfId="3" applyNumberFormat="1" applyFon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11" fillId="11" borderId="50" xfId="0" applyFont="1" applyFill="1" applyBorder="1" applyAlignment="1">
      <alignment horizontal="left" vertical="center" wrapText="1"/>
    </xf>
    <xf numFmtId="0" fontId="10" fillId="11" borderId="4" xfId="0" applyFont="1" applyFill="1" applyBorder="1" applyAlignment="1">
      <alignment horizontal="left" vertical="center" wrapText="1"/>
    </xf>
    <xf numFmtId="0" fontId="10" fillId="11" borderId="48" xfId="0" applyFont="1" applyFill="1" applyBorder="1" applyAlignment="1">
      <alignment horizontal="left" vertical="center" wrapText="1"/>
    </xf>
    <xf numFmtId="0" fontId="10" fillId="11" borderId="15" xfId="0" applyFont="1" applyFill="1" applyBorder="1" applyAlignment="1">
      <alignment horizontal="left" vertical="center" wrapText="1"/>
    </xf>
    <xf numFmtId="0" fontId="9" fillId="11" borderId="132" xfId="0" applyFont="1" applyFill="1" applyBorder="1" applyAlignment="1">
      <alignment horizontal="center" vertical="center" wrapText="1"/>
    </xf>
    <xf numFmtId="0" fontId="3" fillId="11" borderId="130" xfId="0" applyFont="1" applyFill="1" applyBorder="1" applyAlignment="1">
      <alignment horizontal="center" vertical="center" wrapText="1"/>
    </xf>
    <xf numFmtId="0" fontId="16" fillId="11" borderId="24" xfId="0" quotePrefix="1" applyFont="1" applyFill="1" applyBorder="1" applyAlignment="1">
      <alignment horizontal="left" wrapText="1"/>
    </xf>
    <xf numFmtId="0" fontId="18" fillId="11" borderId="16" xfId="0" applyFont="1" applyFill="1" applyBorder="1" applyAlignment="1">
      <alignment horizontal="left" wrapText="1"/>
    </xf>
    <xf numFmtId="0" fontId="11" fillId="2" borderId="133" xfId="0" applyFont="1" applyFill="1" applyBorder="1" applyAlignment="1" applyProtection="1">
      <alignment horizontal="center" vertical="center"/>
      <protection locked="0"/>
    </xf>
    <xf numFmtId="0" fontId="11" fillId="11" borderId="52" xfId="0" applyFont="1" applyFill="1" applyBorder="1" applyAlignment="1">
      <alignment horizontal="left" vertical="center" wrapText="1"/>
    </xf>
    <xf numFmtId="0" fontId="10" fillId="2" borderId="22" xfId="0" applyFont="1" applyFill="1" applyBorder="1" applyAlignment="1" applyProtection="1">
      <alignment horizontal="center" vertical="center"/>
      <protection locked="0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0" fontId="10" fillId="2" borderId="17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</cellXfs>
  <cellStyles count="164">
    <cellStyle name="20 % - Accent1" xfId="160" builtinId="30"/>
    <cellStyle name="Euro" xfId="1"/>
    <cellStyle name="Hyperlink" xfId="2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Monétaire" xfId="3" builtinId="4"/>
    <cellStyle name="Normal" xfId="0" builtinId="0"/>
    <cellStyle name="Normal 2" xfId="159"/>
    <cellStyle name="Normal 3" xfId="161"/>
    <cellStyle name="Normal 4" xfId="162"/>
    <cellStyle name="Pourcentage" xfId="163" builtinId="5"/>
  </cellStyles>
  <dxfs count="122"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7" formatCode="0000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8" formatCode="hh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h:mm;@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vertical="center"/>
    </dxf>
    <dxf>
      <alignment horizontal="center"/>
    </dxf>
    <dxf>
      <alignment wrapText="1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left"/>
    </dxf>
    <dxf>
      <alignment horizontal="left"/>
    </dxf>
    <dxf>
      <alignment horizontal="left"/>
    </dxf>
    <dxf>
      <alignment horizontal="center" indent="0" relativeIndent="255"/>
    </dxf>
    <dxf>
      <alignment horizontal="center" indent="0" relativeIndent="255"/>
    </dxf>
    <dxf>
      <alignment horizontal="center" indent="0" relativeIndent="255"/>
    </dxf>
    <dxf>
      <alignment horizontal="center" indent="0" relativeIndent="255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top"/>
    </dxf>
    <dxf>
      <alignment vertical="top"/>
    </dxf>
    <dxf>
      <font>
        <b/>
      </font>
    </dxf>
    <dxf>
      <alignment horizont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alignment vertical="center"/>
    </dxf>
    <dxf>
      <alignment vertical="center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 relativeIndent="255"/>
    </dxf>
    <dxf>
      <alignment horizontal="center" indent="0" relativeIndent="255"/>
    </dxf>
    <dxf>
      <alignment horizontal="center" indent="0" relativeIndent="255"/>
    </dxf>
    <dxf>
      <alignment horizontal="center" indent="0" relativeIndent="255"/>
    </dxf>
    <dxf>
      <alignment horizontal="center" indent="0" relativeIndent="255"/>
    </dxf>
    <dxf>
      <alignment horizontal="center" indent="0" relativeIndent="255"/>
    </dxf>
    <dxf>
      <alignment horizontal="center"/>
    </dxf>
    <dxf>
      <alignment horizontal="center"/>
    </dxf>
    <dxf>
      <alignment horizontal="general"/>
    </dxf>
    <dxf>
      <alignment horizontal="center"/>
    </dxf>
    <dxf>
      <font>
        <b/>
      </font>
    </dxf>
    <dxf>
      <font>
        <b/>
      </font>
    </dxf>
    <dxf>
      <font>
        <b/>
      </font>
    </dxf>
    <dxf>
      <alignment vertical="center"/>
    </dxf>
    <dxf>
      <font>
        <color rgb="FFFF0000"/>
      </font>
    </dxf>
    <dxf>
      <font>
        <color rgb="FFFF0000"/>
      </font>
    </dxf>
    <dxf>
      <font>
        <color rgb="FFFF0000"/>
      </font>
    </dxf>
    <dxf>
      <alignment wrapText="1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99"/>
      <color rgb="FFFFFF99"/>
      <color rgb="FFFF9900"/>
      <color rgb="FFFF00FF"/>
      <color rgb="FFCCECFF"/>
      <color rgb="FFCCFFCC"/>
      <color rgb="FFFFFF00"/>
      <color rgb="FFFFFFCC"/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 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Nombre d'appels par région</a:t>
            </a:r>
          </a:p>
        </c:rich>
      </c:tx>
      <c:layout>
        <c:manualLayout>
          <c:xMode val="edge"/>
          <c:yMode val="edge"/>
          <c:x val="0.32353174603174606"/>
          <c:y val="4.9247377646698759E-2"/>
        </c:manualLayout>
      </c:layout>
      <c:spPr>
        <a:noFill/>
        <a:ln>
          <a:noFill/>
        </a:ln>
        <a:effectLst/>
      </c:spPr>
    </c:title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9081364829396344E-2"/>
          <c:y val="0.33198790168742059"/>
          <c:w val="0.8116169853768278"/>
          <c:h val="0.27105506295075638"/>
        </c:manualLayout>
      </c:layout>
      <c:barChart>
        <c:barDir val="col"/>
        <c:grouping val="clustered"/>
        <c:ser>
          <c:idx val="0"/>
          <c:order val="0"/>
          <c:tx>
            <c:strRef>
              <c:f>Graphique!$B$28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</c:dLbls>
          <c:cat>
            <c:strRef>
              <c:f>Graphique!$A$29:$A$42</c:f>
              <c:strCache>
                <c:ptCount val="13"/>
                <c:pt idx="0">
                  <c:v>Auvergne-Rhône-Alpes</c:v>
                </c:pt>
                <c:pt idx="1">
                  <c:v>Bourgogne-Franche-Comté</c:v>
                </c:pt>
                <c:pt idx="2">
                  <c:v>Centre-Val de Loire</c:v>
                </c:pt>
                <c:pt idx="3">
                  <c:v>Hauts-de-France</c:v>
                </c:pt>
                <c:pt idx="4">
                  <c:v>Occitanie</c:v>
                </c:pt>
                <c:pt idx="5">
                  <c:v>Pays de la Loire</c:v>
                </c:pt>
                <c:pt idx="6">
                  <c:v>Provence-Alpes-Côte d'Azur</c:v>
                </c:pt>
                <c:pt idx="8">
                  <c:v>Île-de-France</c:v>
                </c:pt>
                <c:pt idx="9">
                  <c:v>Grand Est</c:v>
                </c:pt>
                <c:pt idx="10">
                  <c:v>Bretagne</c:v>
                </c:pt>
                <c:pt idx="11">
                  <c:v>Normandie</c:v>
                </c:pt>
                <c:pt idx="12">
                  <c:v>Nouvelle-Aquitaine</c:v>
                </c:pt>
              </c:strCache>
            </c:strRef>
          </c:cat>
          <c:val>
            <c:numRef>
              <c:f>Graphique!$B$29:$B$42</c:f>
              <c:numCache>
                <c:formatCode>General</c:formatCode>
                <c:ptCount val="13"/>
                <c:pt idx="0">
                  <c:v>10</c:v>
                </c:pt>
                <c:pt idx="1">
                  <c:v>10</c:v>
                </c:pt>
                <c:pt idx="2">
                  <c:v>3</c:v>
                </c:pt>
                <c:pt idx="3">
                  <c:v>3</c:v>
                </c:pt>
                <c:pt idx="4">
                  <c:v>4</c:v>
                </c:pt>
                <c:pt idx="5">
                  <c:v>7</c:v>
                </c:pt>
                <c:pt idx="6">
                  <c:v>5</c:v>
                </c:pt>
                <c:pt idx="7">
                  <c:v>3</c:v>
                </c:pt>
                <c:pt idx="8">
                  <c:v>17</c:v>
                </c:pt>
                <c:pt idx="9">
                  <c:v>6</c:v>
                </c:pt>
                <c:pt idx="10">
                  <c:v>9</c:v>
                </c:pt>
                <c:pt idx="11">
                  <c:v>2</c:v>
                </c:pt>
                <c:pt idx="12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A69-4EA2-B1CC-5882914F10F6}"/>
            </c:ext>
          </c:extLst>
        </c:ser>
        <c:dLbls>
          <c:showVal val="1"/>
        </c:dLbls>
        <c:gapWidth val="100"/>
        <c:overlap val="-24"/>
        <c:axId val="129190144"/>
        <c:axId val="129212416"/>
      </c:barChart>
      <c:catAx>
        <c:axId val="12919014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212416"/>
        <c:crosses val="autoZero"/>
        <c:auto val="1"/>
        <c:lblAlgn val="ctr"/>
        <c:lblOffset val="100"/>
      </c:catAx>
      <c:valAx>
        <c:axId val="12921241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190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 4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5.6389191188499804E-2"/>
          <c:y val="6.5011820330969264E-2"/>
          <c:w val="0.92102724964257532"/>
          <c:h val="0.59607090337112112"/>
        </c:manualLayout>
      </c:layout>
      <c:barChart>
        <c:barDir val="col"/>
        <c:grouping val="clustered"/>
        <c:ser>
          <c:idx val="0"/>
          <c:order val="0"/>
          <c:tx>
            <c:strRef>
              <c:f>Graphique!$B$66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</c:dLbls>
          <c:cat>
            <c:multiLvlStrRef>
              <c:f>Graphique!$A$67:$A$83</c:f>
              <c:multiLvlStrCache>
                <c:ptCount val="13"/>
                <c:lvl>
                  <c:pt idx="0">
                    <c:v>mars</c:v>
                  </c:pt>
                  <c:pt idx="1">
                    <c:v>avr</c:v>
                  </c:pt>
                  <c:pt idx="2">
                    <c:v>juin</c:v>
                  </c:pt>
                  <c:pt idx="3">
                    <c:v>juil</c:v>
                  </c:pt>
                  <c:pt idx="4">
                    <c:v>août</c:v>
                  </c:pt>
                  <c:pt idx="5">
                    <c:v>sept</c:v>
                  </c:pt>
                  <c:pt idx="6">
                    <c:v>oct</c:v>
                  </c:pt>
                  <c:pt idx="7">
                    <c:v>nov</c:v>
                  </c:pt>
                  <c:pt idx="8">
                    <c:v>déc</c:v>
                  </c:pt>
                  <c:pt idx="9">
                    <c:v>janv</c:v>
                  </c:pt>
                  <c:pt idx="10">
                    <c:v>févr</c:v>
                  </c:pt>
                  <c:pt idx="11">
                    <c:v>mars</c:v>
                  </c:pt>
                  <c:pt idx="12">
                    <c:v>janv</c:v>
                  </c:pt>
                </c:lvl>
                <c:lvl>
                  <c:pt idx="0">
                    <c:v>2022</c:v>
                  </c:pt>
                  <c:pt idx="9">
                    <c:v>2023</c:v>
                  </c:pt>
                  <c:pt idx="12">
                    <c:v>1900</c:v>
                  </c:pt>
                </c:lvl>
              </c:multiLvlStrCache>
            </c:multiLvlStrRef>
          </c:cat>
          <c:val>
            <c:numRef>
              <c:f>Graphique!$B$67:$B$83</c:f>
              <c:numCache>
                <c:formatCode>General</c:formatCode>
                <c:ptCount val="13"/>
                <c:pt idx="0">
                  <c:v>4</c:v>
                </c:pt>
                <c:pt idx="1">
                  <c:v>1</c:v>
                </c:pt>
                <c:pt idx="2">
                  <c:v>2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4</c:v>
                </c:pt>
                <c:pt idx="8">
                  <c:v>2</c:v>
                </c:pt>
                <c:pt idx="9">
                  <c:v>15</c:v>
                </c:pt>
                <c:pt idx="10">
                  <c:v>36</c:v>
                </c:pt>
                <c:pt idx="11">
                  <c:v>4</c:v>
                </c:pt>
                <c:pt idx="1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BBC-4E7A-9D78-EE55BDDDF842}"/>
            </c:ext>
          </c:extLst>
        </c:ser>
        <c:dLbls>
          <c:showVal val="1"/>
        </c:dLbls>
        <c:gapWidth val="100"/>
        <c:overlap val="-24"/>
        <c:axId val="129380736"/>
        <c:axId val="129382272"/>
      </c:barChart>
      <c:catAx>
        <c:axId val="1293807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382272"/>
        <c:crosses val="autoZero"/>
        <c:auto val="1"/>
        <c:lblAlgn val="ctr"/>
        <c:lblOffset val="100"/>
      </c:catAx>
      <c:valAx>
        <c:axId val="1293822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380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 5</c:name>
    <c:fmtId val="0"/>
  </c:pivotSource>
  <c:chart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dLbl>
          <c:idx val="0"/>
          <c:layout>
            <c:manualLayout>
              <c:x val="8.4817642069549715E-3"/>
              <c:y val="0.21483021483021481"/>
            </c:manualLayout>
          </c:layout>
          <c:showVal val="1"/>
          <c:extLst xmlns:c16r2="http://schemas.microsoft.com/office/drawing/2015/06/chart">
            <c:ext xmlns:c15="http://schemas.microsoft.com/office/drawing/2012/chart" uri="{CE6537A1-D6FC-4f65-9D91-7224C49458BB}"/>
            <c:ext xmlns:c16="http://schemas.microsoft.com/office/drawing/2014/chart" uri="{C3380CC4-5D6E-409C-BE32-E72D297353CC}">
              <c16:uniqueId val="{00000004-6219-4647-8955-FC72BA0EAF56}"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"/>
              <c:y val="0.23562023562023565"/>
            </c:manualLayout>
          </c:layout>
          <c:showVal val="1"/>
          <c:extLst xmlns:c16r2="http://schemas.microsoft.com/office/drawing/2015/06/chart">
            <c:ext xmlns:c15="http://schemas.microsoft.com/office/drawing/2012/chart" uri="{CE6537A1-D6FC-4f65-9D91-7224C49458BB}"/>
            <c:ext xmlns:c16="http://schemas.microsoft.com/office/drawing/2014/chart" uri="{C3380CC4-5D6E-409C-BE32-E72D297353CC}">
              <c16:uniqueId val="{00000005-6219-4647-8955-FC72BA0EAF56}"/>
            </c:ext>
          </c:extLst>
        </c:dLbl>
      </c:pivotFmt>
      <c:pivotFmt>
        <c:idx val="5"/>
        <c:spPr>
          <a:solidFill>
            <a:schemeClr val="accent2"/>
          </a:solidFill>
          <a:ln>
            <a:noFill/>
          </a:ln>
          <a:effectLst/>
        </c:spPr>
        <c:dLbl>
          <c:idx val="0"/>
          <c:layout>
            <c:manualLayout>
              <c:x val="6.3613231552162863E-3"/>
              <c:y val="0.31185031185031192"/>
            </c:manualLayout>
          </c:layout>
          <c:showVal val="1"/>
          <c:extLst xmlns:c16r2="http://schemas.microsoft.com/office/drawing/2015/06/chart">
            <c:ext xmlns:c15="http://schemas.microsoft.com/office/drawing/2012/chart" uri="{CE6537A1-D6FC-4f65-9D91-7224C49458BB}"/>
            <c:ext xmlns:c16="http://schemas.microsoft.com/office/drawing/2014/chart" uri="{C3380CC4-5D6E-409C-BE32-E72D297353CC}">
              <c16:uniqueId val="{00000006-6219-4647-8955-FC72BA0EAF56}"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4.7517247366979876E-2"/>
          <c:y val="0.21330233928659129"/>
          <c:w val="0.65076102128455326"/>
          <c:h val="0.62593350467366227"/>
        </c:manualLayout>
      </c:layout>
      <c:barChart>
        <c:barDir val="col"/>
        <c:grouping val="clustered"/>
        <c:ser>
          <c:idx val="0"/>
          <c:order val="0"/>
          <c:tx>
            <c:strRef>
              <c:f>Graphique!$B$89:$B$90</c:f>
              <c:strCache>
                <c:ptCount val="1"/>
                <c:pt idx="0">
                  <c:v>Par internet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Pt>
            <c:idx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6219-4647-8955-FC72BA0EAF56}"/>
              </c:ext>
            </c:extLst>
          </c:dPt>
          <c:dLbls>
            <c:dLbl>
              <c:idx val="0"/>
              <c:layout>
                <c:manualLayout>
                  <c:x val="0"/>
                  <c:y val="0.23562023562023565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6219-4647-8955-FC72BA0EAF5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Graphique!$A$91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Graphique!$B$91</c:f>
              <c:numCache>
                <c:formatCode>General</c:formatCode>
                <c:ptCount val="1"/>
                <c:pt idx="0">
                  <c:v>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219-4647-8955-FC72BA0EAF56}"/>
            </c:ext>
          </c:extLst>
        </c:ser>
        <c:ser>
          <c:idx val="1"/>
          <c:order val="1"/>
          <c:tx>
            <c:strRef>
              <c:f>Graphique!$C$89:$C$90</c:f>
              <c:strCache>
                <c:ptCount val="1"/>
                <c:pt idx="0">
                  <c:v>Par un professionnel de santé, audioprothésiste ?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dPt>
            <c:idx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6219-4647-8955-FC72BA0EAF56}"/>
              </c:ext>
            </c:extLst>
          </c:dPt>
          <c:dLbls>
            <c:dLbl>
              <c:idx val="0"/>
              <c:layout>
                <c:manualLayout>
                  <c:x val="6.3613231552162863E-3"/>
                  <c:y val="0.3118503118503119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6219-4647-8955-FC72BA0EAF5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Graphique!$A$91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Graphique!$C$91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219-4647-8955-FC72BA0EAF56}"/>
            </c:ext>
          </c:extLst>
        </c:ser>
        <c:ser>
          <c:idx val="2"/>
          <c:order val="2"/>
          <c:tx>
            <c:strRef>
              <c:f>Graphique!$D$89:$D$90</c:f>
              <c:strCache>
                <c:ptCount val="1"/>
                <c:pt idx="0">
                  <c:v>Par une connaissance, 
une plaquette d'info ?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dPt>
            <c:idx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6219-4647-8955-FC72BA0EAF56}"/>
              </c:ext>
            </c:extLst>
          </c:dPt>
          <c:dLbls>
            <c:dLbl>
              <c:idx val="0"/>
              <c:layout>
                <c:manualLayout>
                  <c:x val="8.4817642069549715E-3"/>
                  <c:y val="0.21483021483021481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6219-4647-8955-FC72BA0EAF5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Graphique!$A$91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Graphique!$D$91</c:f>
              <c:numCache>
                <c:formatCode>General</c:formatCode>
                <c:ptCount val="1"/>
                <c:pt idx="0">
                  <c:v>22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219-4647-8955-FC72BA0EAF56}"/>
            </c:ext>
          </c:extLst>
        </c:ser>
        <c:dLbls/>
        <c:gapWidth val="219"/>
        <c:overlap val="-27"/>
        <c:axId val="122328576"/>
        <c:axId val="122330112"/>
      </c:barChart>
      <c:catAx>
        <c:axId val="122328576"/>
        <c:scaling>
          <c:orientation val="minMax"/>
        </c:scaling>
        <c:delete val="1"/>
        <c:axPos val="b"/>
        <c:numFmt formatCode="General" sourceLinked="1"/>
        <c:majorTickMark val="none"/>
        <c:tickLblPos val="nextTo"/>
        <c:crossAx val="122330112"/>
        <c:crosses val="autoZero"/>
        <c:auto val="1"/>
        <c:lblAlgn val="ctr"/>
        <c:lblOffset val="100"/>
      </c:catAx>
      <c:valAx>
        <c:axId val="1223301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328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5261004114350585"/>
          <c:y val="0.12577689743044076"/>
          <c:w val="0.33678774739306244"/>
          <c:h val="0.67761771462558884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 6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880600706508139"/>
          <c:y val="7.0308398950131246E-2"/>
          <c:w val="0.7095872740765089"/>
          <c:h val="0.61832523594125199"/>
        </c:manualLayout>
      </c:layout>
      <c:bar3DChart>
        <c:barDir val="col"/>
        <c:grouping val="standard"/>
        <c:ser>
          <c:idx val="0"/>
          <c:order val="0"/>
          <c:tx>
            <c:strRef>
              <c:f>Graphique!$B$97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multiLvlStrRef>
              <c:f>Graphique!$A$98:$A$104</c:f>
              <c:multiLvlStrCache>
                <c:ptCount val="4"/>
                <c:lvl>
                  <c:pt idx="0">
                    <c:v>F</c:v>
                  </c:pt>
                  <c:pt idx="1">
                    <c:v>M</c:v>
                  </c:pt>
                  <c:pt idx="2">
                    <c:v>F</c:v>
                  </c:pt>
                  <c:pt idx="3">
                    <c:v>M</c:v>
                  </c:pt>
                </c:lvl>
                <c:lvl>
                  <c:pt idx="0">
                    <c:v>Appelant</c:v>
                  </c:pt>
                  <c:pt idx="2">
                    <c:v>Autre (1)</c:v>
                  </c:pt>
                </c:lvl>
              </c:multiLvlStrCache>
            </c:multiLvlStrRef>
          </c:cat>
          <c:val>
            <c:numRef>
              <c:f>Graphique!$B$98:$B$104</c:f>
              <c:numCache>
                <c:formatCode>General</c:formatCode>
                <c:ptCount val="4"/>
                <c:pt idx="0">
                  <c:v>36</c:v>
                </c:pt>
                <c:pt idx="1">
                  <c:v>33</c:v>
                </c:pt>
                <c:pt idx="2">
                  <c:v>5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598-43FC-AE27-D6AC0A06D81B}"/>
            </c:ext>
          </c:extLst>
        </c:ser>
        <c:dLbls/>
        <c:shape val="box"/>
        <c:axId val="129446656"/>
        <c:axId val="129448192"/>
        <c:axId val="122335232"/>
      </c:bar3DChart>
      <c:catAx>
        <c:axId val="12944665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448192"/>
        <c:crosses val="autoZero"/>
        <c:auto val="1"/>
        <c:lblAlgn val="ctr"/>
        <c:lblOffset val="100"/>
      </c:catAx>
      <c:valAx>
        <c:axId val="12944819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446656"/>
        <c:crosses val="autoZero"/>
        <c:crossBetween val="between"/>
      </c:valAx>
      <c:serAx>
        <c:axId val="122335232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448192"/>
        <c:crosses val="autoZero"/>
      </c:ser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 3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lumMod val="60000"/>
            </a:schemeClr>
          </a:solidFill>
          <a:ln>
            <a:noFill/>
          </a:ln>
          <a:effectLst/>
          <a:sp3d/>
        </c:spPr>
        <c:dLbl>
          <c:idx val="0"/>
          <c:layout>
            <c:manualLayout>
              <c:x val="7.5839653304442034E-2"/>
              <c:y val="7.645259938837921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4.4780426752211541E-2"/>
          <c:y val="6.7612412969336969E-2"/>
          <c:w val="0.64171238577816658"/>
          <c:h val="0.57413637292344444"/>
        </c:manualLayout>
      </c:layout>
      <c:bar3DChart>
        <c:barDir val="col"/>
        <c:grouping val="stacked"/>
        <c:ser>
          <c:idx val="0"/>
          <c:order val="0"/>
          <c:tx>
            <c:strRef>
              <c:f>Graphique!$B$45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Graphique!$A$46:$A$53</c:f>
              <c:strCache>
                <c:ptCount val="7"/>
                <c:pt idx="0">
                  <c:v>Traumatisme sonore</c:v>
                </c:pt>
                <c:pt idx="1">
                  <c:v>Choc physique</c:v>
                </c:pt>
                <c:pt idx="2">
                  <c:v>maladie ou opération</c:v>
                </c:pt>
                <c:pt idx="3">
                  <c:v>Prise de médicament</c:v>
                </c:pt>
                <c:pt idx="4">
                  <c:v>Choc émotionnel (angoisse/stress)</c:v>
                </c:pt>
                <c:pt idx="5">
                  <c:v>Autre cause identifiée</c:v>
                </c:pt>
                <c:pt idx="6">
                  <c:v>Cause non connue</c:v>
                </c:pt>
              </c:strCache>
            </c:strRef>
          </c:cat>
          <c:val>
            <c:numRef>
              <c:f>Graphique!$B$46:$B$53</c:f>
              <c:numCache>
                <c:formatCode>General</c:formatCode>
                <c:ptCount val="7"/>
                <c:pt idx="0">
                  <c:v>12</c:v>
                </c:pt>
                <c:pt idx="1">
                  <c:v>5</c:v>
                </c:pt>
                <c:pt idx="2">
                  <c:v>9</c:v>
                </c:pt>
                <c:pt idx="3">
                  <c:v>5</c:v>
                </c:pt>
                <c:pt idx="4">
                  <c:v>8</c:v>
                </c:pt>
                <c:pt idx="5">
                  <c:v>6</c:v>
                </c:pt>
                <c:pt idx="6">
                  <c:v>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B50-4D15-9AFF-302FF0BB9892}"/>
            </c:ext>
          </c:extLst>
        </c:ser>
        <c:dLbls/>
        <c:shape val="box"/>
        <c:axId val="129680512"/>
        <c:axId val="129682048"/>
        <c:axId val="0"/>
      </c:bar3DChart>
      <c:catAx>
        <c:axId val="12968051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682048"/>
        <c:crosses val="autoZero"/>
        <c:auto val="1"/>
        <c:lblAlgn val="ctr"/>
        <c:lblOffset val="100"/>
      </c:catAx>
      <c:valAx>
        <c:axId val="1296820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680512"/>
        <c:crosses val="autoZero"/>
        <c:crossBetween val="between"/>
        <c:minorUnit val="1"/>
      </c:valAx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dynamique7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u="sng">
                <a:solidFill>
                  <a:srgbClr val="7030A0"/>
                </a:solidFill>
              </a:rPr>
              <a:t>Tranches d'âge</a:t>
            </a:r>
          </a:p>
        </c:rich>
      </c:tx>
      <c:spPr>
        <a:solidFill>
          <a:srgbClr val="FFFF00"/>
        </a:solidFill>
        <a:ln>
          <a:noFill/>
        </a:ln>
        <a:effectLst/>
      </c:spPr>
    </c:title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Graphique!$B$110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Graphique!$A$111:$A$115</c:f>
              <c:strCache>
                <c:ptCount val="4"/>
                <c:pt idx="0">
                  <c:v>moins de 25 ans</c:v>
                </c:pt>
                <c:pt idx="1">
                  <c:v>25 à 40 ans</c:v>
                </c:pt>
                <c:pt idx="2">
                  <c:v>40 à 65 ans</c:v>
                </c:pt>
                <c:pt idx="3">
                  <c:v>+ de 65 ans</c:v>
                </c:pt>
              </c:strCache>
            </c:strRef>
          </c:cat>
          <c:val>
            <c:numRef>
              <c:f>Graphique!$B$111:$B$115</c:f>
              <c:numCache>
                <c:formatCode>General</c:formatCode>
                <c:ptCount val="4"/>
                <c:pt idx="0">
                  <c:v>4</c:v>
                </c:pt>
                <c:pt idx="1">
                  <c:v>12</c:v>
                </c:pt>
                <c:pt idx="2">
                  <c:v>36</c:v>
                </c:pt>
                <c:pt idx="3">
                  <c:v>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B06-4DCD-9692-B01CC7AA896B}"/>
            </c:ext>
          </c:extLst>
        </c:ser>
        <c:dLbls/>
        <c:gapWidth val="219"/>
        <c:overlap val="-27"/>
        <c:axId val="129731584"/>
        <c:axId val="129733376"/>
      </c:barChart>
      <c:catAx>
        <c:axId val="1297315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733376"/>
        <c:crosses val="autoZero"/>
        <c:auto val="1"/>
        <c:lblAlgn val="ctr"/>
        <c:lblOffset val="100"/>
      </c:catAx>
      <c:valAx>
        <c:axId val="1297333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731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u="sng">
                <a:solidFill>
                  <a:srgbClr val="FF00FF"/>
                </a:solidFill>
              </a:rPr>
              <a:t>1er appel ou plus ?</a:t>
            </a:r>
          </a:p>
        </c:rich>
      </c:tx>
      <c:spPr>
        <a:solidFill>
          <a:srgbClr val="FFC000"/>
        </a:solidFill>
        <a:ln>
          <a:noFill/>
        </a:ln>
        <a:effectLst/>
      </c:spPr>
    </c:title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ser>
          <c:idx val="0"/>
          <c:order val="0"/>
          <c:tx>
            <c:strRef>
              <c:f>Graphique!$B$124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Graphique!$A$125:$A$127</c:f>
              <c:strCache>
                <c:ptCount val="2"/>
                <c:pt idx="0">
                  <c:v>1er appel à FA</c:v>
                </c:pt>
                <c:pt idx="1">
                  <c:v>2ème ou plus appels à FA</c:v>
                </c:pt>
              </c:strCache>
            </c:strRef>
          </c:cat>
          <c:val>
            <c:numRef>
              <c:f>Graphique!$B$125:$B$127</c:f>
              <c:numCache>
                <c:formatCode>General</c:formatCode>
                <c:ptCount val="2"/>
                <c:pt idx="0">
                  <c:v>68</c:v>
                </c:pt>
                <c:pt idx="1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DC2-4355-86E5-521CF6382443}"/>
            </c:ext>
          </c:extLst>
        </c:ser>
        <c:dLbls/>
        <c:shape val="box"/>
        <c:axId val="129911040"/>
        <c:axId val="129921024"/>
        <c:axId val="0"/>
      </c:bar3DChart>
      <c:catAx>
        <c:axId val="1299110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921024"/>
        <c:crosses val="autoZero"/>
        <c:auto val="1"/>
        <c:lblAlgn val="ctr"/>
        <c:lblOffset val="100"/>
      </c:catAx>
      <c:valAx>
        <c:axId val="12992102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911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 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bg1"/>
                </a:solidFill>
              </a:rPr>
              <a:t>Tranche horaire des appels</a:t>
            </a:r>
          </a:p>
        </c:rich>
      </c:tx>
      <c:spPr>
        <a:solidFill>
          <a:schemeClr val="accent2"/>
        </a:solidFill>
        <a:ln>
          <a:noFill/>
        </a:ln>
        <a:effectLst/>
      </c:spPr>
    </c:title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ser>
          <c:idx val="0"/>
          <c:order val="0"/>
          <c:tx>
            <c:strRef>
              <c:f>Graphique!$B$4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Graphique!$A$5:$A$19</c:f>
              <c:strCache>
                <c:ptCount val="14"/>
                <c:pt idx="0">
                  <c:v>8h-9h</c:v>
                </c:pt>
                <c:pt idx="1">
                  <c:v>9h-10h</c:v>
                </c:pt>
                <c:pt idx="2">
                  <c:v>10h-11h</c:v>
                </c:pt>
                <c:pt idx="3">
                  <c:v>11h-12h</c:v>
                </c:pt>
                <c:pt idx="4">
                  <c:v>12h-13h</c:v>
                </c:pt>
                <c:pt idx="5">
                  <c:v>13h-14h</c:v>
                </c:pt>
                <c:pt idx="6">
                  <c:v>14h-15h</c:v>
                </c:pt>
                <c:pt idx="7">
                  <c:v>15h-16h</c:v>
                </c:pt>
                <c:pt idx="8">
                  <c:v>16h-17h</c:v>
                </c:pt>
                <c:pt idx="9">
                  <c:v>17h-18h</c:v>
                </c:pt>
                <c:pt idx="10">
                  <c:v>18h-19h</c:v>
                </c:pt>
                <c:pt idx="11">
                  <c:v>19h-20h</c:v>
                </c:pt>
                <c:pt idx="12">
                  <c:v>après 20h</c:v>
                </c:pt>
                <c:pt idx="13">
                  <c:v>Durant nuit</c:v>
                </c:pt>
              </c:strCache>
            </c:strRef>
          </c:cat>
          <c:val>
            <c:numRef>
              <c:f>Graphique!$B$5:$B$19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1</c:v>
                </c:pt>
                <c:pt idx="4">
                  <c:v>5</c:v>
                </c:pt>
                <c:pt idx="5">
                  <c:v>10</c:v>
                </c:pt>
                <c:pt idx="6">
                  <c:v>4</c:v>
                </c:pt>
                <c:pt idx="7">
                  <c:v>29</c:v>
                </c:pt>
                <c:pt idx="8">
                  <c:v>12</c:v>
                </c:pt>
                <c:pt idx="9">
                  <c:v>3</c:v>
                </c:pt>
                <c:pt idx="10">
                  <c:v>3</c:v>
                </c:pt>
                <c:pt idx="11">
                  <c:v>2</c:v>
                </c:pt>
                <c:pt idx="12">
                  <c:v>1</c:v>
                </c:pt>
                <c:pt idx="1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89F-43CC-A28A-D481061FF954}"/>
            </c:ext>
          </c:extLst>
        </c:ser>
        <c:dLbls/>
        <c:shape val="box"/>
        <c:axId val="129843968"/>
        <c:axId val="129845504"/>
        <c:axId val="129839552"/>
      </c:bar3DChart>
      <c:catAx>
        <c:axId val="1298439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845504"/>
        <c:crosses val="autoZero"/>
        <c:lblAlgn val="ctr"/>
        <c:lblOffset val="100"/>
      </c:catAx>
      <c:valAx>
        <c:axId val="1298455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843968"/>
        <c:crosses val="autoZero"/>
        <c:crossBetween val="between"/>
      </c:valAx>
      <c:serAx>
        <c:axId val="129839552"/>
        <c:scaling>
          <c:orientation val="minMax"/>
        </c:scaling>
        <c:delete val="1"/>
        <c:axPos val="b"/>
        <c:majorTickMark val="none"/>
        <c:tickLblPos val="nextTo"/>
        <c:crossAx val="129845504"/>
        <c:crosses val="autoZero"/>
      </c:ser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 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u="sng">
                <a:solidFill>
                  <a:schemeClr val="bg1"/>
                </a:solidFill>
              </a:rPr>
              <a:t>Conseils</a:t>
            </a:r>
            <a:r>
              <a:rPr lang="en-US" sz="1600" b="1" u="sng" baseline="0">
                <a:solidFill>
                  <a:schemeClr val="bg1"/>
                </a:solidFill>
              </a:rPr>
              <a:t> donnés</a:t>
            </a:r>
            <a:endParaRPr lang="en-US" sz="1600" b="1" u="sng">
              <a:solidFill>
                <a:schemeClr val="bg1"/>
              </a:solidFill>
            </a:endParaRPr>
          </a:p>
        </c:rich>
      </c:tx>
      <c:spPr>
        <a:solidFill>
          <a:schemeClr val="accent2"/>
        </a:solidFill>
        <a:ln>
          <a:noFill/>
        </a:ln>
        <a:effectLst/>
      </c:spPr>
    </c:title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Graphique!$B$140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Graphique!$A$141:$A$146</c:f>
              <c:strCache>
                <c:ptCount val="5"/>
                <c:pt idx="1">
                  <c:v>C1 Conseils sur les thérapies existantes</c:v>
                </c:pt>
                <c:pt idx="2">
                  <c:v>C2 Orientation vers consultation pluridisciplinaire ou spécialiste</c:v>
                </c:pt>
                <c:pt idx="3">
                  <c:v>C3 Conseils de vie et dédramatisation de situation</c:v>
                </c:pt>
                <c:pt idx="4">
                  <c:v>C4 Orientation vers une action FA (groupe de parole, envoi documentations, adhésion, autre)</c:v>
                </c:pt>
              </c:strCache>
            </c:strRef>
          </c:cat>
          <c:val>
            <c:numRef>
              <c:f>Graphique!$B$141:$B$146</c:f>
              <c:numCache>
                <c:formatCode>General</c:formatCode>
                <c:ptCount val="5"/>
                <c:pt idx="0">
                  <c:v>3</c:v>
                </c:pt>
                <c:pt idx="1">
                  <c:v>12</c:v>
                </c:pt>
                <c:pt idx="2">
                  <c:v>21</c:v>
                </c:pt>
                <c:pt idx="3">
                  <c:v>20</c:v>
                </c:pt>
                <c:pt idx="4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F-412E-9F6E-39765C10CA57}"/>
            </c:ext>
          </c:extLst>
        </c:ser>
        <c:dLbls/>
        <c:gapWidth val="219"/>
        <c:overlap val="-27"/>
        <c:axId val="129875968"/>
        <c:axId val="129877504"/>
      </c:barChart>
      <c:catAx>
        <c:axId val="129875968"/>
        <c:scaling>
          <c:orientation val="minMax"/>
        </c:scaling>
        <c:axPos val="b"/>
        <c:numFmt formatCode="General" sourceLinked="1"/>
        <c:majorTickMark val="none"/>
        <c:tickLblPos val="nextTo"/>
        <c:spPr>
          <a:solidFill>
            <a:srgbClr val="FF9900"/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877504"/>
        <c:crosses val="autoZero"/>
        <c:auto val="1"/>
        <c:lblAlgn val="l"/>
        <c:lblOffset val="100"/>
      </c:catAx>
      <c:valAx>
        <c:axId val="1298775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875968"/>
        <c:crosses val="autoZero"/>
        <c:crossBetween val="between"/>
        <c:majorUnit val="10"/>
        <c:minorUnit val="1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[DanielDan_Copier données de plusieurs feuilles dans tableau dynamique_3.xlsm]Graphique!Tableau croisé dynamique10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 b="0" cap="none" spc="0">
                <a:ln w="0"/>
                <a:solidFill>
                  <a:schemeClr val="accent1"/>
                </a:solidFill>
                <a:effectLst>
                  <a:outerShdw blurRad="38100" dist="25400" dir="5400000" algn="ctr" rotWithShape="0">
                    <a:srgbClr val="6E747A">
                      <a:alpha val="43000"/>
                    </a:srgbClr>
                  </a:outerShdw>
                </a:effectLst>
                <a:latin typeface="+mn-lt"/>
                <a:ea typeface="+mn-ea"/>
                <a:cs typeface="+mn-cs"/>
              </a:rPr>
              <a:t>En présentiel</a:t>
            </a:r>
            <a:endParaRPr lang="en-US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endParaRPr>
          </a:p>
        </c:rich>
      </c:tx>
      <c:spPr>
        <a:solidFill>
          <a:schemeClr val="lt1"/>
        </a:solidFill>
        <a:ln w="25400" cap="flat" cmpd="sng" algn="ctr">
          <a:solidFill>
            <a:schemeClr val="accent2"/>
          </a:solidFill>
          <a:prstDash val="solid"/>
        </a:ln>
        <a:effectLst/>
      </c:spPr>
    </c:title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Graphique!$B$161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Graphique!$A$162:$A$164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Graphique!$B$162:$B$164</c:f>
              <c:numCache>
                <c:formatCode>General</c:formatCode>
                <c:ptCount val="2"/>
                <c:pt idx="0">
                  <c:v>79</c:v>
                </c:pt>
                <c:pt idx="1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7A6-481C-A3CF-397EED11A254}"/>
            </c:ext>
          </c:extLst>
        </c:ser>
        <c:dLbls/>
        <c:gapWidth val="219"/>
        <c:overlap val="-27"/>
        <c:axId val="129996672"/>
        <c:axId val="129998208"/>
      </c:barChart>
      <c:catAx>
        <c:axId val="12999667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998208"/>
        <c:crosses val="autoZero"/>
        <c:auto val="1"/>
        <c:lblAlgn val="ctr"/>
        <c:lblOffset val="100"/>
      </c:catAx>
      <c:valAx>
        <c:axId val="1299982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996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Graphique!$A$175:$A$180</c:f>
              <c:strCache>
                <c:ptCount val="6"/>
                <c:pt idx="0">
                  <c:v>Acouphènes</c:v>
                </c:pt>
                <c:pt idx="1">
                  <c:v>Hyperacousie</c:v>
                </c:pt>
                <c:pt idx="2">
                  <c:v>Menière</c:v>
                </c:pt>
                <c:pt idx="3">
                  <c:v>Neurinome</c:v>
                </c:pt>
                <c:pt idx="4">
                  <c:v>Surdité</c:v>
                </c:pt>
                <c:pt idx="5">
                  <c:v>Autre</c:v>
                </c:pt>
              </c:strCache>
            </c:strRef>
          </c:cat>
          <c:val>
            <c:numRef>
              <c:f>Graphique!$B$175:$B$180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E8F-451D-928E-504688A17BD7}"/>
            </c:ext>
          </c:extLst>
        </c:ser>
        <c:dLbls/>
        <c:gapWidth val="219"/>
        <c:overlap val="-27"/>
        <c:axId val="130014592"/>
        <c:axId val="130049152"/>
      </c:barChart>
      <c:catAx>
        <c:axId val="13001459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049152"/>
        <c:crosses val="autoZero"/>
        <c:auto val="1"/>
        <c:lblAlgn val="ctr"/>
        <c:lblOffset val="100"/>
      </c:catAx>
      <c:valAx>
        <c:axId val="13004915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0145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27</xdr:row>
      <xdr:rowOff>15240</xdr:rowOff>
    </xdr:from>
    <xdr:to>
      <xdr:col>10</xdr:col>
      <xdr:colOff>373380</xdr:colOff>
      <xdr:row>39</xdr:row>
      <xdr:rowOff>160020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68580</xdr:colOff>
      <xdr:row>63</xdr:row>
      <xdr:rowOff>259080</xdr:rowOff>
    </xdr:from>
    <xdr:to>
      <xdr:col>11</xdr:col>
      <xdr:colOff>914400</xdr:colOff>
      <xdr:row>75</xdr:row>
      <xdr:rowOff>99060</xdr:rowOff>
    </xdr:to>
    <xdr:graphicFrame macro="">
      <xdr:nvGraphicFramePr>
        <xdr:cNvPr id="2" name="Graphique 4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274320</xdr:colOff>
      <xdr:row>87</xdr:row>
      <xdr:rowOff>186690</xdr:rowOff>
    </xdr:from>
    <xdr:to>
      <xdr:col>12</xdr:col>
      <xdr:colOff>45720</xdr:colOff>
      <xdr:row>91</xdr:row>
      <xdr:rowOff>144780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0</xdr:colOff>
      <xdr:row>93</xdr:row>
      <xdr:rowOff>38100</xdr:rowOff>
    </xdr:from>
    <xdr:to>
      <xdr:col>11</xdr:col>
      <xdr:colOff>45720</xdr:colOff>
      <xdr:row>107</xdr:row>
      <xdr:rowOff>0</xdr:rowOff>
    </xdr:to>
    <xdr:graphicFrame macro="">
      <xdr:nvGraphicFramePr>
        <xdr:cNvPr id="5" name="Graphique 6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365760</xdr:colOff>
      <xdr:row>44</xdr:row>
      <xdr:rowOff>22860</xdr:rowOff>
    </xdr:from>
    <xdr:to>
      <xdr:col>13</xdr:col>
      <xdr:colOff>1280160</xdr:colOff>
      <xdr:row>59</xdr:row>
      <xdr:rowOff>53340</xdr:rowOff>
    </xdr:to>
    <xdr:graphicFrame macro="">
      <xdr:nvGraphicFramePr>
        <xdr:cNvPr id="6" name="Graphique 3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129540</xdr:colOff>
      <xdr:row>107</xdr:row>
      <xdr:rowOff>403860</xdr:rowOff>
    </xdr:from>
    <xdr:to>
      <xdr:col>10</xdr:col>
      <xdr:colOff>38100</xdr:colOff>
      <xdr:row>116</xdr:row>
      <xdr:rowOff>144780</xdr:rowOff>
    </xdr:to>
    <xdr:graphicFrame macro="">
      <xdr:nvGraphicFramePr>
        <xdr:cNvPr id="7" name="Graphique 7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oneCellAnchor>
    <xdr:from>
      <xdr:col>5</xdr:col>
      <xdr:colOff>480318</xdr:colOff>
      <xdr:row>64</xdr:row>
      <xdr:rowOff>205555</xdr:rowOff>
    </xdr:from>
    <xdr:ext cx="2712217" cy="374141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4777998" y="5920555"/>
          <a:ext cx="2712217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prstMaterial="powder">
            <a:bevelB w="57150" h="38100" prst="artDeco"/>
          </a:sp3d>
        </a:bodyPr>
        <a:lstStyle/>
        <a:p>
          <a:pPr algn="ctr"/>
          <a:r>
            <a:rPr lang="fr-FR" sz="18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Nombre d'appels par mois</a:t>
          </a:r>
        </a:p>
      </xdr:txBody>
    </xdr:sp>
    <xdr:clientData/>
  </xdr:oneCellAnchor>
  <xdr:twoCellAnchor>
    <xdr:from>
      <xdr:col>7</xdr:col>
      <xdr:colOff>22860</xdr:colOff>
      <xdr:row>117</xdr:row>
      <xdr:rowOff>64770</xdr:rowOff>
    </xdr:from>
    <xdr:to>
      <xdr:col>13</xdr:col>
      <xdr:colOff>632460</xdr:colOff>
      <xdr:row>131</xdr:row>
      <xdr:rowOff>68580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oneCellAnchor>
    <xdr:from>
      <xdr:col>7</xdr:col>
      <xdr:colOff>23479</xdr:colOff>
      <xdr:row>93</xdr:row>
      <xdr:rowOff>167455</xdr:rowOff>
    </xdr:from>
    <xdr:ext cx="3031536" cy="342786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4945999" y="15194095"/>
          <a:ext cx="3031536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u="sng" cap="none" spc="0">
              <a:ln/>
              <a:solidFill>
                <a:srgbClr val="FF00FF"/>
              </a:solidFill>
              <a:effectLst/>
            </a:rPr>
            <a:t>Personnes concernées par l'appel</a:t>
          </a:r>
        </a:p>
      </xdr:txBody>
    </xdr:sp>
    <xdr:clientData/>
  </xdr:oneCellAnchor>
  <xdr:twoCellAnchor>
    <xdr:from>
      <xdr:col>3</xdr:col>
      <xdr:colOff>220980</xdr:colOff>
      <xdr:row>2</xdr:row>
      <xdr:rowOff>11430</xdr:rowOff>
    </xdr:from>
    <xdr:to>
      <xdr:col>10</xdr:col>
      <xdr:colOff>563880</xdr:colOff>
      <xdr:row>23</xdr:row>
      <xdr:rowOff>22860</xdr:rowOff>
    </xdr:to>
    <xdr:graphicFrame macro="">
      <xdr:nvGraphicFramePr>
        <xdr:cNvPr id="11" name="Graphique 1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4</xdr:col>
      <xdr:colOff>121920</xdr:colOff>
      <xdr:row>133</xdr:row>
      <xdr:rowOff>110490</xdr:rowOff>
    </xdr:from>
    <xdr:to>
      <xdr:col>12</xdr:col>
      <xdr:colOff>114300</xdr:colOff>
      <xdr:row>151</xdr:row>
      <xdr:rowOff>30480</xdr:rowOff>
    </xdr:to>
    <xdr:graphicFrame macro="">
      <xdr:nvGraphicFramePr>
        <xdr:cNvPr id="12" name="Graphique 9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167640</xdr:colOff>
      <xdr:row>155</xdr:row>
      <xdr:rowOff>102870</xdr:rowOff>
    </xdr:from>
    <xdr:to>
      <xdr:col>10</xdr:col>
      <xdr:colOff>152400</xdr:colOff>
      <xdr:row>170</xdr:row>
      <xdr:rowOff>30480</xdr:rowOff>
    </xdr:to>
    <xdr:graphicFrame macro="">
      <xdr:nvGraphicFramePr>
        <xdr:cNvPr id="14" name="Graphique 10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259080</xdr:colOff>
      <xdr:row>172</xdr:row>
      <xdr:rowOff>121920</xdr:rowOff>
    </xdr:from>
    <xdr:to>
      <xdr:col>12</xdr:col>
      <xdr:colOff>510540</xdr:colOff>
      <xdr:row>184</xdr:row>
      <xdr:rowOff>11430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0.02456</cdr:x>
      <cdr:y>0.00966</cdr:y>
    </cdr:from>
    <cdr:to>
      <cdr:x>0.63218</cdr:x>
      <cdr:y>0.19997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xmlns="" id="{20F2B2FF-9442-C8FA-48D1-8D37E51017C2}"/>
            </a:ext>
          </a:extLst>
        </cdr:cNvPr>
        <cdr:cNvSpPr txBox="1"/>
      </cdr:nvSpPr>
      <cdr:spPr>
        <a:xfrm xmlns:a="http://schemas.openxmlformats.org/drawingml/2006/main">
          <a:off x="97674" y="14322"/>
          <a:ext cx="2416926" cy="282056"/>
        </a:xfrm>
        <a:prstGeom xmlns:a="http://schemas.openxmlformats.org/drawingml/2006/main" prst="rect">
          <a:avLst/>
        </a:prstGeom>
        <a:solidFill xmlns:a="http://schemas.openxmlformats.org/drawingml/2006/main">
          <a:srgbClr val="FF9900"/>
        </a:solidFill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600" b="1">
              <a:solidFill>
                <a:srgbClr val="FF0000"/>
              </a:solidFill>
            </a:rPr>
            <a:t>Comment a t'il connu FA ?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0.62847</cdr:x>
      <cdr:y>0.76452</cdr:y>
    </cdr:from>
    <cdr:to>
      <cdr:x>0.98917</cdr:x>
      <cdr:y>0.87097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xmlns="" id="{E91E684A-9B91-A6D2-BC80-3501E6891A6D}"/>
            </a:ext>
          </a:extLst>
        </cdr:cNvPr>
        <cdr:cNvSpPr txBox="1"/>
      </cdr:nvSpPr>
      <cdr:spPr>
        <a:xfrm xmlns:a="http://schemas.openxmlformats.org/drawingml/2006/main">
          <a:off x="4420193" y="1963241"/>
          <a:ext cx="2536867" cy="273358"/>
        </a:xfrm>
        <a:prstGeom xmlns:a="http://schemas.openxmlformats.org/drawingml/2006/main" prst="rect">
          <a:avLst/>
        </a:prstGeom>
        <a:solidFill xmlns:a="http://schemas.openxmlformats.org/drawingml/2006/main">
          <a:srgbClr val="FFFF99"/>
        </a:solidFill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600" b="1" u="sng">
              <a:solidFill>
                <a:srgbClr val="FF0000"/>
              </a:solidFill>
            </a:rPr>
            <a:t>ORIGINE</a:t>
          </a:r>
          <a:r>
            <a:rPr lang="fr-FR" sz="1600" b="1" u="sng" baseline="0">
              <a:solidFill>
                <a:srgbClr val="FF0000"/>
              </a:solidFill>
            </a:rPr>
            <a:t> DES PATHOLOGIES</a:t>
          </a:r>
          <a:endParaRPr lang="fr-FR" sz="1600" b="1" u="sng">
            <a:solidFill>
              <a:srgbClr val="FF0000"/>
            </a:solidFill>
          </a:endParaRPr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762001</xdr:colOff>
      <xdr:row>0</xdr:row>
      <xdr:rowOff>7621</xdr:rowOff>
    </xdr:from>
    <xdr:to>
      <xdr:col>5</xdr:col>
      <xdr:colOff>144781</xdr:colOff>
      <xdr:row>0</xdr:row>
      <xdr:rowOff>441961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2682241" y="7621"/>
          <a:ext cx="3063240" cy="434340"/>
        </a:xfrm>
        <a:prstGeom prst="wedgeRectCallout">
          <a:avLst>
            <a:gd name="adj1" fmla="val -51905"/>
            <a:gd name="adj2" fmla="val 2742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900">
              <a:solidFill>
                <a:srgbClr val="FF0000"/>
              </a:solidFill>
            </a:rPr>
            <a:t>A l'ajout de chaque</a:t>
          </a:r>
          <a:r>
            <a:rPr lang="fr-FR" sz="900" baseline="0">
              <a:solidFill>
                <a:srgbClr val="FF0000"/>
              </a:solidFill>
            </a:rPr>
            <a:t> nouvelle ligne, mettre "NON" par défaut, </a:t>
          </a:r>
          <a:r>
            <a:rPr lang="fr-FR" sz="900" b="0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</a:p>
        <a:p>
          <a:pPr algn="ctr"/>
          <a:r>
            <a:rPr lang="fr-FR" sz="900" b="0" i="0" u="none" strike="noStrike" baseline="0">
              <a:solidFill>
                <a:srgbClr val="FF0000"/>
              </a:solidFill>
              <a:latin typeface="+mn-lt"/>
              <a:ea typeface="+mn-ea"/>
              <a:cs typeface="+mn-cs"/>
            </a:rPr>
            <a:t>par la suite, ce sera les cases à cocher  d</a:t>
          </a:r>
          <a:r>
            <a:rPr lang="fr-FR" sz="900" baseline="0">
              <a:solidFill>
                <a:srgbClr val="FF0000"/>
              </a:solidFill>
            </a:rPr>
            <a:t>es feuilles "fiche n" qui viendront confirmer par "OUI" ou par "NON"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rineDaniel" refreshedDate="45032.405676041664" createdVersion="8" refreshedVersion="8" minRefreshableVersion="3" recordCount="81">
  <cacheSource type="worksheet">
    <worksheetSource name="Tableau1"/>
  </cacheSource>
  <cacheFields count="26">
    <cacheField name="Fiche" numFmtId="0">
      <sharedItems/>
    </cacheField>
    <cacheField name="Ecoutant" numFmtId="14">
      <sharedItems containsDate="1" containsMixedTypes="1" minDate="1899-12-30T00:00:00" maxDate="1899-12-31T00:00:00"/>
    </cacheField>
    <cacheField name="En présentiel" numFmtId="14">
      <sharedItems count="2">
        <s v="NON"/>
        <s v="OUI"/>
      </sharedItems>
    </cacheField>
    <cacheField name="Date" numFmtId="14">
      <sharedItems containsSemiMixedTypes="0" containsNonDate="0" containsDate="1" containsString="0" minDate="1899-12-30T00:00:00" maxDate="2023-03-02T00:00:00" count="45">
        <d v="2023-01-25T00:00:00"/>
        <d v="2023-02-01T00:00:00"/>
        <d v="2023-02-15T00:00:00"/>
        <d v="2023-02-22T00:00:00"/>
        <d v="2023-03-01T00:00:00"/>
        <d v="2023-01-31T00:00:00"/>
        <d v="2023-01-16T00:00:00"/>
        <d v="2023-01-11T00:00:00"/>
        <d v="2023-02-02T00:00:00"/>
        <d v="2023-01-27T00:00:00"/>
        <d v="2023-02-06T00:00:00"/>
        <d v="2023-01-23T00:00:00"/>
        <d v="2023-02-05T00:00:00"/>
        <d v="2023-02-09T00:00:00"/>
        <d v="2023-02-16T00:00:00"/>
        <d v="2023-02-27T00:00:00"/>
        <d v="2023-02-28T00:00:00"/>
        <d v="2023-02-20T00:00:00"/>
        <d v="2023-01-04T00:00:00"/>
        <d v="2023-01-09T00:00:00"/>
        <d v="2023-01-10T00:00:00"/>
        <d v="2023-02-08T00:00:00"/>
        <d v="2023-02-13T00:00:00"/>
        <d v="2023-02-17T00:00:00"/>
        <d v="2023-02-19T00:00:00"/>
        <d v="2023-02-23T00:00:00"/>
        <d v="2023-02-26T00:00:00"/>
        <d v="2022-12-12T00:00:00"/>
        <d v="2022-11-28T00:00:00"/>
        <d v="2022-11-21T00:00:00"/>
        <d v="2022-11-08T00:00:00"/>
        <d v="2022-11-09T00:00:00"/>
        <d v="2022-10-17T00:00:00"/>
        <d v="2022-10-03T00:00:00"/>
        <d v="2022-09-12T00:00:00"/>
        <d v="2022-08-01T00:00:00"/>
        <d v="2022-07-11T00:00:00"/>
        <d v="2022-07-04T00:00:00"/>
        <d v="2022-07-02T00:00:00"/>
        <d v="2022-06-21T00:00:00"/>
        <d v="2022-04-25T00:00:00"/>
        <d v="2022-03-28T00:00:00"/>
        <d v="2022-03-21T00:00:00"/>
        <d v="2022-03-07T00:00:00"/>
        <d v="1899-12-30T00:00:00"/>
      </sharedItems>
      <fieldGroup par="25" base="3">
        <rangePr groupBy="months" startDate="1899-12-30T00:00:00" endDate="2023-03-02T00:00:00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23"/>
        </groupItems>
      </fieldGroup>
    </cacheField>
    <cacheField name="Heure" numFmtId="164">
      <sharedItems containsDate="1" containsMixedTypes="1" minDate="1899-12-30T00:00:00" maxDate="1903-12-21T00:00:00"/>
    </cacheField>
    <cacheField name="Tranche horaire" numFmtId="168">
      <sharedItems count="14">
        <s v="15h-16h"/>
        <s v="16h-17h"/>
        <s v="14h-15h"/>
        <s v="13h-14h"/>
        <s v="10h-11h"/>
        <s v="12h-13h"/>
        <s v="19h-20h"/>
        <s v="Durant nuit"/>
        <s v="17h-18h"/>
        <s v="18h-19h"/>
        <s v="9h-10h"/>
        <s v="8h-9h"/>
        <s v="11h-12h"/>
        <s v="après 20h"/>
      </sharedItems>
    </cacheField>
    <cacheField name="Durée" numFmtId="1">
      <sharedItems containsMixedTypes="1" containsNumber="1" containsInteger="1" minValue="0" maxValue="70"/>
    </cacheField>
    <cacheField name="CP" numFmtId="167">
      <sharedItems containsMixedTypes="1" containsNumber="1" containsInteger="1" minValue="0" maxValue="0"/>
    </cacheField>
    <cacheField name="VILLE" numFmtId="1">
      <sharedItems containsMixedTypes="1" containsNumber="1" containsInteger="1" minValue="0" maxValue="0"/>
    </cacheField>
    <cacheField name="REGION" numFmtId="1">
      <sharedItems count="14">
        <s v="Hauts-de-France"/>
        <s v="Île-de-France"/>
        <s v="Grand Est"/>
        <s v="Pays de la Loire"/>
        <s v="Occitanie"/>
        <s v="Auvergne-Rhône-Alpes"/>
        <s v="Centre-Val de Loire"/>
        <s v="Provence-Alpes-Côte d'Azur"/>
        <s v="Bourgogne-Franche-Comté"/>
        <s v="Bretagne"/>
        <s v="Normandie"/>
        <s v="Nouvelle-Aquitaine"/>
        <s v=""/>
        <e v="#N/A" u="1"/>
      </sharedItems>
    </cacheField>
    <cacheField name="Comment a-t-il connu FA ?" numFmtId="1">
      <sharedItems count="5">
        <s v="Par internet"/>
        <s v="Par un professionnel de santé, audioprothésiste ?"/>
        <s v="Par une connaissance, &#10;une plaquette d'info ?"/>
        <s v=""/>
        <e v="#N/A" u="1"/>
      </sharedItems>
    </cacheField>
    <cacheField name="Personne concernée par l'appel" numFmtId="1">
      <sharedItems containsMixedTypes="1" containsNumber="1" containsInteger="1" minValue="0" maxValue="0" count="4">
        <s v="Autre (1)"/>
        <s v="Appelant"/>
        <s v=""/>
        <n v="0" u="1"/>
      </sharedItems>
    </cacheField>
    <cacheField name="Sexe" numFmtId="1">
      <sharedItems count="3">
        <s v="M"/>
        <s v="F"/>
        <s v=""/>
      </sharedItems>
    </cacheField>
    <cacheField name="Tranche d'âge" numFmtId="1">
      <sharedItems count="6">
        <s v="25 à 40 ans"/>
        <s v="40 à 65 ans"/>
        <s v="+ de 65 ans"/>
        <s v="moins de 25 ans"/>
        <s v=""/>
        <e v="#N/A" u="1"/>
      </sharedItems>
    </cacheField>
    <cacheField name="Acouphènes" numFmtId="1">
      <sharedItems containsMixedTypes="1" containsNumber="1" containsInteger="1" minValue="0" maxValue="0"/>
    </cacheField>
    <cacheField name="Hyperacousie" numFmtId="1">
      <sharedItems/>
    </cacheField>
    <cacheField name="Menière" numFmtId="1">
      <sharedItems/>
    </cacheField>
    <cacheField name="Neurinome" numFmtId="1">
      <sharedItems/>
    </cacheField>
    <cacheField name="Surdité" numFmtId="1">
      <sharedItems/>
    </cacheField>
    <cacheField name="Autre" numFmtId="1">
      <sharedItems/>
    </cacheField>
    <cacheField name="Ancienneté du trouble" numFmtId="1">
      <sharedItems/>
    </cacheField>
    <cacheField name="Cause du trouble" numFmtId="1">
      <sharedItems count="9">
        <s v="Traumatisme sonore"/>
        <s v="Cause non connue"/>
        <s v="Autre cause identifiée"/>
        <s v="Prise de médicament"/>
        <s v="maladie ou opération"/>
        <s v="Choc émotionnel (angoisse/stress)"/>
        <s v="Choc physique"/>
        <s v=""/>
        <e v="#N/A" u="1"/>
      </sharedItems>
    </cacheField>
    <cacheField name="1er appel" numFmtId="1">
      <sharedItems count="4">
        <s v="1er appel à FA"/>
        <s v="2ème ou plus appels à FA"/>
        <s v=""/>
        <e v="#N/A" u="1"/>
      </sharedItems>
    </cacheField>
    <cacheField name="Conseils sur les thérapies existantes" numFmtId="1">
      <sharedItems count="5">
        <s v="C1 Conseils sur les thérapies existantes"/>
        <s v="C3 Conseils de vie et dédramatisation de situation"/>
        <s v="C2 Orientation vers consultation pluridisciplinaire ou spécialiste"/>
        <s v="C4 Orientation vers une action FA (groupe de parole, envoi documentations, adhésion, autre)"/>
        <s v=""/>
      </sharedItems>
    </cacheField>
    <cacheField name="Trimestres" numFmtId="0" databaseField="0">
      <fieldGroup base="3">
        <rangePr groupBy="quarters" startDate="1899-12-30T00:00:00" endDate="2023-03-02T00:00:00"/>
        <groupItems count="6">
          <s v="&lt;00/01/1900"/>
          <s v="Trimestre1"/>
          <s v="Trimestre2"/>
          <s v="Trimestre3"/>
          <s v="Trimestre4"/>
          <s v="&gt;02/03/2023"/>
        </groupItems>
      </fieldGroup>
    </cacheField>
    <cacheField name="Années" numFmtId="0" databaseField="0">
      <fieldGroup base="3">
        <rangePr groupBy="years" startDate="1899-12-30T00:00:00" endDate="2023-03-02T00:00:00"/>
        <groupItems count="126">
          <s v="&lt;00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&gt;02/03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s v="fiche1"/>
    <s v="Daniel FEREYRE"/>
    <x v="0"/>
    <x v="0"/>
    <d v="1899-12-30T15:02:00"/>
    <x v="0"/>
    <n v="15"/>
    <s v="80000"/>
    <s v="Amiens"/>
    <x v="0"/>
    <x v="0"/>
    <x v="0"/>
    <x v="0"/>
    <x v="0"/>
    <s v="x"/>
    <s v="0"/>
    <s v="0"/>
    <s v="0"/>
    <s v="0"/>
    <s v="0"/>
    <s v="moins de 6 mois"/>
    <x v="0"/>
    <x v="0"/>
    <x v="0"/>
  </r>
  <r>
    <s v="fiche2"/>
    <s v="Daniel FEREYRE"/>
    <x v="0"/>
    <x v="1"/>
    <d v="1899-12-30T16:00:00"/>
    <x v="1"/>
    <n v="28"/>
    <s v="75000"/>
    <s v="Paris"/>
    <x v="1"/>
    <x v="0"/>
    <x v="1"/>
    <x v="0"/>
    <x v="1"/>
    <s v="x"/>
    <s v="0"/>
    <s v="0"/>
    <s v="0"/>
    <s v="0"/>
    <s v="0"/>
    <s v=" plus de 6 mois"/>
    <x v="0"/>
    <x v="0"/>
    <x v="0"/>
  </r>
  <r>
    <s v="fiche3"/>
    <s v="Daniel FEREYRE"/>
    <x v="0"/>
    <x v="2"/>
    <d v="1899-12-30T14:12:00"/>
    <x v="2"/>
    <n v="26"/>
    <s v="75000"/>
    <s v="Paris"/>
    <x v="1"/>
    <x v="0"/>
    <x v="1"/>
    <x v="0"/>
    <x v="2"/>
    <s v="x"/>
    <s v="0"/>
    <s v="0"/>
    <s v="0"/>
    <s v="0"/>
    <s v="0"/>
    <s v=" plus de 6 mois"/>
    <x v="1"/>
    <x v="1"/>
    <x v="1"/>
  </r>
  <r>
    <s v="fiche4"/>
    <s v="Daniel FEREYRE"/>
    <x v="0"/>
    <x v="3"/>
    <d v="1899-12-30T14:36:00"/>
    <x v="2"/>
    <n v="41"/>
    <s v="0800"/>
    <s v="Charleville-Mézières"/>
    <x v="2"/>
    <x v="0"/>
    <x v="1"/>
    <x v="1"/>
    <x v="1"/>
    <s v="x"/>
    <s v="0"/>
    <s v="0"/>
    <s v="0"/>
    <s v="0"/>
    <s v="0"/>
    <s v="moins de 6 mois"/>
    <x v="2"/>
    <x v="0"/>
    <x v="0"/>
  </r>
  <r>
    <s v="fiche5"/>
    <s v="Daniel FEREYRE"/>
    <x v="0"/>
    <x v="4"/>
    <d v="1899-12-30T15:27:00"/>
    <x v="0"/>
    <n v="41"/>
    <s v="67350"/>
    <s v="Pfaffenhoffen"/>
    <x v="2"/>
    <x v="0"/>
    <x v="1"/>
    <x v="0"/>
    <x v="1"/>
    <s v="x"/>
    <s v="0"/>
    <s v="0"/>
    <s v="0"/>
    <s v="0"/>
    <s v="0"/>
    <s v="moins de 6 mois"/>
    <x v="0"/>
    <x v="1"/>
    <x v="0"/>
  </r>
  <r>
    <s v="fiche6"/>
    <s v="Hubert SOLIVERES"/>
    <x v="0"/>
    <x v="5"/>
    <d v="1899-12-30T13:50:00"/>
    <x v="3"/>
    <n v="15"/>
    <s v="68470"/>
    <s v="HUSSEREN WESSERLING"/>
    <x v="2"/>
    <x v="1"/>
    <x v="1"/>
    <x v="0"/>
    <x v="1"/>
    <s v="x"/>
    <s v="0"/>
    <s v="0"/>
    <s v="0"/>
    <s v="0"/>
    <s v="0"/>
    <s v="moins de 6 mois"/>
    <x v="3"/>
    <x v="0"/>
    <x v="1"/>
  </r>
  <r>
    <s v="fiche7"/>
    <s v="Hubert SOLIVERES"/>
    <x v="0"/>
    <x v="6"/>
    <d v="1899-12-30T13:14:00"/>
    <x v="3"/>
    <n v="18"/>
    <s v="75018"/>
    <s v="Paris"/>
    <x v="1"/>
    <x v="0"/>
    <x v="0"/>
    <x v="1"/>
    <x v="3"/>
    <s v="x"/>
    <s v="0"/>
    <s v="0"/>
    <s v="0"/>
    <s v="0"/>
    <s v="0"/>
    <s v=" plus de 6 mois"/>
    <x v="0"/>
    <x v="0"/>
    <x v="2"/>
  </r>
  <r>
    <s v="fiche8"/>
    <s v="Hubert SOLIVERES"/>
    <x v="0"/>
    <x v="6"/>
    <d v="1899-12-30T13:50:00"/>
    <x v="3"/>
    <n v="20"/>
    <s v="49331"/>
    <s v="SEGRE"/>
    <x v="3"/>
    <x v="2"/>
    <x v="1"/>
    <x v="0"/>
    <x v="1"/>
    <s v="x"/>
    <s v="0"/>
    <s v="0"/>
    <s v="0"/>
    <s v="0"/>
    <s v="0"/>
    <s v=" plus de 6 mois"/>
    <x v="3"/>
    <x v="0"/>
    <x v="1"/>
  </r>
  <r>
    <s v="fiche9"/>
    <s v="Hubert SOLIVERES"/>
    <x v="0"/>
    <x v="7"/>
    <d v="1899-12-30T10:00:00"/>
    <x v="4"/>
    <n v="55"/>
    <s v="31600"/>
    <s v="EAUNES"/>
    <x v="4"/>
    <x v="2"/>
    <x v="1"/>
    <x v="1"/>
    <x v="1"/>
    <s v="x"/>
    <s v="0"/>
    <s v="0"/>
    <s v="0"/>
    <s v="0"/>
    <s v="0"/>
    <s v="moins de 6 mois"/>
    <x v="4"/>
    <x v="0"/>
    <x v="1"/>
  </r>
  <r>
    <s v="fiche10"/>
    <s v="Hubert SOLIVERES"/>
    <x v="0"/>
    <x v="8"/>
    <d v="1899-12-30T13:15:00"/>
    <x v="3"/>
    <n v="26"/>
    <s v="92140"/>
    <s v="CLAMART"/>
    <x v="1"/>
    <x v="0"/>
    <x v="1"/>
    <x v="1"/>
    <x v="0"/>
    <s v="x"/>
    <s v="0"/>
    <s v="0"/>
    <s v="0"/>
    <s v="0"/>
    <s v="0"/>
    <s v="moins de 6 mois"/>
    <x v="4"/>
    <x v="0"/>
    <x v="2"/>
  </r>
  <r>
    <s v="fiche11"/>
    <s v="Hubert SOLIVERES"/>
    <x v="0"/>
    <x v="9"/>
    <d v="1899-12-30T12:05:00"/>
    <x v="5"/>
    <n v="65"/>
    <s v="92032"/>
    <s v="FONTENAY AUX ROSES"/>
    <x v="1"/>
    <x v="0"/>
    <x v="0"/>
    <x v="0"/>
    <x v="0"/>
    <n v="0"/>
    <s v="0"/>
    <s v="0"/>
    <s v="X"/>
    <s v="0"/>
    <s v="X"/>
    <s v=" plus de 6 mois"/>
    <x v="1"/>
    <x v="0"/>
    <x v="0"/>
  </r>
  <r>
    <s v="fiche12"/>
    <s v="Hubert SOLIVERES"/>
    <x v="0"/>
    <x v="10"/>
    <d v="1899-12-30T13:31:00"/>
    <x v="3"/>
    <n v="12"/>
    <s v="75"/>
    <s v="Paris"/>
    <x v="1"/>
    <x v="2"/>
    <x v="1"/>
    <x v="1"/>
    <x v="2"/>
    <s v="x"/>
    <s v="0"/>
    <s v="0"/>
    <s v="0"/>
    <s v="0"/>
    <s v="0"/>
    <s v=" plus de 6 mois"/>
    <x v="1"/>
    <x v="1"/>
    <x v="1"/>
  </r>
  <r>
    <s v="fiche13"/>
    <s v="Hubert SOLIVERES"/>
    <x v="0"/>
    <x v="11"/>
    <d v="1899-12-30T13:38:00"/>
    <x v="3"/>
    <n v="10"/>
    <s v="74000"/>
    <s v="ANNECY"/>
    <x v="5"/>
    <x v="0"/>
    <x v="1"/>
    <x v="0"/>
    <x v="1"/>
    <s v="x"/>
    <s v="0"/>
    <s v="0"/>
    <s v="0"/>
    <s v="0"/>
    <s v="0"/>
    <s v=" plus de 6 mois"/>
    <x v="3"/>
    <x v="0"/>
    <x v="2"/>
  </r>
  <r>
    <s v="fiche14"/>
    <s v="Hubert SOLIVERES"/>
    <x v="0"/>
    <x v="12"/>
    <d v="1899-12-30T19:20:00"/>
    <x v="6"/>
    <n v="50"/>
    <s v="31240"/>
    <s v="L'UNION"/>
    <x v="4"/>
    <x v="2"/>
    <x v="1"/>
    <x v="1"/>
    <x v="1"/>
    <s v="x"/>
    <s v="X"/>
    <s v="0"/>
    <s v="0"/>
    <s v="0"/>
    <s v="0"/>
    <s v="moins de 6 mois"/>
    <x v="3"/>
    <x v="0"/>
    <x v="2"/>
  </r>
  <r>
    <s v="fiche15"/>
    <s v="Hubert SOLIVERES"/>
    <x v="0"/>
    <x v="13"/>
    <d v="1899-12-30T12:28:00"/>
    <x v="5"/>
    <n v="24"/>
    <s v="59800"/>
    <s v="LILLE"/>
    <x v="0"/>
    <x v="2"/>
    <x v="1"/>
    <x v="1"/>
    <x v="2"/>
    <s v="x"/>
    <s v="0"/>
    <s v="0"/>
    <s v="0"/>
    <s v="0"/>
    <s v="0"/>
    <s v="moins de 6 mois"/>
    <x v="5"/>
    <x v="0"/>
    <x v="1"/>
  </r>
  <r>
    <s v="fiche16"/>
    <s v="Hubert SOLIVERES"/>
    <x v="0"/>
    <x v="13"/>
    <d v="1899-12-30T13:26:00"/>
    <x v="3"/>
    <n v="3"/>
    <s v="75"/>
    <s v="Paris"/>
    <x v="1"/>
    <x v="2"/>
    <x v="1"/>
    <x v="1"/>
    <x v="2"/>
    <s v="x"/>
    <s v="0"/>
    <s v="0"/>
    <s v="0"/>
    <s v="0"/>
    <s v="0"/>
    <s v=" plus de 6 mois"/>
    <x v="1"/>
    <x v="1"/>
    <x v="1"/>
  </r>
  <r>
    <s v="fiche17"/>
    <s v="Hubert SOLIVERES"/>
    <x v="0"/>
    <x v="13"/>
    <d v="1899-12-30T14:30:00"/>
    <x v="2"/>
    <n v="45"/>
    <s v="81400"/>
    <s v="CARMAUX"/>
    <x v="4"/>
    <x v="2"/>
    <x v="1"/>
    <x v="1"/>
    <x v="1"/>
    <s v="x"/>
    <s v="0"/>
    <s v="0"/>
    <s v="0"/>
    <s v="0"/>
    <s v="0"/>
    <s v=" plus de 6 mois"/>
    <x v="4"/>
    <x v="0"/>
    <x v="3"/>
  </r>
  <r>
    <s v="fiche18"/>
    <s v="Hubert SOLIVERES"/>
    <x v="0"/>
    <x v="14"/>
    <d v="1899-12-30T13:40:00"/>
    <x v="3"/>
    <n v="8"/>
    <s v="75"/>
    <s v="Paris"/>
    <x v="1"/>
    <x v="2"/>
    <x v="1"/>
    <x v="1"/>
    <x v="2"/>
    <s v="x"/>
    <s v="0"/>
    <s v="0"/>
    <s v="0"/>
    <s v="0"/>
    <s v="0"/>
    <s v=" plus de 6 mois"/>
    <x v="1"/>
    <x v="1"/>
    <x v="1"/>
  </r>
  <r>
    <s v="fiche19"/>
    <s v="Hubert SOLIVERES"/>
    <x v="0"/>
    <x v="15"/>
    <d v="1899-12-30T12:15:00"/>
    <x v="5"/>
    <n v="23"/>
    <s v="37000"/>
    <s v="TOURS"/>
    <x v="6"/>
    <x v="0"/>
    <x v="1"/>
    <x v="0"/>
    <x v="0"/>
    <s v="x"/>
    <s v="0"/>
    <s v="0"/>
    <s v="0"/>
    <s v="0"/>
    <s v="0"/>
    <s v="moins de 6 mois"/>
    <x v="1"/>
    <x v="0"/>
    <x v="2"/>
  </r>
  <r>
    <s v="fiche20"/>
    <s v="Hubert SOLIVERES"/>
    <x v="0"/>
    <x v="16"/>
    <d v="1899-12-30T13:33:00"/>
    <x v="3"/>
    <n v="26"/>
    <s v="83320"/>
    <s v="CARQUEIRANNE"/>
    <x v="7"/>
    <x v="0"/>
    <x v="1"/>
    <x v="0"/>
    <x v="1"/>
    <s v="x"/>
    <s v="0"/>
    <s v="0"/>
    <s v="0"/>
    <s v="0"/>
    <s v="0"/>
    <s v="moins de 6 mois"/>
    <x v="5"/>
    <x v="0"/>
    <x v="3"/>
  </r>
  <r>
    <s v="fiche21"/>
    <s v="Jean-Paul OBERSON"/>
    <x v="0"/>
    <x v="17"/>
    <d v="1899-12-30T16:00:00"/>
    <x v="1"/>
    <n v="5"/>
    <s v="75016"/>
    <s v="Paris"/>
    <x v="1"/>
    <x v="0"/>
    <x v="1"/>
    <x v="1"/>
    <x v="2"/>
    <s v="x"/>
    <s v="X"/>
    <s v="0"/>
    <s v="0"/>
    <s v="0"/>
    <s v="0"/>
    <s v=" plus de 6 mois"/>
    <x v="2"/>
    <x v="1"/>
    <x v="1"/>
  </r>
  <r>
    <s v="fiche22"/>
    <s v="Jean-Paul OBERSON"/>
    <x v="0"/>
    <x v="3"/>
    <d v="1903-12-20T00:00:00"/>
    <x v="7"/>
    <n v="30"/>
    <s v="38670"/>
    <s v="CHASSE SUR RHONE"/>
    <x v="5"/>
    <x v="0"/>
    <x v="1"/>
    <x v="0"/>
    <x v="2"/>
    <s v="x"/>
    <s v="X"/>
    <s v="0"/>
    <s v="0"/>
    <s v="0"/>
    <s v="0"/>
    <s v="moins de 6 mois"/>
    <x v="3"/>
    <x v="1"/>
    <x v="0"/>
  </r>
  <r>
    <s v="fiche23"/>
    <s v="Noël DELIVEYNE"/>
    <x v="0"/>
    <x v="1"/>
    <d v="1899-12-30T15:00:00"/>
    <x v="0"/>
    <n v="65"/>
    <s v="71300"/>
    <s v="Montceau-les-Mines"/>
    <x v="8"/>
    <x v="0"/>
    <x v="1"/>
    <x v="0"/>
    <x v="2"/>
    <s v="x"/>
    <s v="0"/>
    <s v="0"/>
    <s v="0"/>
    <s v="0"/>
    <s v="0"/>
    <s v=" plus de 6 mois"/>
    <x v="1"/>
    <x v="0"/>
    <x v="3"/>
  </r>
  <r>
    <s v="fiche24"/>
    <s v="Noël DELIVEYNE"/>
    <x v="0"/>
    <x v="1"/>
    <d v="1899-12-30T15:25:00"/>
    <x v="0"/>
    <n v="40"/>
    <s v="71300"/>
    <s v="Gourdon"/>
    <x v="8"/>
    <x v="0"/>
    <x v="1"/>
    <x v="1"/>
    <x v="2"/>
    <s v="x"/>
    <s v="0"/>
    <s v="0"/>
    <s v="0"/>
    <s v="0"/>
    <s v="0"/>
    <s v=" plus de 6 mois"/>
    <x v="4"/>
    <x v="0"/>
    <x v="3"/>
  </r>
  <r>
    <s v="fiche25"/>
    <s v="Noël DELIVEYNE"/>
    <x v="0"/>
    <x v="10"/>
    <d v="1899-12-30T14:35:00"/>
    <x v="2"/>
    <n v="10"/>
    <s v="71530"/>
    <s v="Sassenay"/>
    <x v="8"/>
    <x v="2"/>
    <x v="1"/>
    <x v="1"/>
    <x v="2"/>
    <s v="x"/>
    <s v="0"/>
    <s v="0"/>
    <s v="0"/>
    <s v="0"/>
    <s v="0"/>
    <s v=" plus de 6 mois"/>
    <x v="1"/>
    <x v="0"/>
    <x v="3"/>
  </r>
  <r>
    <s v="fiche26"/>
    <s v="Noël DELIVEYNE"/>
    <x v="0"/>
    <x v="10"/>
    <d v="1899-12-30T15:00:00"/>
    <x v="0"/>
    <n v="20"/>
    <s v="71880"/>
    <s v="Châtenoy-le-Royal"/>
    <x v="8"/>
    <x v="2"/>
    <x v="1"/>
    <x v="1"/>
    <x v="1"/>
    <s v="x"/>
    <s v="0"/>
    <s v="0"/>
    <s v="0"/>
    <s v="0"/>
    <s v="0"/>
    <s v=" plus de 6 mois"/>
    <x v="1"/>
    <x v="0"/>
    <x v="3"/>
  </r>
  <r>
    <s v="fiche27"/>
    <s v="Noël DELIVEYNE"/>
    <x v="0"/>
    <x v="10"/>
    <d v="1899-12-30T15:00:00"/>
    <x v="0"/>
    <n v="20"/>
    <s v="71100"/>
    <s v="Chalon-sur-Saône"/>
    <x v="8"/>
    <x v="2"/>
    <x v="1"/>
    <x v="0"/>
    <x v="2"/>
    <s v="x"/>
    <s v="0"/>
    <s v="0"/>
    <s v="0"/>
    <s v="0"/>
    <s v="0"/>
    <s v=" plus de 6 mois"/>
    <x v="1"/>
    <x v="0"/>
    <x v="3"/>
  </r>
  <r>
    <s v="fiche28"/>
    <s v="Noël DELIVEYNE"/>
    <x v="0"/>
    <x v="10"/>
    <d v="1899-12-30T15:00:00"/>
    <x v="0"/>
    <n v="60"/>
    <s v="71140"/>
    <s v="Givry"/>
    <x v="8"/>
    <x v="2"/>
    <x v="1"/>
    <x v="0"/>
    <x v="2"/>
    <s v="x"/>
    <s v="0"/>
    <s v="0"/>
    <s v="0"/>
    <s v="0"/>
    <s v="0"/>
    <s v=" plus de 6 mois"/>
    <x v="1"/>
    <x v="0"/>
    <x v="3"/>
  </r>
  <r>
    <s v="fiche29"/>
    <s v="Noël DELIVEYNE"/>
    <x v="0"/>
    <x v="10"/>
    <d v="1899-12-30T15:20:00"/>
    <x v="0"/>
    <n v="40"/>
    <s v="71150"/>
    <s v="Rully"/>
    <x v="8"/>
    <x v="0"/>
    <x v="1"/>
    <x v="1"/>
    <x v="1"/>
    <s v="x"/>
    <s v="0"/>
    <s v="0"/>
    <s v="0"/>
    <s v="0"/>
    <s v="0"/>
    <s v=" plus de 6 mois"/>
    <x v="1"/>
    <x v="0"/>
    <x v="3"/>
  </r>
  <r>
    <s v="fiche30"/>
    <s v="Noël DELIVEYNE"/>
    <x v="0"/>
    <x v="4"/>
    <d v="1899-12-30T15:00:00"/>
    <x v="0"/>
    <n v="45"/>
    <s v="69520"/>
    <s v="Grigny"/>
    <x v="5"/>
    <x v="2"/>
    <x v="1"/>
    <x v="1"/>
    <x v="2"/>
    <n v="0"/>
    <s v="0"/>
    <s v="0"/>
    <s v="X"/>
    <s v="0"/>
    <s v="X"/>
    <s v=" plus de 6 mois"/>
    <x v="4"/>
    <x v="0"/>
    <x v="3"/>
  </r>
  <r>
    <s v="fiche31"/>
    <s v="Noël DELIVEYNE"/>
    <x v="0"/>
    <x v="4"/>
    <d v="1899-12-30T16:30:00"/>
    <x v="1"/>
    <n v="50"/>
    <s v="71300"/>
    <s v="Gourdon"/>
    <x v="8"/>
    <x v="2"/>
    <x v="1"/>
    <x v="1"/>
    <x v="2"/>
    <s v="x"/>
    <s v="0"/>
    <s v="0"/>
    <s v="0"/>
    <s v="0"/>
    <s v="0"/>
    <s v=" plus de 6 mois"/>
    <x v="1"/>
    <x v="0"/>
    <x v="3"/>
  </r>
  <r>
    <s v="fiche32"/>
    <s v="Romain PORION"/>
    <x v="0"/>
    <x v="18"/>
    <d v="1899-12-30T12:16:00"/>
    <x v="5"/>
    <n v="30"/>
    <n v="0"/>
    <n v="0"/>
    <x v="5"/>
    <x v="0"/>
    <x v="1"/>
    <x v="0"/>
    <x v="2"/>
    <s v="x"/>
    <s v="0"/>
    <s v="0"/>
    <s v="0"/>
    <s v="0"/>
    <s v="0"/>
    <s v="moins de 6 mois"/>
    <x v="1"/>
    <x v="0"/>
    <x v="2"/>
  </r>
  <r>
    <s v="fiche33"/>
    <s v="Romain PORION"/>
    <x v="0"/>
    <x v="19"/>
    <d v="1899-12-30T17:31:00"/>
    <x v="8"/>
    <n v="40"/>
    <s v="26200"/>
    <s v="MONTELIMAR"/>
    <x v="5"/>
    <x v="0"/>
    <x v="0"/>
    <x v="0"/>
    <x v="0"/>
    <s v="x"/>
    <s v="0"/>
    <s v="0"/>
    <s v="0"/>
    <s v="0"/>
    <s v="0"/>
    <s v=" plus de 6 mois"/>
    <x v="4"/>
    <x v="0"/>
    <x v="3"/>
  </r>
  <r>
    <s v="fiche34"/>
    <s v="Romain PORION"/>
    <x v="0"/>
    <x v="19"/>
    <d v="1899-12-30T18:08:00"/>
    <x v="9"/>
    <n v="10"/>
    <n v="0"/>
    <n v="0"/>
    <x v="5"/>
    <x v="0"/>
    <x v="1"/>
    <x v="0"/>
    <x v="0"/>
    <n v="0"/>
    <s v="0"/>
    <s v="0"/>
    <s v="0"/>
    <s v="X"/>
    <s v="0"/>
    <s v=" plus de 6 mois"/>
    <x v="0"/>
    <x v="0"/>
    <x v="0"/>
  </r>
  <r>
    <s v="fiche35"/>
    <s v="Romain PORION"/>
    <x v="0"/>
    <x v="20"/>
    <d v="1899-12-30T15:20:00"/>
    <x v="0"/>
    <n v="20"/>
    <s v="56100"/>
    <s v="LORIENT"/>
    <x v="9"/>
    <x v="0"/>
    <x v="1"/>
    <x v="0"/>
    <x v="1"/>
    <s v="x"/>
    <s v="0"/>
    <s v="0"/>
    <s v="0"/>
    <s v="0"/>
    <s v="0"/>
    <s v=" plus de 6 mois"/>
    <x v="2"/>
    <x v="0"/>
    <x v="3"/>
  </r>
  <r>
    <s v="fiche36"/>
    <s v="Romain PORION"/>
    <x v="0"/>
    <x v="6"/>
    <d v="1899-12-30T16:20:00"/>
    <x v="1"/>
    <n v="50"/>
    <s v="53000"/>
    <s v="LAVAL"/>
    <x v="3"/>
    <x v="0"/>
    <x v="1"/>
    <x v="1"/>
    <x v="1"/>
    <s v="x"/>
    <s v="0"/>
    <s v="0"/>
    <s v="0"/>
    <s v="0"/>
    <s v="0"/>
    <s v="moins de 6 mois"/>
    <x v="5"/>
    <x v="0"/>
    <x v="0"/>
  </r>
  <r>
    <s v="fiche37"/>
    <s v="Romain PORION"/>
    <x v="0"/>
    <x v="11"/>
    <d v="1899-12-30T10:57:00"/>
    <x v="4"/>
    <n v="70"/>
    <s v="35000"/>
    <s v="RENNES"/>
    <x v="9"/>
    <x v="0"/>
    <x v="1"/>
    <x v="1"/>
    <x v="1"/>
    <s v="x"/>
    <s v="0"/>
    <s v="0"/>
    <s v="0"/>
    <s v="0"/>
    <s v="0"/>
    <s v=" plus de 6 mois"/>
    <x v="1"/>
    <x v="0"/>
    <x v="3"/>
  </r>
  <r>
    <s v="fiche38"/>
    <s v="Romain PORION"/>
    <x v="0"/>
    <x v="0"/>
    <d v="1899-12-30T09:00:00"/>
    <x v="10"/>
    <n v="60"/>
    <s v="35000"/>
    <s v="RENNES"/>
    <x v="9"/>
    <x v="0"/>
    <x v="1"/>
    <x v="0"/>
    <x v="3"/>
    <s v="x"/>
    <s v="0"/>
    <s v="0"/>
    <s v="0"/>
    <s v="0"/>
    <s v="0"/>
    <s v="moins de 6 mois"/>
    <x v="0"/>
    <x v="0"/>
    <x v="0"/>
  </r>
  <r>
    <s v="fiche39"/>
    <s v="Romain PORION"/>
    <x v="0"/>
    <x v="1"/>
    <d v="1899-12-30T12:18:00"/>
    <x v="5"/>
    <n v="20"/>
    <s v="05100"/>
    <s v="BRIANCON"/>
    <x v="7"/>
    <x v="2"/>
    <x v="1"/>
    <x v="1"/>
    <x v="2"/>
    <s v="x"/>
    <s v="0"/>
    <s v="0"/>
    <s v="0"/>
    <s v="0"/>
    <s v="0"/>
    <s v=" plus de 6 mois"/>
    <x v="4"/>
    <x v="0"/>
    <x v="1"/>
  </r>
  <r>
    <s v="fiche40"/>
    <s v="Romain PORION"/>
    <x v="0"/>
    <x v="1"/>
    <d v="1899-12-30T15:20:00"/>
    <x v="0"/>
    <n v="30"/>
    <s v="35000"/>
    <s v="RENNES"/>
    <x v="9"/>
    <x v="1"/>
    <x v="1"/>
    <x v="0"/>
    <x v="1"/>
    <s v="x"/>
    <s v="0"/>
    <s v="0"/>
    <s v="0"/>
    <s v="0"/>
    <s v="0"/>
    <s v=" plus de 6 mois"/>
    <x v="6"/>
    <x v="0"/>
    <x v="3"/>
  </r>
  <r>
    <s v="fiche41"/>
    <s v="Romain PORION"/>
    <x v="0"/>
    <x v="21"/>
    <d v="1899-12-30T13:14:00"/>
    <x v="3"/>
    <n v="30"/>
    <s v="75000"/>
    <s v="Paris"/>
    <x v="1"/>
    <x v="0"/>
    <x v="0"/>
    <x v="1"/>
    <x v="2"/>
    <s v="x"/>
    <s v="0"/>
    <s v="0"/>
    <s v="0"/>
    <s v="0"/>
    <s v="0"/>
    <s v=" plus de 6 mois"/>
    <x v="6"/>
    <x v="0"/>
    <x v="3"/>
  </r>
  <r>
    <s v="fiche42"/>
    <s v="Romain PORION"/>
    <x v="0"/>
    <x v="13"/>
    <d v="1899-12-30T16:00:00"/>
    <x v="1"/>
    <n v="30"/>
    <s v="26110"/>
    <s v="NYONS"/>
    <x v="5"/>
    <x v="0"/>
    <x v="1"/>
    <x v="1"/>
    <x v="1"/>
    <s v="x"/>
    <s v="0"/>
    <s v="0"/>
    <s v="0"/>
    <s v="0"/>
    <s v="0"/>
    <s v=" plus de 6 mois"/>
    <x v="1"/>
    <x v="0"/>
    <x v="1"/>
  </r>
  <r>
    <s v="fiche43"/>
    <s v="Romain PORION"/>
    <x v="0"/>
    <x v="13"/>
    <d v="1899-12-30T18:52:00"/>
    <x v="9"/>
    <n v="23"/>
    <s v="69000"/>
    <s v="LYON"/>
    <x v="5"/>
    <x v="0"/>
    <x v="0"/>
    <x v="1"/>
    <x v="3"/>
    <s v="x"/>
    <s v="0"/>
    <s v="0"/>
    <s v="0"/>
    <s v="0"/>
    <s v="0"/>
    <s v="moins de 6 mois"/>
    <x v="1"/>
    <x v="0"/>
    <x v="1"/>
  </r>
  <r>
    <s v="fiche44"/>
    <s v="Romain PORION"/>
    <x v="0"/>
    <x v="22"/>
    <d v="1899-12-30T15:29:00"/>
    <x v="0"/>
    <n v="20"/>
    <s v="76400"/>
    <s v="FECAMP"/>
    <x v="10"/>
    <x v="0"/>
    <x v="0"/>
    <x v="1"/>
    <x v="1"/>
    <s v="x"/>
    <s v="0"/>
    <s v="0"/>
    <s v="0"/>
    <s v="0"/>
    <s v="0"/>
    <s v=" plus de 6 mois"/>
    <x v="1"/>
    <x v="0"/>
    <x v="3"/>
  </r>
  <r>
    <s v="fiche45"/>
    <s v="Romain PORION"/>
    <x v="0"/>
    <x v="23"/>
    <d v="1899-12-30T10:08:00"/>
    <x v="4"/>
    <n v="30"/>
    <s v="68470"/>
    <s v="HUSSEREN WESSERLING"/>
    <x v="2"/>
    <x v="0"/>
    <x v="1"/>
    <x v="0"/>
    <x v="1"/>
    <s v="x"/>
    <s v="0"/>
    <s v="0"/>
    <s v="0"/>
    <s v="0"/>
    <s v="0"/>
    <s v="moins de 6 mois"/>
    <x v="5"/>
    <x v="0"/>
    <x v="1"/>
  </r>
  <r>
    <s v="fiche46"/>
    <s v="Romain PORION"/>
    <x v="0"/>
    <x v="24"/>
    <d v="1899-12-30T08:50:00"/>
    <x v="11"/>
    <n v="30"/>
    <s v="94033"/>
    <s v="FONTENAY-SOUS-BOIS"/>
    <x v="1"/>
    <x v="0"/>
    <x v="1"/>
    <x v="1"/>
    <x v="0"/>
    <s v="x"/>
    <s v="0"/>
    <s v="0"/>
    <s v="0"/>
    <s v="0"/>
    <s v="0"/>
    <s v="moins de 6 mois"/>
    <x v="1"/>
    <x v="0"/>
    <x v="1"/>
  </r>
  <r>
    <s v="fiche47"/>
    <s v="Romain PORION"/>
    <x v="0"/>
    <x v="17"/>
    <d v="1899-12-30T16:20:00"/>
    <x v="1"/>
    <n v="25"/>
    <s v="76400"/>
    <s v="FECAMP"/>
    <x v="10"/>
    <x v="2"/>
    <x v="1"/>
    <x v="1"/>
    <x v="1"/>
    <s v="x"/>
    <s v="0"/>
    <s v="0"/>
    <s v="0"/>
    <s v="0"/>
    <s v="0"/>
    <s v=" plus de 6 mois"/>
    <x v="1"/>
    <x v="1"/>
    <x v="1"/>
  </r>
  <r>
    <s v="fiche48"/>
    <s v="Romain PORION"/>
    <x v="0"/>
    <x v="3"/>
    <d v="1899-12-30T17:10:00"/>
    <x v="8"/>
    <n v="16"/>
    <s v="75000"/>
    <s v="PARIS"/>
    <x v="1"/>
    <x v="0"/>
    <x v="1"/>
    <x v="1"/>
    <x v="1"/>
    <s v="x"/>
    <s v="0"/>
    <s v="0"/>
    <s v="0"/>
    <s v="0"/>
    <s v="0"/>
    <s v=" plus de 6 mois"/>
    <x v="1"/>
    <x v="0"/>
    <x v="1"/>
  </r>
  <r>
    <s v="fiche49"/>
    <s v="Romain PORION"/>
    <x v="0"/>
    <x v="25"/>
    <d v="1899-12-30T11:43:00"/>
    <x v="12"/>
    <n v="40"/>
    <n v="0"/>
    <n v="0"/>
    <x v="3"/>
    <x v="0"/>
    <x v="1"/>
    <x v="0"/>
    <x v="2"/>
    <s v="x"/>
    <s v="0"/>
    <s v="0"/>
    <s v="0"/>
    <s v="0"/>
    <s v="0"/>
    <s v=" plus de 6 mois"/>
    <x v="6"/>
    <x v="0"/>
    <x v="2"/>
  </r>
  <r>
    <s v="fiche50"/>
    <s v="Romain PORION"/>
    <x v="0"/>
    <x v="25"/>
    <d v="1899-12-30T17:07:00"/>
    <x v="8"/>
    <n v="22"/>
    <s v="75000"/>
    <s v="PARIS"/>
    <x v="1"/>
    <x v="0"/>
    <x v="1"/>
    <x v="1"/>
    <x v="2"/>
    <s v="x"/>
    <s v="0"/>
    <s v="0"/>
    <s v="0"/>
    <s v="0"/>
    <s v="0"/>
    <s v=" plus de 6 mois"/>
    <x v="4"/>
    <x v="0"/>
    <x v="3"/>
  </r>
  <r>
    <s v="fiche51"/>
    <s v="Romain PORION"/>
    <x v="0"/>
    <x v="25"/>
    <d v="1899-12-30T18:23:00"/>
    <x v="9"/>
    <n v="28"/>
    <s v="22000"/>
    <s v="SAINT BRIEUC"/>
    <x v="9"/>
    <x v="0"/>
    <x v="1"/>
    <x v="0"/>
    <x v="1"/>
    <s v="x"/>
    <s v="0"/>
    <s v="0"/>
    <s v="0"/>
    <s v="0"/>
    <s v="0"/>
    <s v="moins de 6 mois"/>
    <x v="0"/>
    <x v="0"/>
    <x v="2"/>
  </r>
  <r>
    <s v="fiche52"/>
    <s v="Romain PORION"/>
    <x v="0"/>
    <x v="25"/>
    <d v="1899-12-30T19:35:00"/>
    <x v="6"/>
    <n v="45"/>
    <s v="15000"/>
    <s v="AURILLAC"/>
    <x v="5"/>
    <x v="0"/>
    <x v="1"/>
    <x v="0"/>
    <x v="0"/>
    <s v="x"/>
    <s v="0"/>
    <s v="0"/>
    <s v="0"/>
    <s v="0"/>
    <s v="0"/>
    <s v="moins de 6 mois"/>
    <x v="0"/>
    <x v="0"/>
    <x v="1"/>
  </r>
  <r>
    <s v="fiche53"/>
    <s v="Romain PORION"/>
    <x v="0"/>
    <x v="26"/>
    <d v="1899-12-30T21:03:00"/>
    <x v="13"/>
    <n v="9"/>
    <s v="05100"/>
    <s v="BRIANCON"/>
    <x v="7"/>
    <x v="0"/>
    <x v="1"/>
    <x v="1"/>
    <x v="2"/>
    <s v="x"/>
    <s v="0"/>
    <s v="0"/>
    <s v="0"/>
    <s v="0"/>
    <s v="0"/>
    <s v=" plus de 6 mois"/>
    <x v="4"/>
    <x v="1"/>
    <x v="1"/>
  </r>
  <r>
    <s v="fiche54"/>
    <s v="Romain PORION"/>
    <x v="0"/>
    <x v="4"/>
    <d v="1899-12-30T09:29:00"/>
    <x v="10"/>
    <n v="60"/>
    <s v="29200"/>
    <s v="BREST"/>
    <x v="9"/>
    <x v="0"/>
    <x v="1"/>
    <x v="1"/>
    <x v="2"/>
    <n v="0"/>
    <s v="X"/>
    <s v="0"/>
    <s v="0"/>
    <s v="0"/>
    <s v="0"/>
    <s v=" plus de 6 mois"/>
    <x v="0"/>
    <x v="0"/>
    <x v="2"/>
  </r>
  <r>
    <s v="fiche55"/>
    <s v="Jacques HACQUET"/>
    <x v="0"/>
    <x v="27"/>
    <s v="16 00"/>
    <x v="1"/>
    <s v="15 mn"/>
    <s v="75"/>
    <s v="PARIS"/>
    <x v="1"/>
    <x v="1"/>
    <x v="0"/>
    <x v="1"/>
    <x v="1"/>
    <s v="x"/>
    <s v="0"/>
    <s v="0"/>
    <s v="0"/>
    <s v="0"/>
    <s v="0"/>
    <s v=" plus de 6 mois"/>
    <x v="5"/>
    <x v="0"/>
    <x v="2"/>
  </r>
  <r>
    <s v="fiche56"/>
    <s v="Jacques HACQUET"/>
    <x v="0"/>
    <x v="19"/>
    <s v="15 00"/>
    <x v="0"/>
    <s v="25 mn"/>
    <s v="37000"/>
    <s v="TOURS"/>
    <x v="6"/>
    <x v="0"/>
    <x v="1"/>
    <x v="1"/>
    <x v="1"/>
    <n v="0"/>
    <s v="0"/>
    <s v="X"/>
    <s v="0"/>
    <s v="0"/>
    <s v="0"/>
    <s v=" plus de 6 mois"/>
    <x v="1"/>
    <x v="0"/>
    <x v="2"/>
  </r>
  <r>
    <s v="fiche57"/>
    <s v="Jacques HACQUET"/>
    <x v="0"/>
    <x v="27"/>
    <s v="15 30"/>
    <x v="0"/>
    <s v="30 mn"/>
    <s v="44"/>
    <s v="NANTES"/>
    <x v="3"/>
    <x v="0"/>
    <x v="1"/>
    <x v="0"/>
    <x v="0"/>
    <s v="x"/>
    <s v="0"/>
    <s v="0"/>
    <s v="0"/>
    <s v="0"/>
    <s v="0"/>
    <s v="moins de 6 mois"/>
    <x v="0"/>
    <x v="0"/>
    <x v="2"/>
  </r>
  <r>
    <s v="fiche58"/>
    <s v="Jacques HACQUET"/>
    <x v="0"/>
    <x v="28"/>
    <s v="15 00"/>
    <x v="0"/>
    <s v="25 mn"/>
    <s v="75"/>
    <s v="PARIS"/>
    <x v="1"/>
    <x v="0"/>
    <x v="1"/>
    <x v="0"/>
    <x v="1"/>
    <s v="x"/>
    <s v="0"/>
    <s v="0"/>
    <s v="0"/>
    <s v="0"/>
    <s v="0"/>
    <s v=" plus de 6 mois"/>
    <x v="1"/>
    <x v="0"/>
    <x v="3"/>
  </r>
  <r>
    <s v="fiche59"/>
    <s v="Jacques HACQUET"/>
    <x v="0"/>
    <x v="29"/>
    <s v="15 30"/>
    <x v="0"/>
    <s v="25 mn"/>
    <s v="52012"/>
    <s v="CHAUMONT"/>
    <x v="2"/>
    <x v="0"/>
    <x v="1"/>
    <x v="0"/>
    <x v="0"/>
    <s v="x"/>
    <s v="0"/>
    <s v="0"/>
    <s v="0"/>
    <s v="0"/>
    <s v="0"/>
    <s v=" plus de 6 mois"/>
    <x v="0"/>
    <x v="0"/>
    <x v="2"/>
  </r>
  <r>
    <s v="fiche60"/>
    <s v="Jacques HACQUET"/>
    <x v="0"/>
    <x v="30"/>
    <s v="15 00"/>
    <x v="0"/>
    <s v="30 mn"/>
    <s v="49"/>
    <s v="AVRILLE"/>
    <x v="3"/>
    <x v="0"/>
    <x v="1"/>
    <x v="1"/>
    <x v="1"/>
    <s v="x"/>
    <s v="0"/>
    <s v="0"/>
    <s v="0"/>
    <s v="0"/>
    <s v="0"/>
    <s v=" plus de 6 mois"/>
    <x v="1"/>
    <x v="0"/>
    <x v="2"/>
  </r>
  <r>
    <s v="fiche61"/>
    <s v="Jacques HACQUET"/>
    <x v="0"/>
    <x v="31"/>
    <s v="15 00"/>
    <x v="0"/>
    <s v="25 mn"/>
    <s v="44"/>
    <s v="SAINT PÈRE EN RETZ"/>
    <x v="3"/>
    <x v="0"/>
    <x v="1"/>
    <x v="1"/>
    <x v="1"/>
    <s v="x"/>
    <s v="0"/>
    <s v="0"/>
    <s v="0"/>
    <s v="0"/>
    <s v="0"/>
    <s v=" plus de 6 mois"/>
    <x v="1"/>
    <x v="0"/>
    <x v="2"/>
  </r>
  <r>
    <s v="fiche62"/>
    <s v="Jacques HACQUET"/>
    <x v="0"/>
    <x v="32"/>
    <s v="15 30"/>
    <x v="0"/>
    <s v="30 mn"/>
    <s v="71300"/>
    <s v="MONTCEAU LES MINES"/>
    <x v="8"/>
    <x v="0"/>
    <x v="1"/>
    <x v="0"/>
    <x v="0"/>
    <s v="x"/>
    <s v="X"/>
    <s v="0"/>
    <s v="0"/>
    <s v="0"/>
    <s v="0"/>
    <s v="moins de 6 mois"/>
    <x v="6"/>
    <x v="0"/>
    <x v="3"/>
  </r>
  <r>
    <s v="fiche63"/>
    <s v="Jacques HACQUET"/>
    <x v="0"/>
    <x v="33"/>
    <s v="15 00"/>
    <x v="0"/>
    <s v="40 mn"/>
    <s v="11262"/>
    <s v="NARBONNE"/>
    <x v="4"/>
    <x v="0"/>
    <x v="0"/>
    <x v="0"/>
    <x v="1"/>
    <n v="0"/>
    <s v="X"/>
    <s v="0"/>
    <s v="0"/>
    <s v="0"/>
    <s v="0"/>
    <s v="moins de 6 mois"/>
    <x v="0"/>
    <x v="0"/>
    <x v="3"/>
  </r>
  <r>
    <s v="fiche64"/>
    <s v="Jacques HACQUET"/>
    <x v="0"/>
    <x v="34"/>
    <s v="16 00"/>
    <x v="1"/>
    <s v="25mn"/>
    <s v="45"/>
    <s v="ORLEANS"/>
    <x v="6"/>
    <x v="0"/>
    <x v="1"/>
    <x v="0"/>
    <x v="3"/>
    <s v="x"/>
    <s v="0"/>
    <s v="0"/>
    <s v="0"/>
    <s v="0"/>
    <s v="0"/>
    <s v="moins de 6 mois"/>
    <x v="5"/>
    <x v="0"/>
    <x v="1"/>
  </r>
  <r>
    <s v="fiche65"/>
    <s v="Jacques HACQUET"/>
    <x v="0"/>
    <x v="34"/>
    <s v="15 00"/>
    <x v="0"/>
    <s v="25 mn"/>
    <s v="75012"/>
    <s v="PARIS"/>
    <x v="1"/>
    <x v="1"/>
    <x v="1"/>
    <x v="1"/>
    <x v="2"/>
    <s v="x"/>
    <s v="0"/>
    <s v="0"/>
    <s v="0"/>
    <s v="0"/>
    <s v="0"/>
    <s v="moins de 6 mois"/>
    <x v="5"/>
    <x v="0"/>
    <x v="2"/>
  </r>
  <r>
    <s v="fiche66"/>
    <s v="Jacques HACQUET"/>
    <x v="0"/>
    <x v="35"/>
    <s v="16 00"/>
    <x v="1"/>
    <s v="30 mn"/>
    <s v="92"/>
    <s v="BOULOGNE"/>
    <x v="1"/>
    <x v="0"/>
    <x v="1"/>
    <x v="0"/>
    <x v="1"/>
    <s v="x"/>
    <s v="0"/>
    <s v="0"/>
    <s v="0"/>
    <s v="0"/>
    <s v="0"/>
    <s v="moins de 6 mois"/>
    <x v="1"/>
    <x v="0"/>
    <x v="2"/>
  </r>
  <r>
    <s v="fiche67"/>
    <s v="Jacques HACQUET"/>
    <x v="0"/>
    <x v="35"/>
    <s v="15 00"/>
    <x v="0"/>
    <s v="25 mn"/>
    <s v="73"/>
    <s v="ANNECY"/>
    <x v="5"/>
    <x v="0"/>
    <x v="1"/>
    <x v="0"/>
    <x v="1"/>
    <s v="x"/>
    <s v="0"/>
    <s v="0"/>
    <s v="0"/>
    <s v="0"/>
    <s v="0"/>
    <s v="moins de 6 mois"/>
    <x v="1"/>
    <x v="0"/>
    <x v="3"/>
  </r>
  <r>
    <s v="fiche68"/>
    <s v="Jacques HACQUET"/>
    <x v="0"/>
    <x v="36"/>
    <s v="15 00"/>
    <x v="0"/>
    <s v="40 mn"/>
    <s v="57"/>
    <s v="METZ"/>
    <x v="2"/>
    <x v="0"/>
    <x v="1"/>
    <x v="0"/>
    <x v="2"/>
    <s v="x"/>
    <s v="0"/>
    <s v="0"/>
    <s v="0"/>
    <s v="0"/>
    <s v="0"/>
    <s v=" plus de 6 mois"/>
    <x v="1"/>
    <x v="0"/>
    <x v="3"/>
  </r>
  <r>
    <s v="fiche69"/>
    <s v="Jacques HACQUET"/>
    <x v="0"/>
    <x v="37"/>
    <s v="16 00"/>
    <x v="1"/>
    <s v="50 mn"/>
    <s v="19400"/>
    <s v="Argentat/Dordogne"/>
    <x v="11"/>
    <x v="0"/>
    <x v="1"/>
    <x v="1"/>
    <x v="2"/>
    <n v="0"/>
    <s v="X"/>
    <s v="0"/>
    <s v="0"/>
    <s v="0"/>
    <s v="0"/>
    <s v=" plus de 6 mois"/>
    <x v="1"/>
    <x v="1"/>
    <x v="0"/>
  </r>
  <r>
    <s v="fiche70"/>
    <s v="Jacques HACQUET"/>
    <x v="0"/>
    <x v="37"/>
    <s v="15 00"/>
    <x v="0"/>
    <s v="40 mn"/>
    <s v="35"/>
    <s v="Montauban de Bretagne"/>
    <x v="9"/>
    <x v="0"/>
    <x v="1"/>
    <x v="1"/>
    <x v="2"/>
    <s v="x"/>
    <s v="0"/>
    <s v="0"/>
    <s v="0"/>
    <s v="0"/>
    <s v="0"/>
    <s v=" plus de 6 mois"/>
    <x v="1"/>
    <x v="0"/>
    <x v="1"/>
  </r>
  <r>
    <s v="fiche71"/>
    <s v="Jacques HACQUET"/>
    <x v="0"/>
    <x v="38"/>
    <s v="10 30"/>
    <x v="4"/>
    <s v="45 mn"/>
    <s v="44"/>
    <s v="NANTES"/>
    <x v="3"/>
    <x v="2"/>
    <x v="1"/>
    <x v="1"/>
    <x v="2"/>
    <s v="x"/>
    <s v="X"/>
    <s v="0"/>
    <s v="0"/>
    <s v="0"/>
    <s v="0"/>
    <s v=" plus de 6 mois"/>
    <x v="2"/>
    <x v="0"/>
    <x v="0"/>
  </r>
  <r>
    <s v="fiche72"/>
    <s v="Jacques HACQUET"/>
    <x v="0"/>
    <x v="39"/>
    <s v="16 00"/>
    <x v="1"/>
    <s v="50 mn"/>
    <s v="35"/>
    <s v="Fougères"/>
    <x v="9"/>
    <x v="2"/>
    <x v="1"/>
    <x v="0"/>
    <x v="1"/>
    <s v="x"/>
    <s v="X"/>
    <s v="0"/>
    <s v="0"/>
    <s v="0"/>
    <s v="0"/>
    <s v=" plus de 6 mois"/>
    <x v="5"/>
    <x v="0"/>
    <x v="3"/>
  </r>
  <r>
    <s v="fiche73"/>
    <s v="Jacques HACQUET"/>
    <x v="0"/>
    <x v="39"/>
    <s v="15 00"/>
    <x v="0"/>
    <s v="25 mn"/>
    <s v="56"/>
    <s v="VANNES"/>
    <x v="9"/>
    <x v="0"/>
    <x v="1"/>
    <x v="0"/>
    <x v="1"/>
    <n v="0"/>
    <s v="X"/>
    <s v="0"/>
    <s v="0"/>
    <s v="0"/>
    <s v="0"/>
    <s v="moins de 6 mois"/>
    <x v="6"/>
    <x v="0"/>
    <x v="2"/>
  </r>
  <r>
    <s v="fiche74"/>
    <s v="Jacques HACQUET"/>
    <x v="0"/>
    <x v="40"/>
    <s v="15 30"/>
    <x v="0"/>
    <s v="25 mn"/>
    <s v="84300"/>
    <s v="HYERES"/>
    <x v="7"/>
    <x v="0"/>
    <x v="1"/>
    <x v="0"/>
    <x v="1"/>
    <n v="0"/>
    <s v="0"/>
    <s v="X"/>
    <s v="0"/>
    <s v="0"/>
    <s v="0"/>
    <s v=" plus de 6 mois"/>
    <x v="1"/>
    <x v="0"/>
    <x v="3"/>
  </r>
  <r>
    <s v="fiche75"/>
    <s v="Jacques HACQUET"/>
    <x v="0"/>
    <x v="41"/>
    <s v="16 00"/>
    <x v="1"/>
    <s v="25 mn"/>
    <s v="13800"/>
    <s v="ISTRES"/>
    <x v="7"/>
    <x v="2"/>
    <x v="1"/>
    <x v="1"/>
    <x v="1"/>
    <s v="x"/>
    <s v="0"/>
    <s v="0"/>
    <s v="0"/>
    <s v="0"/>
    <s v="0"/>
    <s v="moins de 6 mois"/>
    <x v="1"/>
    <x v="0"/>
    <x v="2"/>
  </r>
  <r>
    <s v="fiche76"/>
    <s v="Jacques HACQUET"/>
    <x v="0"/>
    <x v="41"/>
    <s v="15 00"/>
    <x v="0"/>
    <s v="25 mn"/>
    <s v="64"/>
    <s v="?"/>
    <x v="11"/>
    <x v="2"/>
    <x v="1"/>
    <x v="1"/>
    <x v="1"/>
    <s v="x"/>
    <s v="0"/>
    <s v="0"/>
    <s v="0"/>
    <s v="0"/>
    <s v="0"/>
    <s v=" plus de 6 mois"/>
    <x v="1"/>
    <x v="0"/>
    <x v="0"/>
  </r>
  <r>
    <s v="fiche77"/>
    <s v="Jacques HACQUET"/>
    <x v="0"/>
    <x v="42"/>
    <s v="15 00"/>
    <x v="0"/>
    <s v="25 mn"/>
    <s v="60"/>
    <s v="Compiègne"/>
    <x v="0"/>
    <x v="2"/>
    <x v="1"/>
    <x v="0"/>
    <x v="1"/>
    <s v="x"/>
    <s v="0"/>
    <s v="0"/>
    <s v="0"/>
    <s v="0"/>
    <s v="0"/>
    <s v="moins de 6 mois"/>
    <x v="2"/>
    <x v="0"/>
    <x v="2"/>
  </r>
  <r>
    <s v="fiche78"/>
    <s v="Jacques HACQUET"/>
    <x v="0"/>
    <x v="43"/>
    <s v="15 00"/>
    <x v="0"/>
    <s v="45mn"/>
    <s v="71"/>
    <s v="Montceau les M"/>
    <x v="8"/>
    <x v="2"/>
    <x v="1"/>
    <x v="1"/>
    <x v="0"/>
    <s v="x"/>
    <s v="0"/>
    <s v="0"/>
    <s v="0"/>
    <s v="0"/>
    <s v="0"/>
    <s v=" plus de 6 mois"/>
    <x v="2"/>
    <x v="0"/>
    <x v="2"/>
  </r>
  <r>
    <s v="fiche79"/>
    <d v="1899-12-30T00:00:00"/>
    <x v="1"/>
    <x v="44"/>
    <d v="1899-12-30T00:00:00"/>
    <x v="7"/>
    <n v="0"/>
    <n v="0"/>
    <n v="0"/>
    <x v="12"/>
    <x v="3"/>
    <x v="2"/>
    <x v="2"/>
    <x v="4"/>
    <n v="0"/>
    <s v="0"/>
    <s v="0"/>
    <s v="0"/>
    <s v="0"/>
    <s v="0"/>
    <s v=""/>
    <x v="7"/>
    <x v="2"/>
    <x v="4"/>
  </r>
  <r>
    <s v="fiche80"/>
    <d v="1899-12-30T00:00:00"/>
    <x v="1"/>
    <x v="44"/>
    <d v="1899-12-30T00:00:00"/>
    <x v="7"/>
    <n v="0"/>
    <n v="0"/>
    <n v="0"/>
    <x v="12"/>
    <x v="3"/>
    <x v="2"/>
    <x v="2"/>
    <x v="4"/>
    <n v="0"/>
    <s v="0"/>
    <s v="0"/>
    <s v="0"/>
    <s v="0"/>
    <s v="0"/>
    <s v=""/>
    <x v="7"/>
    <x v="2"/>
    <x v="4"/>
  </r>
  <r>
    <s v="fiche81"/>
    <d v="1899-12-30T00:00:00"/>
    <x v="0"/>
    <x v="44"/>
    <d v="1899-12-30T00:00:00"/>
    <x v="7"/>
    <n v="0"/>
    <n v="0"/>
    <n v="0"/>
    <x v="12"/>
    <x v="3"/>
    <x v="2"/>
    <x v="2"/>
    <x v="4"/>
    <n v="0"/>
    <s v="0"/>
    <s v="0"/>
    <s v="0"/>
    <s v="0"/>
    <s v="0"/>
    <s v=""/>
    <x v="7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 rowHeaderCaption="Tranches d'âge">
  <location ref="A110:B115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axis="axisRow" showAll="0">
      <items count="7">
        <item x="3"/>
        <item x="0"/>
        <item x="1"/>
        <item x="2"/>
        <item h="1" m="1" x="5"/>
        <item h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1">
    <field x="13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Fiche" fld="0" subtotal="count" baseField="0" baseItem="3195"/>
  </dataFields>
  <formats count="2">
    <format dxfId="29">
      <pivotArea outline="0" collapsedLevelsAreSubtotals="1" fieldPosition="0"/>
    </format>
    <format dxfId="28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 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 rowHeaderCaption="Régions">
  <location ref="A28:B42" firstHeaderRow="1" firstDataRow="1" firstDataCol="1"/>
  <pivotFields count="26">
    <pivotField dataField="1" showAll="0"/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showAll="0"/>
    <pivotField numFmtId="1" showAll="0"/>
    <pivotField showAll="0"/>
    <pivotField showAll="0"/>
    <pivotField axis="axisRow" showAll="0">
      <items count="15">
        <item x="5"/>
        <item x="8"/>
        <item x="6"/>
        <item x="0"/>
        <item x="4"/>
        <item x="3"/>
        <item x="7"/>
        <item m="1" x="13"/>
        <item x="12"/>
        <item x="1"/>
        <item x="2"/>
        <item x="9"/>
        <item x="10"/>
        <item x="11"/>
        <item t="default"/>
      </items>
    </pivotField>
    <pivotField showAll="0"/>
    <pivotField showAll="0"/>
    <pivotField showAll="0"/>
    <pivotField showAll="0">
      <items count="7">
        <item x="2"/>
        <item x="0"/>
        <item x="1"/>
        <item x="3"/>
        <item m="1" x="5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7">
        <item x="1"/>
        <item x="2"/>
        <item x="3"/>
        <item x="4"/>
        <item x="5"/>
        <item x="0"/>
        <item t="default"/>
      </items>
    </pivotField>
    <pivotField showAll="0">
      <items count="127">
        <item x="124"/>
        <item x="125"/>
        <item x="1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</pivotFields>
  <rowFields count="1">
    <field x="9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Nombre d'appels" fld="0" subtotal="count" baseField="0" baseItem="0"/>
  </dataFields>
  <formats count="29">
    <format dxfId="58">
      <pivotArea type="all" dataOnly="0" outline="0" fieldPosition="0"/>
    </format>
    <format dxfId="57">
      <pivotArea type="origin" dataOnly="0" labelOnly="1" outline="0" fieldPosition="0"/>
    </format>
    <format dxfId="56">
      <pivotArea field="13" type="button" dataOnly="0" labelOnly="1" outline="0"/>
    </format>
    <format dxfId="55">
      <pivotArea type="topRight" dataOnly="0" labelOnly="1" outline="0" fieldPosition="0"/>
    </format>
    <format dxfId="54">
      <pivotArea field="9" type="button" dataOnly="0" labelOnly="1" outline="0" axis="axisRow" fieldPosition="0"/>
    </format>
    <format dxfId="53">
      <pivotArea dataOnly="0" labelOnly="1" fieldPosition="0">
        <references count="1">
          <reference field="9" count="0"/>
        </references>
      </pivotArea>
    </format>
    <format dxfId="52">
      <pivotArea dataOnly="0" labelOnly="1" grandRow="1" outline="0" fieldPosition="0"/>
    </format>
    <format dxfId="51">
      <pivotArea dataOnly="0" labelOnly="1" grandCol="1" outline="0" fieldPosition="0"/>
    </format>
    <format dxfId="50">
      <pivotArea type="all" dataOnly="0" outline="0" fieldPosition="0"/>
    </format>
    <format dxfId="49">
      <pivotArea field="9" type="button" dataOnly="0" labelOnly="1" outline="0" axis="axisRow" fieldPosition="0"/>
    </format>
    <format dxfId="48">
      <pivotArea dataOnly="0" labelOnly="1" fieldPosition="0">
        <references count="1">
          <reference field="9" count="0"/>
        </references>
      </pivotArea>
    </format>
    <format dxfId="47">
      <pivotArea dataOnly="0" labelOnly="1" grandRow="1" outline="0" fieldPosition="0"/>
    </format>
    <format dxfId="46">
      <pivotArea type="all" dataOnly="0" outline="0" fieldPosition="0"/>
    </format>
    <format dxfId="45">
      <pivotArea dataOnly="0" labelOnly="1" fieldPosition="0">
        <references count="1">
          <reference field="9" count="0"/>
        </references>
      </pivotArea>
    </format>
    <format dxfId="44">
      <pivotArea dataOnly="0" labelOnly="1" grandRow="1" outline="0" fieldPosition="0"/>
    </format>
    <format dxfId="43">
      <pivotArea outline="0" collapsedLevelsAreSubtotals="1" fieldPosition="0"/>
    </format>
    <format dxfId="42">
      <pivotArea dataOnly="0" labelOnly="1" outline="0" axis="axisValues" fieldPosition="0"/>
    </format>
    <format dxfId="41">
      <pivotArea outline="0" collapsedLevelsAreSubtotals="1" fieldPosition="0"/>
    </format>
    <format dxfId="40">
      <pivotArea dataOnly="0" labelOnly="1" outline="0" axis="axisValues" fieldPosition="0"/>
    </format>
    <format dxfId="39">
      <pivotArea field="9" type="button" dataOnly="0" labelOnly="1" outline="0" axis="axisRow" fieldPosition="0"/>
    </format>
    <format dxfId="38">
      <pivotArea dataOnly="0" labelOnly="1" grandRow="1" outline="0" fieldPosition="0"/>
    </format>
    <format dxfId="37">
      <pivotArea grandRow="1" outline="0" collapsedLevelsAreSubtotals="1" fieldPosition="0"/>
    </format>
    <format dxfId="36">
      <pivotArea type="all" dataOnly="0" outline="0" fieldPosition="0"/>
    </format>
    <format dxfId="35">
      <pivotArea outline="0" collapsedLevelsAreSubtotals="1" fieldPosition="0"/>
    </format>
    <format dxfId="34">
      <pivotArea field="9" type="button" dataOnly="0" labelOnly="1" outline="0" axis="axisRow" fieldPosition="0"/>
    </format>
    <format dxfId="33">
      <pivotArea dataOnly="0" labelOnly="1" fieldPosition="0">
        <references count="1">
          <reference field="9" count="0"/>
        </references>
      </pivotArea>
    </format>
    <format dxfId="32">
      <pivotArea dataOnly="0" labelOnly="1" grandRow="1" outline="0" fieldPosition="0"/>
    </format>
    <format dxfId="31">
      <pivotArea dataOnly="0" labelOnly="1" outline="0" axis="axisValues" fieldPosition="0"/>
    </format>
    <format dxfId="30">
      <pivotArea dataOnly="0" labelOnly="1" outline="0" axis="axisValues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 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colHeaderCaption="">
  <location ref="A89:E91" firstHeaderRow="1" firstDataRow="2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axis="axisCol" showAll="0">
      <items count="6">
        <item x="0"/>
        <item x="1"/>
        <item x="2"/>
        <item h="1" m="1" x="4"/>
        <item h="1"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Items count="1">
    <i/>
  </rowItems>
  <colFields count="1">
    <field x="10"/>
  </colFields>
  <colItems count="4">
    <i>
      <x/>
    </i>
    <i>
      <x v="1"/>
    </i>
    <i>
      <x v="2"/>
    </i>
    <i t="grand">
      <x/>
    </i>
  </colItems>
  <dataFields count="1">
    <dataField name="Nombre d'appels" fld="0" subtotal="count" baseField="0" baseItem="32262"/>
  </dataFields>
  <formats count="11">
    <format dxfId="69">
      <pivotArea type="all" dataOnly="0" outline="0" fieldPosition="0"/>
    </format>
    <format dxfId="68">
      <pivotArea outline="0" collapsedLevelsAreSubtotals="1" fieldPosition="0"/>
    </format>
    <format dxfId="67">
      <pivotArea type="origin" dataOnly="0" labelOnly="1" outline="0" fieldPosition="0"/>
    </format>
    <format dxfId="66">
      <pivotArea dataOnly="0" labelOnly="1" outline="0" axis="axisValues" fieldPosition="0"/>
    </format>
    <format dxfId="65">
      <pivotArea field="10" type="button" dataOnly="0" labelOnly="1" outline="0" axis="axisCol" fieldPosition="0"/>
    </format>
    <format dxfId="64">
      <pivotArea type="topRight" dataOnly="0" labelOnly="1" outline="0" fieldPosition="0"/>
    </format>
    <format dxfId="63">
      <pivotArea outline="0" collapsedLevelsAreSubtotals="1" fieldPosition="0"/>
    </format>
    <format dxfId="62">
      <pivotArea outline="0" collapsedLevelsAreSubtotals="1" fieldPosition="0"/>
    </format>
    <format dxfId="61">
      <pivotArea dataOnly="0" labelOnly="1" grandCol="1" outline="0" fieldPosition="0"/>
    </format>
    <format dxfId="60">
      <pivotArea dataOnly="0" labelOnly="1" fieldPosition="0">
        <references count="1">
          <reference field="10" count="0"/>
        </references>
      </pivotArea>
    </format>
    <format dxfId="59">
      <pivotArea dataOnly="0" labelOnly="1" grandCol="1" outline="0" fieldPosition="0"/>
    </format>
  </format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</chartFormats>
  <pivotTableStyleInfo name="PivotStyleMedium2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rowHeaderCaption="Type d'appel">
  <location ref="A124:B127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0"/>
        <item x="1"/>
        <item h="1" m="1" x="3"/>
        <item h="1" x="2"/>
        <item t="default"/>
      </items>
    </pivotField>
    <pivotField showAll="0"/>
    <pivotField showAll="0" defaultSubtotal="0"/>
    <pivotField showAll="0" defaultSubtotal="0"/>
  </pivotFields>
  <rowFields count="1">
    <field x="22"/>
  </rowFields>
  <rowItems count="3">
    <i>
      <x/>
    </i>
    <i>
      <x v="1"/>
    </i>
    <i t="grand">
      <x/>
    </i>
  </rowItems>
  <colItems count="1">
    <i/>
  </colItems>
  <dataFields count="1">
    <dataField name="Nombre de Fiche" fld="0" subtotal="count" baseField="0" baseItem="3538"/>
  </dataFields>
  <formats count="2">
    <format dxfId="71">
      <pivotArea outline="0" collapsedLevelsAreSubtotals="1" fieldPosition="0"/>
    </format>
    <format dxfId="70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 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rowHeaderCaption="Par an et par trimestre">
  <location ref="A66:B83" firstHeaderRow="1" firstDataRow="1" firstDataCol="1"/>
  <pivotFields count="26">
    <pivotField dataField="1" showAll="0"/>
    <pivotField showAll="0"/>
    <pivotField showAll="0"/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7">
        <item x="1"/>
        <item x="2"/>
        <item x="3"/>
        <item x="4"/>
        <item x="5"/>
        <item x="0"/>
        <item t="default"/>
      </items>
    </pivotField>
    <pivotField axis="axisRow" showAll="0">
      <items count="127">
        <item x="123"/>
        <item x="124"/>
        <item x="1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</pivotFields>
  <rowFields count="2">
    <field x="25"/>
    <field x="3"/>
  </rowFields>
  <rowItems count="17">
    <i>
      <x/>
    </i>
    <i r="1">
      <x v="3"/>
    </i>
    <i r="1">
      <x v="4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"/>
    </i>
    <i r="1">
      <x v="1"/>
    </i>
    <i r="1">
      <x v="2"/>
    </i>
    <i r="1">
      <x v="3"/>
    </i>
    <i>
      <x v="4"/>
    </i>
    <i r="1">
      <x v="1"/>
    </i>
    <i t="grand">
      <x/>
    </i>
  </rowItems>
  <colItems count="1">
    <i/>
  </colItems>
  <dataFields count="1">
    <dataField name="Nombre d'appels" fld="0" subtotal="count" baseField="16" baseItem="124"/>
  </dataFields>
  <formats count="16">
    <format dxfId="87">
      <pivotArea type="all" dataOnly="0" outline="0" fieldPosition="0"/>
    </format>
    <format dxfId="86">
      <pivotArea outline="0" collapsedLevelsAreSubtotals="1" fieldPosition="0"/>
    </format>
    <format dxfId="85">
      <pivotArea field="25" type="button" dataOnly="0" labelOnly="1" outline="0" axis="axisRow" fieldPosition="0"/>
    </format>
    <format dxfId="84">
      <pivotArea dataOnly="0" labelOnly="1" fieldPosition="0">
        <references count="1">
          <reference field="25" count="0"/>
        </references>
      </pivotArea>
    </format>
    <format dxfId="83">
      <pivotArea dataOnly="0" labelOnly="1" grandRow="1" outline="0" fieldPosition="0"/>
    </format>
    <format dxfId="82">
      <pivotArea dataOnly="0" labelOnly="1" outline="0" axis="axisValues" fieldPosition="0"/>
    </format>
    <format dxfId="81">
      <pivotArea type="all" dataOnly="0" outline="0" fieldPosition="0"/>
    </format>
    <format dxfId="80">
      <pivotArea outline="0" collapsedLevelsAreSubtotals="1" fieldPosition="0"/>
    </format>
    <format dxfId="79">
      <pivotArea dataOnly="0" labelOnly="1" grandRow="1" outline="0" fieldPosition="0"/>
    </format>
    <format dxfId="78">
      <pivotArea dataOnly="0" labelOnly="1" outline="0" axis="axisValues" fieldPosition="0"/>
    </format>
    <format dxfId="77">
      <pivotArea field="25" type="button" dataOnly="0" labelOnly="1" outline="0" axis="axisRow" fieldPosition="0"/>
    </format>
    <format dxfId="76">
      <pivotArea dataOnly="0" labelOnly="1" fieldPosition="0">
        <references count="1">
          <reference field="25" count="0"/>
        </references>
      </pivotArea>
    </format>
    <format dxfId="75">
      <pivotArea field="25" type="button" dataOnly="0" labelOnly="1" outline="0" axis="axisRow" fieldPosition="0"/>
    </format>
    <format dxfId="74">
      <pivotArea dataOnly="0" labelOnly="1" fieldPosition="0">
        <references count="1">
          <reference field="25" count="0"/>
        </references>
      </pivotArea>
    </format>
    <format dxfId="73">
      <pivotArea collapsedLevelsAreSubtotals="1" fieldPosition="0">
        <references count="1">
          <reference field="25" count="0"/>
        </references>
      </pivotArea>
    </format>
    <format dxfId="72">
      <pivotArea dataOnly="0" labelOnly="1" outline="0" axis="axisValues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 rowHeaderCaption="Conseils donnés">
  <location ref="A161:B164" firstHeaderRow="1" firstDataRow="1" firstDataCol="1"/>
  <pivotFields count="26">
    <pivotField dataField="1" showAll="0"/>
    <pivotField showAll="0"/>
    <pivotField axis="axisRow" showAll="0">
      <items count="3">
        <item x="0"/>
        <item x="1"/>
        <item t="default"/>
      </items>
    </pivotField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1">
    <field x="2"/>
  </rowFields>
  <rowItems count="3">
    <i>
      <x/>
    </i>
    <i>
      <x v="1"/>
    </i>
    <i t="grand">
      <x/>
    </i>
  </rowItems>
  <colItems count="1">
    <i/>
  </colItems>
  <dataFields count="1">
    <dataField name="Nombre de Fiche" fld="0" subtotal="count" baseField="0" baseItem="11251"/>
  </dataFields>
  <formats count="1">
    <format dxfId="88">
      <pivotArea outline="0" collapsedLevelsAreSubtotals="1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 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 rowHeaderCaption="Pathologies" colHeaderCaption=" ">
  <location ref="A45:B53" firstHeaderRow="1" firstDataRow="1" firstDataCol="1"/>
  <pivotFields count="26">
    <pivotField dataField="1" showAll="0"/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9">
        <item x="0"/>
        <item x="6"/>
        <item x="4"/>
        <item x="3"/>
        <item x="5"/>
        <item x="2"/>
        <item x="1"/>
        <item h="1" m="1" x="8"/>
        <item h="1" x="7"/>
      </items>
    </pivotField>
    <pivotField showAll="0"/>
    <pivotField showAll="0"/>
    <pivotField showAll="0">
      <items count="7">
        <item x="1"/>
        <item x="2"/>
        <item x="3"/>
        <item x="4"/>
        <item x="5"/>
        <item x="0"/>
        <item t="default"/>
      </items>
    </pivotField>
    <pivotField showAll="0">
      <items count="127">
        <item x="124"/>
        <item x="125"/>
        <item x="1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</pivotFields>
  <rowFields count="1">
    <field x="2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Fiche" fld="0" subtotal="count" baseField="0" baseItem="0"/>
  </dataFields>
  <formats count="25">
    <format dxfId="113">
      <pivotArea type="origin" dataOnly="0" labelOnly="1" outline="0" fieldPosition="0"/>
    </format>
    <format dxfId="112">
      <pivotArea type="topRight" dataOnly="0" labelOnly="1" outline="0" fieldPosition="0"/>
    </format>
    <format dxfId="111">
      <pivotArea field="21" type="button" dataOnly="0" labelOnly="1" outline="0" axis="axisRow" fieldPosition="0"/>
    </format>
    <format dxfId="110">
      <pivotArea dataOnly="0" labelOnly="1" grandCol="1" outline="0" fieldPosition="0"/>
    </format>
    <format dxfId="109">
      <pivotArea type="origin" dataOnly="0" labelOnly="1" outline="0" fieldPosition="0"/>
    </format>
    <format dxfId="108">
      <pivotArea type="topRight" dataOnly="0" labelOnly="1" outline="0" fieldPosition="0"/>
    </format>
    <format dxfId="107">
      <pivotArea field="21" type="button" dataOnly="0" labelOnly="1" outline="0" axis="axisRow" fieldPosition="0"/>
    </format>
    <format dxfId="106">
      <pivotArea dataOnly="0" labelOnly="1" grandCol="1" outline="0" fieldPosition="0"/>
    </format>
    <format dxfId="105">
      <pivotArea type="origin" dataOnly="0" labelOnly="1" outline="0" fieldPosition="0"/>
    </format>
    <format dxfId="104">
      <pivotArea type="topRight" dataOnly="0" labelOnly="1" outline="0" fieldPosition="0"/>
    </format>
    <format dxfId="103">
      <pivotArea field="21" type="button" dataOnly="0" labelOnly="1" outline="0" axis="axisRow" fieldPosition="0"/>
    </format>
    <format dxfId="102">
      <pivotArea type="all" dataOnly="0" outline="0" fieldPosition="0"/>
    </format>
    <format dxfId="101">
      <pivotArea outline="0" collapsedLevelsAreSubtotals="1" fieldPosition="0"/>
    </format>
    <format dxfId="100">
      <pivotArea outline="0" collapsedLevelsAreSubtotals="1" fieldPosition="0"/>
    </format>
    <format dxfId="99">
      <pivotArea dataOnly="0" labelOnly="1" grandCol="1" outline="0" fieldPosition="0"/>
    </format>
    <format dxfId="98">
      <pivotArea dataOnly="0" labelOnly="1" grandCol="1" outline="0" fieldPosition="0"/>
    </format>
    <format dxfId="97">
      <pivotArea grandRow="1" outline="0" collapsedLevelsAreSubtotals="1" fieldPosition="0"/>
    </format>
    <format dxfId="96">
      <pivotArea dataOnly="0" labelOnly="1" grandRow="1" outline="0" fieldPosition="0"/>
    </format>
    <format dxfId="95">
      <pivotArea dataOnly="0" labelOnly="1" grandCol="1" outline="0" fieldPosition="0"/>
    </format>
    <format dxfId="94">
      <pivotArea dataOnly="0" grandCol="1" outline="0" fieldPosition="0"/>
    </format>
    <format dxfId="93">
      <pivotArea grandRow="1" outline="0" collapsedLevelsAreSubtotals="1" fieldPosition="0"/>
    </format>
    <format dxfId="92">
      <pivotArea dataOnly="0" labelOnly="1" grandRow="1" outline="0" fieldPosition="0"/>
    </format>
    <format dxfId="91">
      <pivotArea dataOnly="0" labelOnly="1" grandRow="1" outline="0" fieldPosition="0"/>
    </format>
    <format dxfId="90">
      <pivotArea dataOnly="0" labelOnly="1" grandCol="1" outline="0" fieldPosition="0"/>
    </format>
    <format dxfId="89">
      <pivotArea dataOnly="0" labelOnly="1" grandCol="1" outline="0" fieldPosition="0"/>
    </format>
  </formats>
  <chartFormats count="1">
    <chartFormat chart="3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Dark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 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4:B19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axis="axisRow" showAll="0">
      <items count="15">
        <item x="11"/>
        <item x="10"/>
        <item x="4"/>
        <item x="12"/>
        <item x="5"/>
        <item x="3"/>
        <item x="2"/>
        <item x="0"/>
        <item x="1"/>
        <item x="8"/>
        <item x="9"/>
        <item x="6"/>
        <item x="13"/>
        <item x="7"/>
        <item t="default"/>
      </items>
    </pivotField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Nombre de Fiche" fld="0" subtotal="count" baseField="0" baseItem="3725"/>
  </dataFields>
  <formats count="2">
    <format dxfId="115">
      <pivotArea outline="0" collapsedLevelsAreSubtotals="1" fieldPosition="0"/>
    </format>
    <format dxfId="114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Dark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 9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 rowHeaderCaption="Conseils donnés">
  <location ref="A140:B146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4"/>
        <item x="0"/>
        <item x="2"/>
        <item x="1"/>
        <item x="3"/>
        <item t="default"/>
      </items>
    </pivotField>
    <pivotField showAll="0" defaultSubtotal="0"/>
    <pivotField showAll="0" defaultSubtotal="0"/>
  </pivotFields>
  <rowFields count="1">
    <field x="2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Fiche" fld="0" subtotal="count" baseField="0" baseItem="11251"/>
  </dataFields>
  <formats count="1">
    <format dxfId="116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 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97:B104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axis="axisRow" showAll="0">
      <items count="5">
        <item x="1"/>
        <item x="0"/>
        <item h="1" m="1" x="3"/>
        <item h="1"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2">
    <field x="11"/>
    <field x="12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Items count="1">
    <i/>
  </colItems>
  <dataFields count="1">
    <dataField name="Nombre de Fiche" fld="0" subtotal="count" baseField="7" baseItem="1"/>
  </dataFields>
  <formats count="2">
    <format dxfId="118">
      <pivotArea outline="0" collapsedLevelsAreSubtotals="1" fieldPosition="0"/>
    </format>
    <format dxfId="117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2:X83" totalsRowShown="0" headerRowDxfId="27" dataDxfId="25" headerRowBorderDxfId="26" tableBorderDxfId="24">
  <autoFilter ref="A2:X83"/>
  <tableColumns count="24">
    <tableColumn id="1" name="Fiche" dataDxfId="23"/>
    <tableColumn id="18" name="Ecoutant" dataDxfId="22">
      <calculatedColumnFormula>IFERROR(INDIRECT(Tableau1[[#This Row],[Fiche]]&amp;"!D$4"),"")</calculatedColumnFormula>
    </tableColumn>
    <tableColumn id="19" name="En présentiel" dataDxfId="21"/>
    <tableColumn id="2" name="Date" dataDxfId="20">
      <calculatedColumnFormula>IFERROR(INDIRECT(Tableau1[[#This Row],[Fiche]]&amp;"!D$7"),"")</calculatedColumnFormula>
    </tableColumn>
    <tableColumn id="3" name="Heure" dataDxfId="19">
      <calculatedColumnFormula>IFERROR(INDIRECT(Tableau1[[#This Row],[Fiche]]&amp;"!E$7"),"")</calculatedColumnFormula>
    </tableColumn>
    <tableColumn id="17" name="Tranche horaire" dataDxfId="18">
      <calculatedColumnFormula>IFERROR(IF(TEXT(Tableau1[[#This Row],[Heure]],"hh")&gt;0,VLOOKUP(TEXT(Tableau1[[#This Row],[Heure]],"hh"),'Tranches horaires'!$A$3:$B$26,2),""),"")</calculatedColumnFormula>
    </tableColumn>
    <tableColumn id="4" name="Durée" dataDxfId="17">
      <calculatedColumnFormula>IFERROR(INDIRECT(Tableau1[[#This Row],[Fiche]]&amp;"!F$7"),"")</calculatedColumnFormula>
    </tableColumn>
    <tableColumn id="5" name="CP" dataDxfId="16">
      <calculatedColumnFormula>IFERROR(INDIRECT(Tableau1[[#This Row],[Fiche]]&amp;"!D$10"),"")</calculatedColumnFormula>
    </tableColumn>
    <tableColumn id="6" name="VILLE" dataDxfId="15">
      <calculatedColumnFormula>IFERROR(INDIRECT(Tableau1[[#This Row],[Fiche]]&amp;"!E$10"),"")</calculatedColumnFormula>
    </tableColumn>
    <tableColumn id="7" name="REGION" dataDxfId="14">
      <calculatedColumnFormula>IFERROR(INDIRECT(Tableau1[[#This Row],[Fiche]]&amp;"!D$11"),"")</calculatedColumnFormula>
    </tableColumn>
    <tableColumn id="16" name="Comment a-t-il connu FA ?" dataDxfId="13">
      <calculatedColumnFormula>IFERROR(INDEX(INDIRECT(Tableau1[[#This Row],[Fiche]]&amp;"!$D$8:$G$8"),MATCH(TRUE,INDEX(INDIRECT(Tableau1[[#This Row],[Fiche]]&amp;"!$D$9:$G$9")&lt;&gt;"",0),0)),"")</calculatedColumnFormula>
    </tableColumn>
    <tableColumn id="8" name="Personne concernée par l'appel" dataDxfId="12">
      <calculatedColumnFormula>IFERROR(INDEX(INDIRECT(Tableau1[[#This Row],[Fiche]]&amp;"!$D$14:$E$14"),MATCH(TRUE,INDEX(INDIRECT(Tableau1[[#This Row],[Fiche]]&amp;"!$D$15:$E$15")&lt;&gt;"",0),0)),"")</calculatedColumnFormula>
    </tableColumn>
    <tableColumn id="9" name="Sexe" dataDxfId="11">
      <calculatedColumnFormula>IFERROR(UPPER(INDIRECT(Tableau1[[#This Row],[Fiche]]&amp;"!$F$15")),"")</calculatedColumnFormula>
    </tableColumn>
    <tableColumn id="10" name="Tranche d'âge" dataDxfId="10">
      <calculatedColumnFormula>IFERROR(INDEX(INDIRECT(Tableau1[[#This Row],[Fiche]]&amp;"!$D$16:$G$16"),MATCH(TRUE,INDEX(INDIRECT(Tableau1[[#This Row],[Fiche]]&amp;"!$D$17:$G$17")&lt;&gt;"",0),0)),"")</calculatedColumnFormula>
    </tableColumn>
    <tableColumn id="11" name="Acouphènes" dataDxfId="9">
      <calculatedColumnFormula>IFERROR((INDIRECT(Tableau1[[#This Row],[Fiche]]&amp;"!$B$46")),"")</calculatedColumnFormula>
    </tableColumn>
    <tableColumn id="24" name="Hyperacousie" dataDxfId="8">
      <calculatedColumnFormula>IFERROR(UPPER(INDIRECT(Tableau1[[#This Row],[Fiche]]&amp;"!$C$46")),"")</calculatedColumnFormula>
    </tableColumn>
    <tableColumn id="23" name="Menière" dataDxfId="7">
      <calculatedColumnFormula>IFERROR(UPPER(INDIRECT(Tableau1[[#This Row],[Fiche]]&amp;"!$D$46")),"")</calculatedColumnFormula>
    </tableColumn>
    <tableColumn id="22" name="Neurinome" dataDxfId="6">
      <calculatedColumnFormula>IFERROR(UPPER(INDIRECT(Tableau1[[#This Row],[Fiche]]&amp;"!$E$46")),"")</calculatedColumnFormula>
    </tableColumn>
    <tableColumn id="21" name="Surdité" dataDxfId="5">
      <calculatedColumnFormula>IFERROR(UPPER(INDIRECT(Tableau1[[#This Row],[Fiche]]&amp;"!$F$46")),"")</calculatedColumnFormula>
    </tableColumn>
    <tableColumn id="20" name="Autre" dataDxfId="4">
      <calculatedColumnFormula>IFERROR(UPPER(INDIRECT(Tableau1[[#This Row],[Fiche]]&amp;"!$E$46")),"")</calculatedColumnFormula>
    </tableColumn>
    <tableColumn id="12" name="Ancienneté du trouble" dataDxfId="3">
      <calculatedColumnFormula>IFERROR(INDEX(INDIRECT(Tableau1[[#This Row],[Fiche]]&amp;"!$D$24:$G$24"),MATCH(TRUE,INDEX(INDIRECT(Tableau1[[#This Row],[Fiche]]&amp;"!$D$25:$G$25")&lt;&gt;"",0),0)),"")</calculatedColumnFormula>
    </tableColumn>
    <tableColumn id="13" name="Cause du trouble" dataDxfId="2">
      <calculatedColumnFormula>IFERROR(INDEX(INDIRECT(Tableau1[[#This Row],[Fiche]]&amp;"!$B$47:$H$47"),MATCH(TRUE,INDEX(INDIRECT(Tableau1[[#This Row],[Fiche]]&amp;"!$B$48:$H$48")&lt;&gt;0,0),0)),"")</calculatedColumnFormula>
    </tableColumn>
    <tableColumn id="14" name="1er appel" dataDxfId="1">
      <calculatedColumnFormula>IFERROR(INDEX(INDIRECT(Tableau1[[#This Row],[Fiche]]&amp;"!$D$30:$G$30"),MATCH(TRUE,INDEX(INDIRECT(Tableau1[[#This Row],[Fiche]]&amp;"!$D$31:$G$31")&lt;&gt;"",0),0)),"")</calculatedColumnFormula>
    </tableColumn>
    <tableColumn id="15" name="Conseils sur les thérapies existantes" dataDxfId="0">
      <calculatedColumnFormula>IFERROR(INDEX(INDIRECT(Tableau1[[#This Row],[Fiche]]&amp;"!$B$49:$E$49"),MATCH(TRUE,INDEX(INDIRECT(Tableau1[[#This Row],[Fiche]]&amp;"!$B$50:$E$50")&lt;&gt;0,0),0)),"")</calculatedColumnFormula>
    </tableColumn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3">
    <tabColor rgb="FFFFC000"/>
  </sheetPr>
  <dimension ref="A1:M50"/>
  <sheetViews>
    <sheetView showGridLines="0" tabSelected="1" workbookViewId="0">
      <selection activeCell="L8" sqref="L8"/>
    </sheetView>
  </sheetViews>
  <sheetFormatPr baseColWidth="10" defaultRowHeight="12.75"/>
  <cols>
    <col min="1" max="1" width="1.140625" customWidth="1"/>
    <col min="2" max="2" width="11.7109375" style="2" customWidth="1"/>
    <col min="3" max="3" width="14.85546875" style="2" customWidth="1"/>
    <col min="4" max="4" width="22.42578125" customWidth="1"/>
    <col min="5" max="5" width="21.5703125" customWidth="1"/>
    <col min="6" max="6" width="11.42578125" customWidth="1"/>
    <col min="7" max="7" width="10.42578125" customWidth="1"/>
    <col min="8" max="8" width="23" customWidth="1"/>
    <col min="9" max="9" width="6.28515625" style="3" customWidth="1"/>
    <col min="10" max="10" width="7.85546875" style="3" customWidth="1"/>
    <col min="11" max="11" width="1.140625" customWidth="1"/>
    <col min="14" max="19" width="7.140625" customWidth="1"/>
  </cols>
  <sheetData>
    <row r="1" spans="1:12" ht="13.5" thickBot="1">
      <c r="A1" s="328" t="b">
        <v>1</v>
      </c>
    </row>
    <row r="2" spans="1:12" s="7" customFormat="1" ht="53.25" thickTop="1" thickBot="1">
      <c r="A2" s="95"/>
      <c r="B2" s="302" t="s">
        <v>0</v>
      </c>
      <c r="C2" s="302"/>
      <c r="D2" s="303" t="s">
        <v>225</v>
      </c>
      <c r="E2" s="304"/>
      <c r="F2" s="304"/>
      <c r="G2" s="305"/>
      <c r="H2" s="96" t="s">
        <v>142</v>
      </c>
      <c r="I2" s="306" t="s">
        <v>143</v>
      </c>
      <c r="J2" s="306"/>
      <c r="K2" s="97"/>
    </row>
    <row r="3" spans="1:12" s="7" customFormat="1" ht="16.5" thickTop="1" thickBot="1">
      <c r="A3" s="98"/>
      <c r="B3" s="99"/>
      <c r="C3" s="100"/>
      <c r="D3" s="99"/>
      <c r="E3" s="99"/>
      <c r="F3" s="99"/>
      <c r="G3" s="101"/>
      <c r="H3" s="99"/>
      <c r="I3" s="102"/>
      <c r="J3" s="102"/>
      <c r="K3" s="103"/>
    </row>
    <row r="4" spans="1:12" ht="41.45" customHeight="1" thickTop="1" thickBot="1">
      <c r="A4" s="104"/>
      <c r="B4" s="307" t="s">
        <v>239</v>
      </c>
      <c r="C4" s="308"/>
      <c r="D4" s="309"/>
      <c r="E4" s="310"/>
      <c r="F4" s="310"/>
      <c r="G4" s="311"/>
      <c r="H4" s="105" t="s">
        <v>218</v>
      </c>
      <c r="I4" s="106" t="str">
        <f>IF(ISTEXT(D4),"ok","ko")</f>
        <v>ko</v>
      </c>
      <c r="J4" s="107">
        <f>IF(I4="ok",0,1)</f>
        <v>1</v>
      </c>
      <c r="K4" s="108"/>
    </row>
    <row r="5" spans="1:12" ht="16.5" thickTop="1" thickBot="1">
      <c r="A5" s="109"/>
      <c r="B5" s="110"/>
      <c r="C5" s="110"/>
      <c r="D5" s="111"/>
      <c r="E5" s="112"/>
      <c r="F5" s="112"/>
      <c r="G5" s="113"/>
      <c r="H5" s="114"/>
      <c r="I5" s="115"/>
      <c r="J5" s="116"/>
      <c r="K5" s="117"/>
    </row>
    <row r="6" spans="1:12" ht="21.75" thickTop="1" thickBot="1">
      <c r="A6" s="118"/>
      <c r="B6" s="298" t="s">
        <v>334</v>
      </c>
      <c r="C6" s="299"/>
      <c r="D6" s="299"/>
      <c r="E6" s="299"/>
      <c r="F6" s="299"/>
      <c r="G6" s="299"/>
      <c r="H6" s="299"/>
      <c r="I6" s="300"/>
      <c r="J6" s="301"/>
      <c r="K6" s="119"/>
      <c r="L6" s="120" t="s">
        <v>329</v>
      </c>
    </row>
    <row r="7" spans="1:12" ht="24.75" thickTop="1">
      <c r="A7" s="121"/>
      <c r="B7" s="312" t="s">
        <v>144</v>
      </c>
      <c r="C7" s="221"/>
      <c r="D7" s="8"/>
      <c r="E7" s="76"/>
      <c r="F7" s="313"/>
      <c r="G7" s="314"/>
      <c r="H7" s="122" t="s">
        <v>219</v>
      </c>
      <c r="I7" s="123" t="str">
        <f>IF(AND(D7&lt;&gt;"",E7&lt;&gt;"",F7&lt;&gt;""),"ok","ko")</f>
        <v>ko</v>
      </c>
      <c r="J7" s="124">
        <f t="shared" ref="J7:J34" si="0">IF(I7="ok",0,1)</f>
        <v>1</v>
      </c>
      <c r="K7" s="125"/>
      <c r="L7" s="126"/>
    </row>
    <row r="8" spans="1:12" ht="45">
      <c r="A8" s="121"/>
      <c r="B8" s="315" t="s">
        <v>145</v>
      </c>
      <c r="C8" s="316"/>
      <c r="D8" s="127" t="s">
        <v>146</v>
      </c>
      <c r="E8" s="128" t="s">
        <v>147</v>
      </c>
      <c r="F8" s="319" t="s">
        <v>148</v>
      </c>
      <c r="G8" s="320"/>
      <c r="H8" s="321" t="s">
        <v>217</v>
      </c>
      <c r="I8" s="123"/>
      <c r="J8" s="129"/>
      <c r="K8" s="125"/>
      <c r="L8" s="130"/>
    </row>
    <row r="9" spans="1:12" ht="15">
      <c r="A9" s="121"/>
      <c r="B9" s="317"/>
      <c r="C9" s="318"/>
      <c r="D9" s="12"/>
      <c r="E9" s="13"/>
      <c r="F9" s="323"/>
      <c r="G9" s="314"/>
      <c r="H9" s="322"/>
      <c r="I9" s="123" t="str">
        <f>IF(OR(D9&lt;&gt;"",E9&lt;&gt;"",F9&lt;&gt;""),"ok","ko")</f>
        <v>ko</v>
      </c>
      <c r="J9" s="129"/>
      <c r="K9" s="125"/>
      <c r="L9" s="131" t="s">
        <v>331</v>
      </c>
    </row>
    <row r="10" spans="1:12" ht="24">
      <c r="A10" s="121"/>
      <c r="B10" s="324" t="s">
        <v>149</v>
      </c>
      <c r="C10" s="266"/>
      <c r="D10" s="26"/>
      <c r="E10" s="325"/>
      <c r="F10" s="326"/>
      <c r="G10" s="327"/>
      <c r="H10" s="132" t="s">
        <v>220</v>
      </c>
      <c r="I10" s="133" t="str">
        <f>IF(AND(D10&lt;&gt;"",E10&lt;&gt;""),"ok","ko")</f>
        <v>ko</v>
      </c>
      <c r="J10" s="134">
        <f t="shared" si="0"/>
        <v>1</v>
      </c>
      <c r="K10" s="125"/>
      <c r="L10" s="135" t="s">
        <v>330</v>
      </c>
    </row>
    <row r="11" spans="1:12" ht="15.75" thickBot="1">
      <c r="A11" s="136"/>
      <c r="B11" s="233" t="s">
        <v>150</v>
      </c>
      <c r="C11" s="234"/>
      <c r="D11" s="210" t="e">
        <f>IF(I11&gt;0,VLOOKUP(I11,Départements!$A$2:$C$101,3),"")</f>
        <v>#N/A</v>
      </c>
      <c r="E11" s="211"/>
      <c r="F11" s="211"/>
      <c r="G11" s="212"/>
      <c r="H11" s="137" t="s">
        <v>221</v>
      </c>
      <c r="I11" s="138" t="str">
        <f>IF(D10&lt;&gt;"",VALUE(LEFT(D10,2)),"")</f>
        <v/>
      </c>
      <c r="J11" s="139">
        <f>IF(ISBLANK(D10),1,0)</f>
        <v>1</v>
      </c>
      <c r="K11" s="140"/>
    </row>
    <row r="12" spans="1:12" ht="16.5" thickTop="1" thickBot="1">
      <c r="A12" s="141"/>
      <c r="B12" s="110"/>
      <c r="C12" s="110"/>
      <c r="D12" s="114"/>
      <c r="E12" s="114"/>
      <c r="F12" s="114"/>
      <c r="G12" s="114"/>
      <c r="H12" s="142"/>
      <c r="I12" s="143"/>
      <c r="J12" s="116"/>
      <c r="K12" s="144"/>
    </row>
    <row r="13" spans="1:12" ht="17.25" thickTop="1" thickBot="1">
      <c r="A13" s="145"/>
      <c r="B13" s="235" t="s">
        <v>126</v>
      </c>
      <c r="C13" s="236"/>
      <c r="D13" s="237"/>
      <c r="E13" s="237"/>
      <c r="F13" s="237"/>
      <c r="G13" s="237"/>
      <c r="H13" s="236"/>
      <c r="I13" s="146"/>
      <c r="J13" s="147"/>
      <c r="K13" s="148"/>
    </row>
    <row r="14" spans="1:12" ht="15.75" thickTop="1">
      <c r="A14" s="149"/>
      <c r="B14" s="238" t="s">
        <v>1</v>
      </c>
      <c r="C14" s="239"/>
      <c r="D14" s="150" t="s">
        <v>332</v>
      </c>
      <c r="E14" s="151" t="s">
        <v>128</v>
      </c>
      <c r="F14" s="241" t="s">
        <v>129</v>
      </c>
      <c r="G14" s="242"/>
      <c r="H14" s="243" t="s">
        <v>151</v>
      </c>
      <c r="I14" s="133" t="str">
        <f>IF(OR(F15="F",F15="M"),"ok","ko")</f>
        <v>ko</v>
      </c>
      <c r="J14" s="152">
        <f t="shared" ref="J14" si="1">IF(I14="ok",0,1)</f>
        <v>1</v>
      </c>
      <c r="K14" s="153"/>
    </row>
    <row r="15" spans="1:12" ht="15">
      <c r="A15" s="149"/>
      <c r="B15" s="240"/>
      <c r="C15" s="221"/>
      <c r="D15" s="27"/>
      <c r="E15" s="13"/>
      <c r="F15" s="245"/>
      <c r="G15" s="246"/>
      <c r="H15" s="244"/>
      <c r="I15" s="133" t="str">
        <f>IF(OR(D15&lt;&gt;"",OR(E15&lt;&gt;"")),"ok","ko")</f>
        <v>ko</v>
      </c>
      <c r="J15" s="152">
        <f t="shared" si="0"/>
        <v>1</v>
      </c>
      <c r="K15" s="153"/>
    </row>
    <row r="16" spans="1:12" ht="15">
      <c r="A16" s="149"/>
      <c r="B16" s="222" t="s">
        <v>133</v>
      </c>
      <c r="C16" s="223"/>
      <c r="D16" s="154" t="s">
        <v>152</v>
      </c>
      <c r="E16" s="155" t="s">
        <v>153</v>
      </c>
      <c r="F16" s="155" t="s">
        <v>127</v>
      </c>
      <c r="G16" s="156" t="s">
        <v>154</v>
      </c>
      <c r="H16" s="226" t="s">
        <v>224</v>
      </c>
      <c r="I16" s="255"/>
      <c r="J16" s="278"/>
      <c r="K16" s="153"/>
    </row>
    <row r="17" spans="1:13" ht="15.75" thickBot="1">
      <c r="A17" s="157"/>
      <c r="B17" s="224"/>
      <c r="C17" s="225"/>
      <c r="D17" s="28"/>
      <c r="E17" s="29"/>
      <c r="F17" s="29"/>
      <c r="G17" s="30"/>
      <c r="H17" s="227"/>
      <c r="I17" s="158" t="str">
        <f>IF(OR(D17&lt;&gt;"",E17&lt;&gt;"",F17&lt;&gt;"",G17&lt;&gt;""),"ok","ko")</f>
        <v>ko</v>
      </c>
      <c r="J17" s="159">
        <f t="shared" si="0"/>
        <v>1</v>
      </c>
      <c r="K17" s="160"/>
    </row>
    <row r="18" spans="1:13" ht="16.5" thickTop="1" thickBot="1">
      <c r="A18" s="141"/>
      <c r="B18" s="110"/>
      <c r="C18" s="110"/>
      <c r="D18" s="161"/>
      <c r="E18" s="161"/>
      <c r="F18" s="161"/>
      <c r="G18" s="161"/>
      <c r="H18" s="142"/>
      <c r="I18" s="116"/>
      <c r="J18" s="116"/>
      <c r="K18" s="144"/>
    </row>
    <row r="19" spans="1:13" ht="17.25" thickTop="1" thickBot="1">
      <c r="A19" s="162"/>
      <c r="B19" s="279" t="s">
        <v>3</v>
      </c>
      <c r="C19" s="280"/>
      <c r="D19" s="281"/>
      <c r="E19" s="281"/>
      <c r="F19" s="281"/>
      <c r="G19" s="281"/>
      <c r="H19" s="280"/>
      <c r="I19" s="163"/>
      <c r="J19" s="164"/>
      <c r="K19" s="165"/>
    </row>
    <row r="20" spans="1:13" ht="15.75" thickTop="1">
      <c r="A20" s="166"/>
      <c r="B20" s="282" t="s">
        <v>164</v>
      </c>
      <c r="C20" s="283"/>
      <c r="D20" s="167" t="s">
        <v>4</v>
      </c>
      <c r="E20" s="168" t="s">
        <v>5</v>
      </c>
      <c r="F20" s="284" t="s">
        <v>6</v>
      </c>
      <c r="G20" s="285"/>
      <c r="H20" s="286" t="s">
        <v>337</v>
      </c>
      <c r="I20" s="169"/>
      <c r="J20" s="170"/>
      <c r="K20" s="171"/>
    </row>
    <row r="21" spans="1:13" ht="15">
      <c r="A21" s="166"/>
      <c r="B21" s="249"/>
      <c r="C21" s="250"/>
      <c r="D21" s="31"/>
      <c r="E21" s="32"/>
      <c r="F21" s="288"/>
      <c r="G21" s="289"/>
      <c r="H21" s="287"/>
      <c r="I21" s="172"/>
      <c r="J21" s="173"/>
      <c r="K21" s="171"/>
    </row>
    <row r="22" spans="1:13" ht="15">
      <c r="A22" s="166"/>
      <c r="B22" s="249"/>
      <c r="C22" s="250"/>
      <c r="D22" s="174" t="s">
        <v>7</v>
      </c>
      <c r="E22" s="175" t="s">
        <v>131</v>
      </c>
      <c r="F22" s="290" t="s">
        <v>140</v>
      </c>
      <c r="G22" s="291"/>
      <c r="H22" s="287"/>
      <c r="I22" s="133" t="str">
        <f>IF(OR(D23&lt;&gt;"",E23&lt;&gt;"",F23&lt;&gt;"",D21&lt;&gt;"",E21&lt;&gt;"",F21&lt;&gt;""),"ok","ko")</f>
        <v>ko</v>
      </c>
      <c r="J22" s="176">
        <f>IF(I22="ok",0,1)</f>
        <v>1</v>
      </c>
      <c r="K22" s="171"/>
    </row>
    <row r="23" spans="1:13" ht="15">
      <c r="A23" s="166"/>
      <c r="B23" s="249"/>
      <c r="C23" s="250"/>
      <c r="D23" s="12"/>
      <c r="E23" s="33"/>
      <c r="F23" s="292"/>
      <c r="G23" s="293"/>
      <c r="H23" s="287"/>
      <c r="I23" s="177"/>
      <c r="J23" s="178"/>
      <c r="K23" s="171"/>
      <c r="M23" s="1"/>
    </row>
    <row r="24" spans="1:13" ht="15">
      <c r="A24" s="166"/>
      <c r="B24" s="249" t="s">
        <v>8</v>
      </c>
      <c r="C24" s="250"/>
      <c r="D24" s="154" t="s">
        <v>170</v>
      </c>
      <c r="E24" s="251" t="s">
        <v>155</v>
      </c>
      <c r="F24" s="252"/>
      <c r="G24" s="252"/>
      <c r="H24" s="253" t="s">
        <v>222</v>
      </c>
      <c r="I24" s="255"/>
      <c r="J24" s="256"/>
      <c r="K24" s="171"/>
    </row>
    <row r="25" spans="1:13" ht="15">
      <c r="A25" s="166"/>
      <c r="B25" s="249"/>
      <c r="C25" s="250"/>
      <c r="D25" s="27"/>
      <c r="E25" s="257"/>
      <c r="F25" s="246"/>
      <c r="G25" s="246"/>
      <c r="H25" s="254"/>
      <c r="I25" s="133" t="str">
        <f>IF(OR(D25&lt;&gt;"",E25&lt;&gt;""),"ok","ko")</f>
        <v>ko</v>
      </c>
      <c r="J25" s="176">
        <f t="shared" ref="J25" si="2">IF(I25="ok",0,1)</f>
        <v>1</v>
      </c>
      <c r="K25" s="171"/>
    </row>
    <row r="26" spans="1:13" ht="15">
      <c r="A26" s="166"/>
      <c r="B26" s="249"/>
      <c r="C26" s="250"/>
      <c r="D26" s="154" t="s">
        <v>156</v>
      </c>
      <c r="E26" s="155" t="s">
        <v>157</v>
      </c>
      <c r="F26" s="258" t="s">
        <v>175</v>
      </c>
      <c r="G26" s="259"/>
      <c r="H26" s="294" t="s">
        <v>335</v>
      </c>
      <c r="I26" s="179"/>
      <c r="J26" s="180"/>
      <c r="K26" s="171"/>
    </row>
    <row r="27" spans="1:13" ht="15">
      <c r="A27" s="166"/>
      <c r="B27" s="249"/>
      <c r="C27" s="250"/>
      <c r="D27" s="34"/>
      <c r="E27" s="35"/>
      <c r="F27" s="260"/>
      <c r="G27" s="261"/>
      <c r="H27" s="295"/>
      <c r="I27" s="181"/>
      <c r="J27" s="182"/>
      <c r="K27" s="171"/>
    </row>
    <row r="28" spans="1:13" ht="30">
      <c r="A28" s="166"/>
      <c r="B28" s="249"/>
      <c r="C28" s="250"/>
      <c r="D28" s="174" t="s">
        <v>158</v>
      </c>
      <c r="E28" s="175" t="s">
        <v>159</v>
      </c>
      <c r="F28" s="183" t="s">
        <v>160</v>
      </c>
      <c r="G28" s="184" t="s">
        <v>176</v>
      </c>
      <c r="H28" s="295"/>
      <c r="I28" s="133" t="str">
        <f>IF(OR(D29&lt;&gt;"",E29&lt;&gt;"",F29&lt;&gt;"",D27&lt;&gt;"",E27&lt;&gt;"",F27&lt;&gt;"",G29&lt;&gt;""),"ok","ko")</f>
        <v>ko</v>
      </c>
      <c r="J28" s="176">
        <f>IF(I28="ok",0,1)</f>
        <v>1</v>
      </c>
      <c r="K28" s="171"/>
    </row>
    <row r="29" spans="1:13" ht="15">
      <c r="A29" s="166"/>
      <c r="B29" s="249"/>
      <c r="C29" s="250"/>
      <c r="D29" s="36"/>
      <c r="E29" s="37"/>
      <c r="F29" s="37"/>
      <c r="G29" s="38"/>
      <c r="H29" s="296"/>
      <c r="I29" s="177"/>
      <c r="J29" s="178"/>
      <c r="K29" s="171"/>
    </row>
    <row r="30" spans="1:13" ht="15">
      <c r="A30" s="166"/>
      <c r="B30" s="249" t="s">
        <v>130</v>
      </c>
      <c r="C30" s="250"/>
      <c r="D30" s="154" t="s">
        <v>161</v>
      </c>
      <c r="E30" s="271" t="s">
        <v>168</v>
      </c>
      <c r="F30" s="272"/>
      <c r="G30" s="273"/>
      <c r="H30" s="274" t="s">
        <v>223</v>
      </c>
      <c r="I30" s="255"/>
      <c r="J30" s="256"/>
      <c r="K30" s="171"/>
    </row>
    <row r="31" spans="1:13" ht="15.75" thickBot="1">
      <c r="A31" s="185"/>
      <c r="B31" s="269"/>
      <c r="C31" s="270"/>
      <c r="D31" s="39"/>
      <c r="E31" s="228"/>
      <c r="F31" s="229"/>
      <c r="G31" s="230"/>
      <c r="H31" s="275"/>
      <c r="I31" s="186" t="str">
        <f>IF(OR(D31&lt;&gt;"",E31&lt;&gt;""),"ok","ko")</f>
        <v>ko</v>
      </c>
      <c r="J31" s="187">
        <f t="shared" si="0"/>
        <v>1</v>
      </c>
      <c r="K31" s="188"/>
    </row>
    <row r="32" spans="1:13" ht="16.5" thickTop="1" thickBot="1">
      <c r="A32" s="141"/>
      <c r="B32" s="110"/>
      <c r="C32" s="110"/>
      <c r="D32" s="189"/>
      <c r="E32" s="189"/>
      <c r="F32" s="190"/>
      <c r="G32" s="190"/>
      <c r="H32" s="191"/>
      <c r="I32" s="116"/>
      <c r="J32" s="116"/>
      <c r="K32" s="144"/>
    </row>
    <row r="33" spans="1:11" ht="17.25" thickTop="1" thickBot="1">
      <c r="A33" s="192"/>
      <c r="B33" s="231" t="s">
        <v>333</v>
      </c>
      <c r="C33" s="232"/>
      <c r="D33" s="232"/>
      <c r="E33" s="232"/>
      <c r="F33" s="232"/>
      <c r="G33" s="232"/>
      <c r="H33" s="232"/>
      <c r="I33" s="276"/>
      <c r="J33" s="277"/>
      <c r="K33" s="193"/>
    </row>
    <row r="34" spans="1:11" ht="15" customHeight="1" thickTop="1">
      <c r="A34" s="194"/>
      <c r="B34" s="219" t="s">
        <v>211</v>
      </c>
      <c r="C34" s="220"/>
      <c r="D34" s="220"/>
      <c r="E34" s="221"/>
      <c r="F34" s="10"/>
      <c r="G34" s="213" t="s">
        <v>336</v>
      </c>
      <c r="H34" s="214"/>
      <c r="I34" s="247" t="str">
        <f>IF(OR(F34&lt;&gt;"",F35&lt;&gt;"",F36&lt;&gt;"",F37&lt;&gt;""),"ok","ko")</f>
        <v>ko</v>
      </c>
      <c r="J34" s="262">
        <f t="shared" si="0"/>
        <v>1</v>
      </c>
      <c r="K34" s="195"/>
    </row>
    <row r="35" spans="1:11" s="1" customFormat="1" ht="15">
      <c r="A35" s="196"/>
      <c r="B35" s="264" t="s">
        <v>212</v>
      </c>
      <c r="C35" s="265"/>
      <c r="D35" s="265"/>
      <c r="E35" s="266"/>
      <c r="F35" s="9"/>
      <c r="G35" s="215"/>
      <c r="H35" s="216"/>
      <c r="I35" s="247"/>
      <c r="J35" s="262"/>
      <c r="K35" s="197"/>
    </row>
    <row r="36" spans="1:11" s="1" customFormat="1" ht="15">
      <c r="A36" s="196"/>
      <c r="B36" s="264" t="s">
        <v>213</v>
      </c>
      <c r="C36" s="265"/>
      <c r="D36" s="265"/>
      <c r="E36" s="265"/>
      <c r="F36" s="9"/>
      <c r="G36" s="215"/>
      <c r="H36" s="216"/>
      <c r="I36" s="247"/>
      <c r="J36" s="262"/>
      <c r="K36" s="197"/>
    </row>
    <row r="37" spans="1:11" s="1" customFormat="1" ht="30" customHeight="1" thickBot="1">
      <c r="A37" s="198"/>
      <c r="B37" s="267" t="s">
        <v>214</v>
      </c>
      <c r="C37" s="268"/>
      <c r="D37" s="268"/>
      <c r="E37" s="268"/>
      <c r="F37" s="11"/>
      <c r="G37" s="217"/>
      <c r="H37" s="218"/>
      <c r="I37" s="248"/>
      <c r="J37" s="263"/>
      <c r="K37" s="199"/>
    </row>
    <row r="38" spans="1:11" s="1" customFormat="1" ht="16.5" thickTop="1" thickBot="1">
      <c r="A38" s="200"/>
      <c r="B38" s="110"/>
      <c r="C38" s="110"/>
      <c r="D38" s="110"/>
      <c r="E38" s="110"/>
      <c r="F38" s="189"/>
      <c r="G38" s="189"/>
      <c r="H38" s="142"/>
      <c r="I38" s="201"/>
      <c r="J38" s="142"/>
      <c r="K38" s="200"/>
    </row>
    <row r="39" spans="1:11" ht="13.5" thickBot="1">
      <c r="B39" s="207" t="str">
        <f>IF(J39=0,"BIEN REMPLI ! MERCI!","ATTENTION! CETTE FICHE N'EST PAS COMPLETE, IL MANQUE DES INFOS")</f>
        <v>ATTENTION! CETTE FICHE N'EST PAS COMPLETE, IL MANQUE DES INFOS</v>
      </c>
      <c r="C39" s="208"/>
      <c r="D39" s="208"/>
      <c r="E39" s="208"/>
      <c r="F39" s="208"/>
      <c r="G39" s="208"/>
      <c r="H39" s="209"/>
      <c r="I39" s="202" t="str">
        <f>IF(J39=0,"ok","ko")</f>
        <v>ko</v>
      </c>
      <c r="J39" s="203">
        <f>SUM(J4:J37)</f>
        <v>12</v>
      </c>
    </row>
    <row r="41" spans="1:11" ht="89.45" customHeight="1"/>
    <row r="43" spans="1:11" s="5" customFormat="1">
      <c r="B43" s="297" t="s">
        <v>216</v>
      </c>
      <c r="C43" s="297"/>
      <c r="D43" s="297"/>
      <c r="E43" s="297"/>
      <c r="F43" s="297"/>
      <c r="G43" s="297"/>
      <c r="H43" s="297"/>
      <c r="I43" s="204"/>
      <c r="J43" s="204"/>
    </row>
    <row r="44" spans="1:11" s="5" customFormat="1" ht="8.4499999999999993" customHeight="1">
      <c r="B44" s="205"/>
      <c r="C44" s="205"/>
      <c r="D44" s="205"/>
      <c r="E44" s="205"/>
      <c r="F44" s="205"/>
      <c r="G44" s="205"/>
      <c r="H44" s="205"/>
      <c r="I44" s="204"/>
      <c r="J44" s="204"/>
    </row>
    <row r="45" spans="1:11" s="5" customFormat="1" ht="8.4499999999999993" customHeight="1">
      <c r="B45" s="205" t="str">
        <f>$D$20</f>
        <v>Acouphènes</v>
      </c>
      <c r="C45" s="205" t="str">
        <f>E20</f>
        <v>Hyperacousie</v>
      </c>
      <c r="D45" s="205" t="str">
        <f>F20</f>
        <v>Menière</v>
      </c>
      <c r="E45" s="205" t="str">
        <f t="shared" ref="E45:G46" si="3">D22</f>
        <v>Neurinome</v>
      </c>
      <c r="F45" s="205" t="str">
        <f t="shared" si="3"/>
        <v>Surdité</v>
      </c>
      <c r="G45" s="205" t="str">
        <f t="shared" si="3"/>
        <v>Autre</v>
      </c>
      <c r="H45" s="205"/>
      <c r="I45" s="204"/>
      <c r="J45" s="204"/>
    </row>
    <row r="46" spans="1:11" s="5" customFormat="1" ht="8.4499999999999993" customHeight="1">
      <c r="B46" s="206">
        <f>D21</f>
        <v>0</v>
      </c>
      <c r="C46" s="206">
        <f>E21</f>
        <v>0</v>
      </c>
      <c r="D46" s="206">
        <f>F21</f>
        <v>0</v>
      </c>
      <c r="E46" s="206">
        <f t="shared" si="3"/>
        <v>0</v>
      </c>
      <c r="F46" s="206">
        <f t="shared" si="3"/>
        <v>0</v>
      </c>
      <c r="G46" s="206">
        <f t="shared" si="3"/>
        <v>0</v>
      </c>
      <c r="H46" s="205"/>
      <c r="I46" s="204"/>
      <c r="J46" s="204"/>
    </row>
    <row r="47" spans="1:11" s="5" customFormat="1" ht="8.4499999999999993" customHeight="1">
      <c r="B47" s="205" t="str">
        <f>D26</f>
        <v>Traumatisme sonore</v>
      </c>
      <c r="C47" s="205" t="str">
        <f t="shared" ref="C47:D47" si="4">E26</f>
        <v>Prise de médicament</v>
      </c>
      <c r="D47" s="205" t="str">
        <f t="shared" si="4"/>
        <v>Choc émotionnel (angoisse/stress)</v>
      </c>
      <c r="E47" s="205" t="str">
        <f>D28</f>
        <v>Choc physique</v>
      </c>
      <c r="F47" s="205" t="str">
        <f t="shared" ref="F47:H47" si="5">E28</f>
        <v>maladie ou opération</v>
      </c>
      <c r="G47" s="205" t="str">
        <f t="shared" si="5"/>
        <v>Autre cause identifiée</v>
      </c>
      <c r="H47" s="205" t="str">
        <f t="shared" si="5"/>
        <v>Cause non connue</v>
      </c>
      <c r="I47" s="204"/>
      <c r="J47" s="204"/>
    </row>
    <row r="48" spans="1:11" s="5" customFormat="1" ht="8.4499999999999993" customHeight="1">
      <c r="B48" s="205">
        <f>D27</f>
        <v>0</v>
      </c>
      <c r="C48" s="205">
        <f t="shared" ref="C48:D48" si="6">E27</f>
        <v>0</v>
      </c>
      <c r="D48" s="205">
        <f t="shared" si="6"/>
        <v>0</v>
      </c>
      <c r="E48" s="206">
        <f>D29</f>
        <v>0</v>
      </c>
      <c r="F48" s="206">
        <f t="shared" ref="F48:H48" si="7">E29</f>
        <v>0</v>
      </c>
      <c r="G48" s="206">
        <f t="shared" si="7"/>
        <v>0</v>
      </c>
      <c r="H48" s="206">
        <f t="shared" si="7"/>
        <v>0</v>
      </c>
      <c r="I48" s="204"/>
      <c r="J48" s="204"/>
    </row>
    <row r="49" spans="2:10" s="5" customFormat="1" ht="8.4499999999999993" customHeight="1">
      <c r="B49" s="205" t="str">
        <f>B34</f>
        <v>C1 Conseils sur les thérapies existantes</v>
      </c>
      <c r="C49" s="205" t="str">
        <f>B35</f>
        <v>C2 Orientation vers consultation pluridisciplinaire ou spécialiste</v>
      </c>
      <c r="D49" s="205" t="str">
        <f>B36</f>
        <v>C3 Conseils de vie et dédramatisation de situation</v>
      </c>
      <c r="E49" s="205" t="str">
        <f>B37</f>
        <v>C4 Orientation vers une action FA (groupe de parole, envoi documentations, adhésion, autre)</v>
      </c>
      <c r="F49" s="205"/>
      <c r="G49" s="205"/>
      <c r="H49" s="205"/>
      <c r="I49" s="204"/>
      <c r="J49" s="204"/>
    </row>
    <row r="50" spans="2:10" s="5" customFormat="1" ht="8.4499999999999993" customHeight="1">
      <c r="B50" s="206">
        <f>F34</f>
        <v>0</v>
      </c>
      <c r="C50" s="206">
        <f>F35</f>
        <v>0</v>
      </c>
      <c r="D50" s="206">
        <f>F36</f>
        <v>0</v>
      </c>
      <c r="E50" s="206">
        <f>F37</f>
        <v>0</v>
      </c>
      <c r="F50" s="205"/>
      <c r="G50" s="205"/>
      <c r="H50" s="205"/>
      <c r="I50" s="204"/>
      <c r="J50" s="204"/>
    </row>
  </sheetData>
  <sheetProtection sheet="1" objects="1" scenarios="1"/>
  <mergeCells count="56">
    <mergeCell ref="B43:H43"/>
    <mergeCell ref="B6:H6"/>
    <mergeCell ref="I6:J6"/>
    <mergeCell ref="B2:C2"/>
    <mergeCell ref="D2:G2"/>
    <mergeCell ref="I2:J2"/>
    <mergeCell ref="B4:C4"/>
    <mergeCell ref="D4:G4"/>
    <mergeCell ref="B7:C7"/>
    <mergeCell ref="F7:G7"/>
    <mergeCell ref="B8:C9"/>
    <mergeCell ref="F8:G8"/>
    <mergeCell ref="H8:H9"/>
    <mergeCell ref="F9:G9"/>
    <mergeCell ref="B10:C10"/>
    <mergeCell ref="E10:G10"/>
    <mergeCell ref="I33:J33"/>
    <mergeCell ref="I16:J16"/>
    <mergeCell ref="B19:H19"/>
    <mergeCell ref="B20:C23"/>
    <mergeCell ref="F20:G20"/>
    <mergeCell ref="H20:H23"/>
    <mergeCell ref="F21:G21"/>
    <mergeCell ref="F22:G22"/>
    <mergeCell ref="F23:G23"/>
    <mergeCell ref="H26:H29"/>
    <mergeCell ref="I34:I37"/>
    <mergeCell ref="B24:C29"/>
    <mergeCell ref="E24:G24"/>
    <mergeCell ref="H24:H25"/>
    <mergeCell ref="I24:J24"/>
    <mergeCell ref="E25:G25"/>
    <mergeCell ref="F26:G26"/>
    <mergeCell ref="F27:G27"/>
    <mergeCell ref="J34:J37"/>
    <mergeCell ref="B35:E35"/>
    <mergeCell ref="B36:E36"/>
    <mergeCell ref="B37:E37"/>
    <mergeCell ref="B30:C31"/>
    <mergeCell ref="E30:G30"/>
    <mergeCell ref="H30:H31"/>
    <mergeCell ref="I30:J30"/>
    <mergeCell ref="B39:H39"/>
    <mergeCell ref="D11:G11"/>
    <mergeCell ref="G34:H37"/>
    <mergeCell ref="B34:E34"/>
    <mergeCell ref="B16:C17"/>
    <mergeCell ref="H16:H17"/>
    <mergeCell ref="E31:G31"/>
    <mergeCell ref="B33:H33"/>
    <mergeCell ref="B11:C11"/>
    <mergeCell ref="B13:H13"/>
    <mergeCell ref="B14:C15"/>
    <mergeCell ref="F14:G14"/>
    <mergeCell ref="H14:H15"/>
    <mergeCell ref="F15:G15"/>
  </mergeCells>
  <conditionalFormatting sqref="B39">
    <cfRule type="expression" dxfId="121" priority="6">
      <formula>AND($J$39=0)</formula>
    </cfRule>
  </conditionalFormatting>
  <conditionalFormatting sqref="I4 I7 I9:I10 J11 I17 I22 I25 I28 I31 I34 I39 I14:I15">
    <cfRule type="notContainsText" dxfId="120" priority="7" operator="notContains" text="ok">
      <formula>ISERROR(SEARCH("ok",I4))</formula>
    </cfRule>
  </conditionalFormatting>
  <conditionalFormatting sqref="J11">
    <cfRule type="cellIs" dxfId="119" priority="3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R260"/>
  <sheetViews>
    <sheetView showGridLines="0" topLeftCell="A163" workbookViewId="0">
      <selection activeCell="O12" sqref="O12"/>
    </sheetView>
  </sheetViews>
  <sheetFormatPr baseColWidth="10" defaultColWidth="11.5703125" defaultRowHeight="12.75"/>
  <cols>
    <col min="1" max="1" width="16.5703125" style="40" bestFit="1" customWidth="1"/>
    <col min="2" max="2" width="15.7109375" style="4" bestFit="1" customWidth="1"/>
    <col min="3" max="3" width="9.42578125" style="4" bestFit="1" customWidth="1"/>
    <col min="4" max="4" width="6.7109375" style="4" bestFit="1" customWidth="1"/>
    <col min="5" max="5" width="3.85546875" style="4" bestFit="1" customWidth="1"/>
    <col min="6" max="6" width="2.28515625" style="4" bestFit="1" customWidth="1"/>
    <col min="7" max="7" width="6.85546875" style="4" bestFit="1" customWidth="1"/>
    <col min="8" max="8" width="12.28515625" style="4" bestFit="1" customWidth="1"/>
    <col min="9" max="9" width="6.85546875" style="4" bestFit="1" customWidth="1"/>
    <col min="10" max="10" width="4.140625" style="4" bestFit="1" customWidth="1"/>
    <col min="11" max="11" width="7.140625" style="4" bestFit="1" customWidth="1"/>
    <col min="12" max="12" width="6.85546875" style="4" bestFit="1" customWidth="1"/>
    <col min="13" max="13" width="12.28515625" style="4" bestFit="1" customWidth="1"/>
    <col min="14" max="14" width="19" style="4" bestFit="1" customWidth="1"/>
    <col min="15" max="15" width="15.28515625" style="4" bestFit="1" customWidth="1"/>
    <col min="16" max="16" width="5.28515625" style="4" bestFit="1" customWidth="1"/>
    <col min="17" max="17" width="10.140625" style="4" bestFit="1" customWidth="1"/>
    <col min="18" max="18" width="7.42578125" style="4" bestFit="1" customWidth="1"/>
    <col min="19" max="16384" width="11.5703125" style="4"/>
  </cols>
  <sheetData>
    <row r="1" spans="1:12" ht="20.25">
      <c r="B1" s="50" t="s">
        <v>203</v>
      </c>
      <c r="L1"/>
    </row>
    <row r="2" spans="1:12">
      <c r="L2"/>
    </row>
    <row r="3" spans="1:12">
      <c r="L3"/>
    </row>
    <row r="4" spans="1:12">
      <c r="A4" s="51" t="s">
        <v>182</v>
      </c>
      <c r="B4" t="s">
        <v>183</v>
      </c>
    </row>
    <row r="5" spans="1:12">
      <c r="A5" s="52" t="s">
        <v>187</v>
      </c>
      <c r="B5" s="4">
        <v>1</v>
      </c>
    </row>
    <row r="6" spans="1:12">
      <c r="A6" s="52" t="s">
        <v>188</v>
      </c>
      <c r="B6" s="4">
        <v>2</v>
      </c>
    </row>
    <row r="7" spans="1:12">
      <c r="A7" s="52" t="s">
        <v>189</v>
      </c>
      <c r="B7" s="4">
        <v>4</v>
      </c>
    </row>
    <row r="8" spans="1:12">
      <c r="A8" s="52" t="s">
        <v>190</v>
      </c>
      <c r="B8" s="4">
        <v>1</v>
      </c>
    </row>
    <row r="9" spans="1:12">
      <c r="A9" s="52" t="s">
        <v>191</v>
      </c>
      <c r="B9" s="4">
        <v>5</v>
      </c>
    </row>
    <row r="10" spans="1:12">
      <c r="A10" s="52" t="s">
        <v>192</v>
      </c>
      <c r="B10" s="4">
        <v>10</v>
      </c>
    </row>
    <row r="11" spans="1:12">
      <c r="A11" s="52" t="s">
        <v>193</v>
      </c>
      <c r="B11" s="4">
        <v>4</v>
      </c>
    </row>
    <row r="12" spans="1:12">
      <c r="A12" s="52" t="s">
        <v>194</v>
      </c>
      <c r="B12" s="4">
        <v>29</v>
      </c>
    </row>
    <row r="13" spans="1:12">
      <c r="A13" s="52" t="s">
        <v>195</v>
      </c>
      <c r="B13" s="4">
        <v>12</v>
      </c>
    </row>
    <row r="14" spans="1:12">
      <c r="A14" s="52" t="s">
        <v>196</v>
      </c>
      <c r="B14" s="4">
        <v>3</v>
      </c>
    </row>
    <row r="15" spans="1:12">
      <c r="A15" s="52" t="s">
        <v>197</v>
      </c>
      <c r="B15" s="4">
        <v>3</v>
      </c>
      <c r="J15"/>
      <c r="K15"/>
      <c r="L15"/>
    </row>
    <row r="16" spans="1:12">
      <c r="A16" s="52" t="s">
        <v>198</v>
      </c>
      <c r="B16" s="4">
        <v>2</v>
      </c>
      <c r="J16"/>
      <c r="K16"/>
      <c r="L16"/>
    </row>
    <row r="17" spans="1:12">
      <c r="A17" s="52" t="s">
        <v>199</v>
      </c>
      <c r="B17" s="4">
        <v>1</v>
      </c>
      <c r="J17"/>
      <c r="K17"/>
      <c r="L17"/>
    </row>
    <row r="18" spans="1:12">
      <c r="A18" s="52" t="s">
        <v>200</v>
      </c>
      <c r="B18" s="4">
        <v>4</v>
      </c>
      <c r="J18"/>
      <c r="K18"/>
      <c r="L18"/>
    </row>
    <row r="19" spans="1:12">
      <c r="A19" s="52" t="s">
        <v>172</v>
      </c>
      <c r="B19" s="4">
        <v>81</v>
      </c>
      <c r="J19"/>
      <c r="K19"/>
      <c r="L19"/>
    </row>
    <row r="20" spans="1:12">
      <c r="A20"/>
      <c r="B20"/>
      <c r="J20"/>
      <c r="K20"/>
      <c r="L20"/>
    </row>
    <row r="21" spans="1:12">
      <c r="A21"/>
      <c r="B21"/>
      <c r="J21"/>
      <c r="K21"/>
      <c r="L21"/>
    </row>
    <row r="22" spans="1:12">
      <c r="A22"/>
      <c r="B22"/>
      <c r="J22"/>
      <c r="K22"/>
      <c r="L22"/>
    </row>
    <row r="23" spans="1:12">
      <c r="A23"/>
      <c r="B23"/>
      <c r="J23"/>
      <c r="K23"/>
      <c r="L23"/>
    </row>
    <row r="24" spans="1:12">
      <c r="A24"/>
      <c r="B24"/>
      <c r="J24"/>
      <c r="K24"/>
      <c r="L24"/>
    </row>
    <row r="25" spans="1:12">
      <c r="J25"/>
      <c r="K25"/>
      <c r="L25"/>
    </row>
    <row r="26" spans="1:12" ht="22.9" customHeight="1">
      <c r="A26"/>
      <c r="B26" s="50" t="s">
        <v>204</v>
      </c>
      <c r="J26"/>
      <c r="K26"/>
      <c r="L26"/>
    </row>
    <row r="27" spans="1:12">
      <c r="J27"/>
      <c r="K27"/>
      <c r="L27"/>
    </row>
    <row r="28" spans="1:12">
      <c r="A28" s="42" t="s">
        <v>173</v>
      </c>
      <c r="B28" s="45" t="s">
        <v>174</v>
      </c>
      <c r="C28"/>
      <c r="D28"/>
      <c r="E28"/>
      <c r="F28"/>
      <c r="G28"/>
      <c r="H28"/>
      <c r="I28"/>
      <c r="J28"/>
      <c r="K28"/>
      <c r="L28"/>
    </row>
    <row r="29" spans="1:12">
      <c r="A29" s="43" t="s">
        <v>13</v>
      </c>
      <c r="B29" s="90">
        <v>10</v>
      </c>
      <c r="C29"/>
      <c r="D29"/>
      <c r="E29"/>
      <c r="F29"/>
      <c r="G29"/>
      <c r="H29"/>
      <c r="I29"/>
      <c r="J29"/>
      <c r="K29"/>
      <c r="L29"/>
    </row>
    <row r="30" spans="1:12">
      <c r="A30" s="43" t="s">
        <v>40</v>
      </c>
      <c r="B30" s="90">
        <v>10</v>
      </c>
      <c r="C30"/>
      <c r="D30"/>
      <c r="E30"/>
      <c r="F30"/>
      <c r="G30"/>
      <c r="H30"/>
      <c r="I30"/>
      <c r="J30"/>
      <c r="K30"/>
      <c r="L30"/>
    </row>
    <row r="31" spans="1:12">
      <c r="A31" s="43" t="s">
        <v>37</v>
      </c>
      <c r="B31" s="90">
        <v>3</v>
      </c>
      <c r="C31"/>
      <c r="D31"/>
      <c r="E31"/>
      <c r="F31"/>
      <c r="G31"/>
      <c r="H31"/>
      <c r="I31"/>
      <c r="J31"/>
      <c r="K31"/>
      <c r="L31"/>
    </row>
    <row r="32" spans="1:12">
      <c r="A32" s="43" t="s">
        <v>15</v>
      </c>
      <c r="B32" s="90">
        <v>3</v>
      </c>
      <c r="C32"/>
      <c r="D32"/>
      <c r="E32"/>
      <c r="F32"/>
      <c r="G32"/>
      <c r="H32"/>
      <c r="I32"/>
    </row>
    <row r="33" spans="1:18">
      <c r="A33" s="43" t="s">
        <v>25</v>
      </c>
      <c r="B33" s="90">
        <v>4</v>
      </c>
      <c r="C33"/>
      <c r="D33"/>
      <c r="E33"/>
      <c r="F33"/>
      <c r="G33"/>
      <c r="H33"/>
      <c r="I33"/>
    </row>
    <row r="34" spans="1:18">
      <c r="A34" s="43" t="s">
        <v>66</v>
      </c>
      <c r="B34" s="90">
        <v>7</v>
      </c>
      <c r="C34"/>
      <c r="D34"/>
      <c r="E34"/>
      <c r="F34"/>
      <c r="G34"/>
      <c r="H34"/>
      <c r="I34"/>
    </row>
    <row r="35" spans="1:18">
      <c r="A35" s="43" t="s">
        <v>18</v>
      </c>
      <c r="B35" s="90">
        <v>5</v>
      </c>
      <c r="C35"/>
      <c r="D35"/>
      <c r="E35"/>
      <c r="F35"/>
      <c r="G35"/>
      <c r="H35"/>
      <c r="I35"/>
    </row>
    <row r="36" spans="1:18">
      <c r="A36" s="43"/>
      <c r="B36" s="90">
        <v>3</v>
      </c>
      <c r="C36"/>
      <c r="D36"/>
      <c r="E36"/>
      <c r="F36"/>
      <c r="G36"/>
      <c r="H36"/>
      <c r="I36"/>
    </row>
    <row r="37" spans="1:18">
      <c r="A37" s="43" t="s">
        <v>98</v>
      </c>
      <c r="B37" s="90">
        <v>17</v>
      </c>
      <c r="C37"/>
      <c r="D37"/>
      <c r="E37"/>
      <c r="F37"/>
      <c r="G37"/>
      <c r="H37"/>
      <c r="I37"/>
    </row>
    <row r="38" spans="1:18" ht="13.15" customHeight="1">
      <c r="A38" s="43" t="s">
        <v>23</v>
      </c>
      <c r="B38" s="90">
        <v>6</v>
      </c>
      <c r="C38"/>
      <c r="D38"/>
      <c r="E38"/>
      <c r="F38"/>
      <c r="G38"/>
      <c r="H38"/>
      <c r="I38"/>
      <c r="J38"/>
      <c r="K38"/>
      <c r="L38"/>
    </row>
    <row r="39" spans="1:18" ht="13.15" customHeight="1">
      <c r="A39" s="43" t="s">
        <v>42</v>
      </c>
      <c r="B39" s="90">
        <v>9</v>
      </c>
      <c r="C39"/>
      <c r="D39"/>
      <c r="E39"/>
      <c r="F39"/>
      <c r="G39"/>
      <c r="H39"/>
      <c r="I39"/>
      <c r="J39"/>
      <c r="K39"/>
      <c r="L39"/>
    </row>
    <row r="40" spans="1:18" ht="13.15" customHeight="1">
      <c r="A40" s="43" t="s">
        <v>31</v>
      </c>
      <c r="B40" s="90">
        <v>2</v>
      </c>
      <c r="C40"/>
      <c r="D40"/>
      <c r="E40"/>
      <c r="F40"/>
      <c r="G40"/>
      <c r="H40"/>
      <c r="I40"/>
      <c r="J40"/>
      <c r="K40"/>
      <c r="L40"/>
    </row>
    <row r="41" spans="1:18" ht="13.15" customHeight="1">
      <c r="A41" s="43" t="s">
        <v>34</v>
      </c>
      <c r="B41" s="90">
        <v>2</v>
      </c>
      <c r="C41"/>
      <c r="D41"/>
      <c r="E41"/>
      <c r="F41"/>
      <c r="G41"/>
      <c r="H41"/>
      <c r="I41"/>
      <c r="J41"/>
      <c r="K41"/>
      <c r="L41"/>
    </row>
    <row r="42" spans="1:18" ht="15" customHeight="1">
      <c r="A42" s="44" t="s">
        <v>172</v>
      </c>
      <c r="B42" s="63">
        <v>81</v>
      </c>
      <c r="C42"/>
      <c r="D42"/>
      <c r="E42"/>
      <c r="F42"/>
      <c r="G42"/>
      <c r="H42"/>
      <c r="I42"/>
      <c r="J42"/>
      <c r="K42"/>
      <c r="L42"/>
    </row>
    <row r="43" spans="1:18" ht="42" customHeight="1">
      <c r="A43"/>
      <c r="B43" s="50" t="s">
        <v>205</v>
      </c>
      <c r="C43"/>
      <c r="D43"/>
      <c r="E43"/>
      <c r="F43"/>
      <c r="G43"/>
      <c r="H43"/>
      <c r="I43"/>
      <c r="J43"/>
      <c r="K43"/>
      <c r="L43"/>
    </row>
    <row r="44" spans="1:18">
      <c r="A44"/>
      <c r="B44"/>
      <c r="C44"/>
      <c r="D44"/>
      <c r="E44"/>
      <c r="F44"/>
      <c r="G44"/>
      <c r="H44"/>
      <c r="I44"/>
      <c r="J44"/>
      <c r="K44"/>
      <c r="L44"/>
    </row>
    <row r="45" spans="1:18" ht="25.5">
      <c r="A45" s="81" t="s">
        <v>313</v>
      </c>
      <c r="B45" s="91" t="s">
        <v>183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</row>
    <row r="46" spans="1:18" s="46" customFormat="1">
      <c r="A46" s="82" t="s">
        <v>156</v>
      </c>
      <c r="B46" s="92">
        <v>12</v>
      </c>
      <c r="C46"/>
      <c r="D46"/>
      <c r="E46"/>
      <c r="F46"/>
      <c r="G46"/>
      <c r="H46"/>
      <c r="I46"/>
      <c r="J46"/>
    </row>
    <row r="47" spans="1:18">
      <c r="A47" s="82" t="s">
        <v>158</v>
      </c>
      <c r="B47" s="92">
        <v>5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</row>
    <row r="48" spans="1:18">
      <c r="A48" s="82" t="s">
        <v>159</v>
      </c>
      <c r="B48" s="92">
        <v>9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</row>
    <row r="49" spans="1:17">
      <c r="A49" s="82" t="s">
        <v>157</v>
      </c>
      <c r="B49" s="92">
        <v>5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</row>
    <row r="50" spans="1:17">
      <c r="A50" s="82" t="s">
        <v>175</v>
      </c>
      <c r="B50" s="92">
        <v>8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</row>
    <row r="51" spans="1:17">
      <c r="A51" s="82" t="s">
        <v>160</v>
      </c>
      <c r="B51" s="92">
        <v>6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</row>
    <row r="52" spans="1:17">
      <c r="A52" s="82" t="s">
        <v>176</v>
      </c>
      <c r="B52" s="92">
        <v>33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</row>
    <row r="53" spans="1:17" s="48" customFormat="1">
      <c r="A53" s="94" t="s">
        <v>172</v>
      </c>
      <c r="B53" s="93">
        <v>78</v>
      </c>
      <c r="C53"/>
      <c r="D53"/>
      <c r="E53"/>
      <c r="F53"/>
      <c r="G53"/>
      <c r="H53"/>
      <c r="I53"/>
      <c r="J53" s="47"/>
      <c r="K53" s="47"/>
      <c r="L53" s="47"/>
      <c r="M53" s="47"/>
      <c r="N53" s="47"/>
      <c r="O53" s="47"/>
      <c r="P53" s="47"/>
      <c r="Q53" s="47"/>
    </row>
    <row r="54" spans="1:17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</row>
    <row r="55" spans="1:17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</row>
    <row r="56" spans="1:17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</row>
    <row r="57" spans="1:17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</row>
    <row r="58" spans="1:17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</row>
    <row r="59" spans="1:17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</row>
    <row r="60" spans="1:17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</row>
    <row r="61" spans="1:17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</row>
    <row r="62" spans="1:17" ht="20.25">
      <c r="A62"/>
      <c r="B62" s="50" t="s">
        <v>314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</row>
    <row r="63" spans="1:17">
      <c r="A63"/>
      <c r="B63"/>
      <c r="C63"/>
      <c r="D63"/>
      <c r="E63"/>
      <c r="F63"/>
      <c r="G63"/>
      <c r="H63"/>
      <c r="I63"/>
    </row>
    <row r="64" spans="1:17">
      <c r="A64"/>
      <c r="B64"/>
      <c r="C64"/>
      <c r="D64"/>
      <c r="E64"/>
      <c r="F64"/>
      <c r="G64"/>
      <c r="H64"/>
      <c r="I64"/>
    </row>
    <row r="65" spans="1:3" ht="28.9" customHeight="1">
      <c r="C65"/>
    </row>
    <row r="66" spans="1:3">
      <c r="A66" s="41" t="s">
        <v>181</v>
      </c>
      <c r="B66" s="49" t="s">
        <v>174</v>
      </c>
      <c r="C66"/>
    </row>
    <row r="67" spans="1:3">
      <c r="A67" s="40" t="s">
        <v>306</v>
      </c>
      <c r="B67" s="49">
        <v>23</v>
      </c>
      <c r="C67"/>
    </row>
    <row r="68" spans="1:3">
      <c r="A68" s="60" t="s">
        <v>180</v>
      </c>
      <c r="B68" s="4">
        <v>4</v>
      </c>
      <c r="C68"/>
    </row>
    <row r="69" spans="1:3">
      <c r="A69" s="60" t="s">
        <v>315</v>
      </c>
      <c r="B69" s="4">
        <v>1</v>
      </c>
      <c r="C69"/>
    </row>
    <row r="70" spans="1:3">
      <c r="A70" s="60" t="s">
        <v>316</v>
      </c>
      <c r="B70" s="4">
        <v>2</v>
      </c>
      <c r="C70"/>
    </row>
    <row r="71" spans="1:3">
      <c r="A71" s="60" t="s">
        <v>317</v>
      </c>
      <c r="B71" s="4">
        <v>4</v>
      </c>
      <c r="C71"/>
    </row>
    <row r="72" spans="1:3">
      <c r="A72" s="60" t="s">
        <v>318</v>
      </c>
      <c r="B72" s="4">
        <v>2</v>
      </c>
      <c r="C72"/>
    </row>
    <row r="73" spans="1:3">
      <c r="A73" s="60" t="s">
        <v>319</v>
      </c>
      <c r="B73" s="4">
        <v>2</v>
      </c>
      <c r="C73"/>
    </row>
    <row r="74" spans="1:3">
      <c r="A74" s="60" t="s">
        <v>320</v>
      </c>
      <c r="B74" s="4">
        <v>2</v>
      </c>
      <c r="C74"/>
    </row>
    <row r="75" spans="1:3">
      <c r="A75" s="60" t="s">
        <v>321</v>
      </c>
      <c r="B75" s="4">
        <v>4</v>
      </c>
      <c r="C75"/>
    </row>
    <row r="76" spans="1:3">
      <c r="A76" s="60" t="s">
        <v>322</v>
      </c>
      <c r="B76" s="4">
        <v>2</v>
      </c>
      <c r="C76"/>
    </row>
    <row r="77" spans="1:3">
      <c r="A77" s="40" t="s">
        <v>178</v>
      </c>
      <c r="B77" s="49">
        <v>55</v>
      </c>
      <c r="C77"/>
    </row>
    <row r="78" spans="1:3">
      <c r="A78" s="60" t="s">
        <v>177</v>
      </c>
      <c r="B78" s="4">
        <v>15</v>
      </c>
      <c r="C78"/>
    </row>
    <row r="79" spans="1:3">
      <c r="A79" s="60" t="s">
        <v>179</v>
      </c>
      <c r="B79" s="4">
        <v>36</v>
      </c>
      <c r="C79"/>
    </row>
    <row r="80" spans="1:3">
      <c r="A80" s="60" t="s">
        <v>180</v>
      </c>
      <c r="B80" s="4">
        <v>4</v>
      </c>
      <c r="C80"/>
    </row>
    <row r="81" spans="1:12">
      <c r="A81" s="40" t="s">
        <v>323</v>
      </c>
      <c r="B81" s="49">
        <v>3</v>
      </c>
      <c r="C81"/>
    </row>
    <row r="82" spans="1:12">
      <c r="A82" s="60" t="s">
        <v>177</v>
      </c>
      <c r="B82" s="4">
        <v>3</v>
      </c>
      <c r="C82"/>
    </row>
    <row r="83" spans="1:12">
      <c r="A83" s="4" t="s">
        <v>172</v>
      </c>
      <c r="B83" s="4">
        <v>81</v>
      </c>
      <c r="C83"/>
    </row>
    <row r="84" spans="1:12">
      <c r="A84"/>
      <c r="B84"/>
      <c r="C84"/>
    </row>
    <row r="85" spans="1:12">
      <c r="A85"/>
      <c r="B85"/>
      <c r="C85"/>
    </row>
    <row r="86" spans="1:12" ht="20.25">
      <c r="A86"/>
      <c r="B86" s="50" t="s">
        <v>324</v>
      </c>
      <c r="C86"/>
    </row>
    <row r="87" spans="1:12">
      <c r="A87"/>
      <c r="B87"/>
      <c r="C87"/>
    </row>
    <row r="88" spans="1:12" ht="20.25">
      <c r="A88"/>
      <c r="B88" s="50"/>
      <c r="C88"/>
    </row>
    <row r="89" spans="1:12" s="5" customFormat="1">
      <c r="A89" s="6"/>
      <c r="B89" s="54" t="s">
        <v>184</v>
      </c>
      <c r="C89" s="6"/>
      <c r="D89" s="6"/>
      <c r="E89" s="6"/>
      <c r="F89"/>
    </row>
    <row r="90" spans="1:12" s="55" customFormat="1" ht="114.75">
      <c r="A90" s="6"/>
      <c r="B90" s="61" t="s">
        <v>147</v>
      </c>
      <c r="C90" s="61" t="s">
        <v>146</v>
      </c>
      <c r="D90" s="61" t="s">
        <v>148</v>
      </c>
      <c r="E90" s="62" t="s">
        <v>172</v>
      </c>
      <c r="F90"/>
    </row>
    <row r="91" spans="1:12" s="5" customFormat="1">
      <c r="A91" s="6" t="s">
        <v>174</v>
      </c>
      <c r="B91" s="5">
        <v>52</v>
      </c>
      <c r="C91" s="5">
        <v>4</v>
      </c>
      <c r="D91" s="5">
        <v>22</v>
      </c>
      <c r="E91" s="5">
        <v>78</v>
      </c>
      <c r="F91"/>
    </row>
    <row r="92" spans="1:12">
      <c r="A92"/>
      <c r="B92"/>
      <c r="C92"/>
    </row>
    <row r="93" spans="1:12" ht="20.25">
      <c r="A93"/>
      <c r="B93" s="50" t="s">
        <v>206</v>
      </c>
      <c r="C93"/>
    </row>
    <row r="94" spans="1:12">
      <c r="A94"/>
      <c r="B94"/>
      <c r="C94"/>
    </row>
    <row r="95" spans="1:12">
      <c r="C95"/>
      <c r="D95"/>
      <c r="E95"/>
      <c r="F95"/>
      <c r="G95"/>
      <c r="H95"/>
      <c r="I95"/>
      <c r="J95"/>
      <c r="K95"/>
      <c r="L95"/>
    </row>
    <row r="96" spans="1:12">
      <c r="C96"/>
      <c r="D96"/>
      <c r="E96"/>
      <c r="F96"/>
      <c r="G96"/>
      <c r="H96"/>
      <c r="I96"/>
      <c r="J96"/>
      <c r="K96"/>
      <c r="L96"/>
    </row>
    <row r="97" spans="1:10">
      <c r="A97" s="51" t="s">
        <v>182</v>
      </c>
      <c r="B97" t="s">
        <v>183</v>
      </c>
      <c r="C97"/>
      <c r="D97"/>
      <c r="E97"/>
      <c r="F97"/>
      <c r="G97"/>
      <c r="H97"/>
      <c r="I97"/>
      <c r="J97"/>
    </row>
    <row r="98" spans="1:10">
      <c r="A98" s="52" t="s">
        <v>2</v>
      </c>
      <c r="B98" s="4">
        <v>69</v>
      </c>
      <c r="C98"/>
      <c r="D98"/>
      <c r="E98"/>
      <c r="F98"/>
      <c r="G98"/>
      <c r="H98"/>
      <c r="I98"/>
      <c r="J98"/>
    </row>
    <row r="99" spans="1:10">
      <c r="A99" s="53" t="s">
        <v>171</v>
      </c>
      <c r="B99" s="4">
        <v>36</v>
      </c>
      <c r="C99"/>
      <c r="D99"/>
      <c r="E99"/>
      <c r="F99"/>
      <c r="G99"/>
      <c r="H99"/>
      <c r="I99"/>
      <c r="J99"/>
    </row>
    <row r="100" spans="1:10">
      <c r="A100" s="53" t="s">
        <v>132</v>
      </c>
      <c r="B100" s="4">
        <v>33</v>
      </c>
      <c r="C100"/>
    </row>
    <row r="101" spans="1:10">
      <c r="A101" s="52" t="s">
        <v>128</v>
      </c>
      <c r="B101" s="4">
        <v>9</v>
      </c>
      <c r="C101"/>
    </row>
    <row r="102" spans="1:10">
      <c r="A102" s="53" t="s">
        <v>171</v>
      </c>
      <c r="B102" s="4">
        <v>5</v>
      </c>
      <c r="C102"/>
    </row>
    <row r="103" spans="1:10">
      <c r="A103" s="53" t="s">
        <v>132</v>
      </c>
      <c r="B103" s="4">
        <v>4</v>
      </c>
      <c r="C103"/>
    </row>
    <row r="104" spans="1:10">
      <c r="A104" s="52" t="s">
        <v>172</v>
      </c>
      <c r="B104" s="4">
        <v>78</v>
      </c>
      <c r="C104"/>
    </row>
    <row r="105" spans="1:10">
      <c r="A105"/>
      <c r="B105"/>
      <c r="C105"/>
    </row>
    <row r="106" spans="1:10">
      <c r="A106"/>
      <c r="B106"/>
      <c r="C106"/>
    </row>
    <row r="107" spans="1:10">
      <c r="A107"/>
      <c r="B107"/>
      <c r="C107"/>
    </row>
    <row r="108" spans="1:10" ht="58.15" customHeight="1">
      <c r="A108"/>
      <c r="B108" s="50" t="s">
        <v>207</v>
      </c>
      <c r="C108"/>
    </row>
    <row r="109" spans="1:10">
      <c r="A109"/>
      <c r="B109"/>
      <c r="C109"/>
    </row>
    <row r="110" spans="1:10">
      <c r="A110" s="51" t="s">
        <v>185</v>
      </c>
      <c r="B110" t="s">
        <v>183</v>
      </c>
      <c r="C110"/>
    </row>
    <row r="111" spans="1:10">
      <c r="A111" s="52" t="s">
        <v>152</v>
      </c>
      <c r="B111" s="4">
        <v>4</v>
      </c>
      <c r="C111"/>
    </row>
    <row r="112" spans="1:10">
      <c r="A112" s="52" t="s">
        <v>153</v>
      </c>
      <c r="B112" s="4">
        <v>12</v>
      </c>
      <c r="C112"/>
    </row>
    <row r="113" spans="1:3">
      <c r="A113" s="52" t="s">
        <v>127</v>
      </c>
      <c r="B113" s="4">
        <v>36</v>
      </c>
      <c r="C113"/>
    </row>
    <row r="114" spans="1:3">
      <c r="A114" s="52" t="s">
        <v>154</v>
      </c>
      <c r="B114" s="4">
        <v>26</v>
      </c>
      <c r="C114"/>
    </row>
    <row r="115" spans="1:3">
      <c r="A115" s="52" t="s">
        <v>172</v>
      </c>
      <c r="B115" s="4">
        <v>78</v>
      </c>
      <c r="C115"/>
    </row>
    <row r="116" spans="1:3">
      <c r="A116"/>
      <c r="B116"/>
      <c r="C116"/>
    </row>
    <row r="117" spans="1:3">
      <c r="A117"/>
      <c r="B117"/>
      <c r="C117"/>
    </row>
    <row r="118" spans="1:3">
      <c r="A118"/>
      <c r="B118"/>
      <c r="C118"/>
    </row>
    <row r="119" spans="1:3" ht="20.25">
      <c r="A119"/>
      <c r="B119" s="50" t="s">
        <v>208</v>
      </c>
      <c r="C119"/>
    </row>
    <row r="120" spans="1:3">
      <c r="A120"/>
      <c r="B120"/>
      <c r="C120"/>
    </row>
    <row r="121" spans="1:3">
      <c r="C121"/>
    </row>
    <row r="122" spans="1:3">
      <c r="C122"/>
    </row>
    <row r="123" spans="1:3">
      <c r="C123"/>
    </row>
    <row r="124" spans="1:3">
      <c r="A124" s="51" t="s">
        <v>209</v>
      </c>
      <c r="B124" t="s">
        <v>183</v>
      </c>
      <c r="C124"/>
    </row>
    <row r="125" spans="1:3">
      <c r="A125" s="52" t="s">
        <v>161</v>
      </c>
      <c r="B125" s="4">
        <v>68</v>
      </c>
      <c r="C125"/>
    </row>
    <row r="126" spans="1:3">
      <c r="A126" s="52" t="s">
        <v>168</v>
      </c>
      <c r="B126" s="4">
        <v>10</v>
      </c>
      <c r="C126"/>
    </row>
    <row r="127" spans="1:3">
      <c r="A127" s="52" t="s">
        <v>172</v>
      </c>
      <c r="B127" s="4">
        <v>78</v>
      </c>
      <c r="C127"/>
    </row>
    <row r="128" spans="1:3">
      <c r="C128"/>
    </row>
    <row r="129" spans="1:3">
      <c r="A129"/>
      <c r="B129"/>
      <c r="C129"/>
    </row>
    <row r="130" spans="1:3">
      <c r="A130"/>
      <c r="B130"/>
      <c r="C130"/>
    </row>
    <row r="131" spans="1:3">
      <c r="A131"/>
      <c r="B131"/>
      <c r="C131"/>
    </row>
    <row r="132" spans="1:3">
      <c r="A132"/>
      <c r="B132"/>
      <c r="C132"/>
    </row>
    <row r="133" spans="1:3" ht="20.25">
      <c r="B133" s="50" t="s">
        <v>215</v>
      </c>
      <c r="C133"/>
    </row>
    <row r="134" spans="1:3">
      <c r="C134"/>
    </row>
    <row r="135" spans="1:3">
      <c r="C135"/>
    </row>
    <row r="136" spans="1:3">
      <c r="C136"/>
    </row>
    <row r="137" spans="1:3">
      <c r="C137"/>
    </row>
    <row r="138" spans="1:3">
      <c r="C138"/>
    </row>
    <row r="139" spans="1:3">
      <c r="A139"/>
      <c r="B139"/>
      <c r="C139"/>
    </row>
    <row r="140" spans="1:3">
      <c r="A140" s="51" t="s">
        <v>210</v>
      </c>
      <c r="B140" t="s">
        <v>183</v>
      </c>
      <c r="C140"/>
    </row>
    <row r="141" spans="1:3">
      <c r="A141" s="52"/>
      <c r="B141" s="2">
        <v>3</v>
      </c>
      <c r="C141"/>
    </row>
    <row r="142" spans="1:3">
      <c r="A142" s="52" t="s">
        <v>211</v>
      </c>
      <c r="B142" s="2">
        <v>12</v>
      </c>
      <c r="C142"/>
    </row>
    <row r="143" spans="1:3">
      <c r="A143" s="52" t="s">
        <v>212</v>
      </c>
      <c r="B143" s="2">
        <v>21</v>
      </c>
      <c r="C143"/>
    </row>
    <row r="144" spans="1:3">
      <c r="A144" s="52" t="s">
        <v>213</v>
      </c>
      <c r="B144" s="2">
        <v>20</v>
      </c>
      <c r="C144"/>
    </row>
    <row r="145" spans="1:3">
      <c r="A145" s="52" t="s">
        <v>214</v>
      </c>
      <c r="B145" s="2">
        <v>25</v>
      </c>
      <c r="C145"/>
    </row>
    <row r="146" spans="1:3">
      <c r="A146" s="52" t="s">
        <v>172</v>
      </c>
      <c r="B146" s="2">
        <v>81</v>
      </c>
      <c r="C146"/>
    </row>
    <row r="147" spans="1:3">
      <c r="A147"/>
      <c r="B147"/>
      <c r="C147"/>
    </row>
    <row r="148" spans="1:3">
      <c r="A148"/>
      <c r="B148"/>
      <c r="C148"/>
    </row>
    <row r="149" spans="1:3">
      <c r="A149"/>
      <c r="B149"/>
      <c r="C149"/>
    </row>
    <row r="150" spans="1:3">
      <c r="A150"/>
      <c r="B150"/>
      <c r="C150"/>
    </row>
    <row r="154" spans="1:3" ht="20.25">
      <c r="B154" s="50" t="s">
        <v>325</v>
      </c>
      <c r="C154"/>
    </row>
    <row r="155" spans="1:3">
      <c r="C155"/>
    </row>
    <row r="156" spans="1:3">
      <c r="C156"/>
    </row>
    <row r="157" spans="1:3">
      <c r="C157"/>
    </row>
    <row r="158" spans="1:3">
      <c r="C158"/>
    </row>
    <row r="159" spans="1:3">
      <c r="C159"/>
    </row>
    <row r="160" spans="1:3">
      <c r="A160"/>
      <c r="B160"/>
      <c r="C160"/>
    </row>
    <row r="161" spans="1:13">
      <c r="A161" s="51" t="s">
        <v>210</v>
      </c>
      <c r="B161" t="s">
        <v>183</v>
      </c>
      <c r="C161"/>
    </row>
    <row r="162" spans="1:13">
      <c r="A162" s="52" t="s">
        <v>308</v>
      </c>
      <c r="B162" s="2">
        <v>79</v>
      </c>
      <c r="C162"/>
    </row>
    <row r="163" spans="1:13">
      <c r="A163" s="52" t="s">
        <v>309</v>
      </c>
      <c r="B163" s="2">
        <v>2</v>
      </c>
      <c r="C163"/>
    </row>
    <row r="164" spans="1:13">
      <c r="A164" s="52" t="s">
        <v>172</v>
      </c>
      <c r="B164" s="2">
        <v>81</v>
      </c>
      <c r="C164"/>
    </row>
    <row r="165" spans="1:13">
      <c r="A165"/>
      <c r="B165"/>
      <c r="C165"/>
    </row>
    <row r="166" spans="1:13">
      <c r="A166"/>
      <c r="B166"/>
      <c r="C166"/>
    </row>
    <row r="167" spans="1:13">
      <c r="A167"/>
      <c r="B167"/>
      <c r="C167"/>
    </row>
    <row r="168" spans="1:13">
      <c r="A168"/>
      <c r="B168"/>
      <c r="C168"/>
    </row>
    <row r="169" spans="1:13">
      <c r="A169"/>
      <c r="B169"/>
      <c r="C169"/>
    </row>
    <row r="170" spans="1:13">
      <c r="A170"/>
      <c r="B170"/>
      <c r="C170"/>
    </row>
    <row r="171" spans="1:13">
      <c r="A171"/>
      <c r="B171"/>
      <c r="C171"/>
    </row>
    <row r="172" spans="1:13" ht="20.25">
      <c r="B172" s="50" t="s">
        <v>326</v>
      </c>
      <c r="C172"/>
    </row>
    <row r="174" spans="1:13" ht="64.5" thickBot="1">
      <c r="A174" s="4">
        <f>GETPIVOTDATA("Fiche",$A$161)</f>
        <v>81</v>
      </c>
      <c r="B174" s="58" t="s">
        <v>327</v>
      </c>
      <c r="C174" s="85" t="s">
        <v>328</v>
      </c>
    </row>
    <row r="175" spans="1:13" ht="13.5" thickBot="1">
      <c r="A175" s="83" t="s">
        <v>4</v>
      </c>
      <c r="B175" s="84">
        <f ca="1">COUNTIF(Tableau1[Acouphènes],"X")</f>
        <v>0</v>
      </c>
      <c r="C175" s="89">
        <f ca="1">B175/$A$174</f>
        <v>0</v>
      </c>
      <c r="G175"/>
      <c r="H175"/>
      <c r="I175"/>
      <c r="J175"/>
      <c r="K175"/>
      <c r="L175"/>
      <c r="M175"/>
    </row>
    <row r="176" spans="1:13" ht="13.5" thickBot="1">
      <c r="A176" s="83" t="s">
        <v>5</v>
      </c>
      <c r="B176" s="84">
        <f ca="1">COUNTIF(Tableau1[Hyperacousie],"X")</f>
        <v>0</v>
      </c>
      <c r="C176" s="89">
        <f t="shared" ref="C176:C180" ca="1" si="0">B176/$A$174</f>
        <v>0</v>
      </c>
      <c r="D176"/>
      <c r="E176"/>
      <c r="F176"/>
      <c r="G176"/>
      <c r="H176"/>
      <c r="I176"/>
      <c r="J176"/>
      <c r="K176"/>
      <c r="L176"/>
      <c r="M176"/>
    </row>
    <row r="177" spans="1:13" ht="13.5" thickBot="1">
      <c r="A177" s="83" t="s">
        <v>6</v>
      </c>
      <c r="B177" s="84">
        <f ca="1">COUNTIF(Tableau1[Menière],"X")</f>
        <v>0</v>
      </c>
      <c r="C177" s="89">
        <f t="shared" ca="1" si="0"/>
        <v>0</v>
      </c>
      <c r="D177"/>
      <c r="E177"/>
      <c r="F177"/>
      <c r="G177"/>
      <c r="H177"/>
      <c r="I177"/>
      <c r="J177"/>
      <c r="K177"/>
      <c r="L177"/>
      <c r="M177"/>
    </row>
    <row r="178" spans="1:13" ht="13.5" thickBot="1">
      <c r="A178" s="83" t="s">
        <v>7</v>
      </c>
      <c r="B178" s="84">
        <f ca="1">COUNTIF(Tableau1[Neurinome],"X")</f>
        <v>0</v>
      </c>
      <c r="C178" s="89">
        <f t="shared" ca="1" si="0"/>
        <v>0</v>
      </c>
      <c r="D178"/>
      <c r="E178"/>
      <c r="F178"/>
      <c r="G178"/>
      <c r="H178"/>
      <c r="I178"/>
      <c r="J178"/>
      <c r="K178"/>
      <c r="L178"/>
      <c r="M178"/>
    </row>
    <row r="179" spans="1:13" ht="13.5" thickBot="1">
      <c r="A179" s="83" t="s">
        <v>131</v>
      </c>
      <c r="B179" s="84">
        <f ca="1">COUNTIF(Tableau1[Surdité],"X")</f>
        <v>0</v>
      </c>
      <c r="C179" s="89">
        <f t="shared" ca="1" si="0"/>
        <v>0</v>
      </c>
      <c r="D179"/>
      <c r="E179"/>
      <c r="F179"/>
      <c r="G179"/>
      <c r="H179"/>
      <c r="I179"/>
      <c r="J179"/>
      <c r="K179"/>
      <c r="L179"/>
      <c r="M179"/>
    </row>
    <row r="180" spans="1:13" ht="13.5" thickBot="1">
      <c r="A180" s="83" t="s">
        <v>140</v>
      </c>
      <c r="B180" s="84">
        <f ca="1">COUNTIF(Tableau1[Autre],"X")</f>
        <v>0</v>
      </c>
      <c r="C180" s="89">
        <f t="shared" ca="1" si="0"/>
        <v>0</v>
      </c>
      <c r="D180"/>
      <c r="E180"/>
      <c r="F180"/>
      <c r="G180"/>
      <c r="H180"/>
      <c r="I180"/>
      <c r="J180"/>
      <c r="K180"/>
      <c r="L180"/>
      <c r="M180"/>
    </row>
    <row r="181" spans="1:13">
      <c r="A181"/>
      <c r="B181"/>
      <c r="C181"/>
      <c r="D181"/>
      <c r="E181"/>
      <c r="F181"/>
      <c r="G181"/>
      <c r="H181"/>
      <c r="I181"/>
      <c r="J181"/>
      <c r="K181"/>
      <c r="L181"/>
      <c r="M181"/>
    </row>
    <row r="182" spans="1:13">
      <c r="A182"/>
      <c r="B182"/>
      <c r="C182"/>
      <c r="D182"/>
      <c r="E182"/>
      <c r="F182"/>
      <c r="G182"/>
      <c r="H182"/>
      <c r="I182"/>
      <c r="J182"/>
      <c r="K182"/>
      <c r="L182"/>
      <c r="M182"/>
    </row>
    <row r="183" spans="1:13">
      <c r="A183"/>
      <c r="B183"/>
      <c r="C183"/>
      <c r="D183"/>
      <c r="E183"/>
      <c r="F183"/>
      <c r="G183"/>
      <c r="H183"/>
      <c r="I183"/>
      <c r="J183"/>
      <c r="K183"/>
      <c r="L183"/>
      <c r="M183"/>
    </row>
    <row r="184" spans="1:13">
      <c r="A184"/>
      <c r="B184"/>
      <c r="C184"/>
      <c r="D184"/>
      <c r="E184"/>
      <c r="F184"/>
      <c r="G184"/>
      <c r="H184"/>
      <c r="I184"/>
      <c r="J184"/>
      <c r="K184"/>
      <c r="L184"/>
      <c r="M184"/>
    </row>
    <row r="185" spans="1:13">
      <c r="A185"/>
      <c r="B185"/>
      <c r="C185"/>
      <c r="D185"/>
      <c r="E185"/>
      <c r="F185"/>
      <c r="G185"/>
      <c r="H185"/>
      <c r="I185"/>
      <c r="J185"/>
      <c r="K185"/>
      <c r="L185"/>
      <c r="M185"/>
    </row>
    <row r="186" spans="1:13">
      <c r="A186"/>
      <c r="B186"/>
      <c r="C186"/>
      <c r="D186"/>
      <c r="E186"/>
      <c r="F186"/>
      <c r="G186"/>
      <c r="H186"/>
      <c r="I186"/>
      <c r="J186"/>
      <c r="K186"/>
      <c r="L186"/>
      <c r="M186"/>
    </row>
    <row r="187" spans="1:13">
      <c r="A187"/>
      <c r="B187"/>
      <c r="C187"/>
      <c r="D187"/>
      <c r="E187"/>
      <c r="F187"/>
      <c r="G187"/>
      <c r="H187"/>
      <c r="I187"/>
      <c r="J187"/>
      <c r="K187"/>
      <c r="L187"/>
      <c r="M187"/>
    </row>
    <row r="188" spans="1:13">
      <c r="A188"/>
      <c r="B188"/>
      <c r="C188"/>
      <c r="D188"/>
      <c r="E188"/>
      <c r="F188"/>
      <c r="G188"/>
      <c r="H188"/>
      <c r="I188"/>
      <c r="J188"/>
      <c r="K188"/>
      <c r="L188"/>
      <c r="M188"/>
    </row>
    <row r="189" spans="1:13">
      <c r="A189"/>
      <c r="B189"/>
      <c r="C189"/>
      <c r="D189"/>
      <c r="E189"/>
      <c r="F189"/>
      <c r="G189"/>
      <c r="H189"/>
      <c r="I189"/>
      <c r="J189"/>
      <c r="K189"/>
      <c r="L189"/>
      <c r="M189"/>
    </row>
    <row r="190" spans="1:13">
      <c r="A190"/>
      <c r="B190"/>
      <c r="C190"/>
      <c r="D190"/>
      <c r="E190"/>
      <c r="F190"/>
      <c r="G190"/>
      <c r="H190"/>
      <c r="I190"/>
      <c r="J190"/>
      <c r="K190"/>
      <c r="L190"/>
      <c r="M190"/>
    </row>
    <row r="191" spans="1:13">
      <c r="A191"/>
      <c r="B191"/>
      <c r="C191"/>
      <c r="D191"/>
      <c r="E191"/>
      <c r="F191"/>
      <c r="G191"/>
      <c r="H191"/>
      <c r="I191"/>
      <c r="J191"/>
      <c r="K191"/>
      <c r="L191"/>
      <c r="M191"/>
    </row>
    <row r="192" spans="1:13">
      <c r="A192"/>
      <c r="B192"/>
      <c r="C192"/>
      <c r="D192"/>
      <c r="E192"/>
      <c r="F192"/>
      <c r="G192"/>
      <c r="H192"/>
      <c r="I192"/>
      <c r="J192"/>
      <c r="K192"/>
      <c r="L192"/>
      <c r="M192"/>
    </row>
    <row r="193" spans="1:13">
      <c r="A193"/>
      <c r="B193"/>
      <c r="C193"/>
      <c r="D193"/>
      <c r="E193"/>
      <c r="F193"/>
      <c r="G193"/>
      <c r="H193"/>
      <c r="I193"/>
      <c r="J193"/>
      <c r="K193"/>
      <c r="L193"/>
      <c r="M193"/>
    </row>
    <row r="194" spans="1:13">
      <c r="A194"/>
      <c r="B194"/>
      <c r="C194"/>
      <c r="D194"/>
      <c r="E194"/>
      <c r="F194"/>
      <c r="G194"/>
      <c r="H194"/>
      <c r="I194"/>
      <c r="J194"/>
      <c r="K194"/>
      <c r="L194"/>
      <c r="M194"/>
    </row>
    <row r="195" spans="1:13">
      <c r="A195"/>
      <c r="B195"/>
      <c r="C195"/>
      <c r="D195"/>
      <c r="E195"/>
      <c r="F195"/>
      <c r="G195"/>
      <c r="H195"/>
      <c r="I195"/>
      <c r="J195"/>
      <c r="K195"/>
      <c r="L195"/>
      <c r="M195"/>
    </row>
    <row r="196" spans="1:13">
      <c r="A196"/>
      <c r="B196"/>
      <c r="C196"/>
      <c r="D196"/>
      <c r="E196"/>
      <c r="F196"/>
      <c r="G196"/>
      <c r="H196"/>
      <c r="I196"/>
      <c r="J196"/>
      <c r="K196"/>
      <c r="L196"/>
      <c r="M196"/>
    </row>
    <row r="197" spans="1:13">
      <c r="A197"/>
      <c r="B197"/>
      <c r="C197"/>
      <c r="D197"/>
      <c r="E197"/>
      <c r="F197"/>
      <c r="G197"/>
      <c r="H197"/>
      <c r="I197"/>
      <c r="J197"/>
      <c r="K197"/>
      <c r="L197"/>
      <c r="M197"/>
    </row>
    <row r="198" spans="1:13">
      <c r="A198"/>
      <c r="B198"/>
      <c r="C198"/>
      <c r="D198"/>
      <c r="E198"/>
      <c r="F198"/>
      <c r="G198"/>
      <c r="H198"/>
      <c r="I198"/>
      <c r="J198"/>
      <c r="K198"/>
      <c r="L198"/>
      <c r="M198"/>
    </row>
    <row r="199" spans="1:13">
      <c r="A199"/>
      <c r="B199"/>
      <c r="C199"/>
      <c r="D199"/>
      <c r="E199"/>
      <c r="F199"/>
      <c r="G199"/>
      <c r="H199"/>
      <c r="I199"/>
      <c r="J199"/>
      <c r="K199"/>
      <c r="L199"/>
      <c r="M199"/>
    </row>
    <row r="200" spans="1:13">
      <c r="A200"/>
      <c r="B200"/>
      <c r="C200"/>
      <c r="D200"/>
      <c r="E200"/>
      <c r="F200"/>
      <c r="G200"/>
      <c r="H200"/>
      <c r="I200"/>
      <c r="J200"/>
      <c r="K200"/>
      <c r="L200"/>
      <c r="M200"/>
    </row>
    <row r="201" spans="1:13">
      <c r="A201"/>
      <c r="B201"/>
      <c r="C201"/>
      <c r="D201"/>
      <c r="E201"/>
      <c r="F201"/>
      <c r="G201"/>
      <c r="H201"/>
      <c r="I201"/>
      <c r="J201"/>
      <c r="K201"/>
      <c r="L201"/>
      <c r="M201"/>
    </row>
    <row r="202" spans="1:13">
      <c r="A202"/>
      <c r="B202"/>
      <c r="C202"/>
      <c r="D202"/>
      <c r="E202"/>
      <c r="F202"/>
      <c r="G202"/>
      <c r="H202"/>
      <c r="I202"/>
      <c r="J202"/>
      <c r="K202"/>
      <c r="L202"/>
      <c r="M202"/>
    </row>
    <row r="203" spans="1:13">
      <c r="A203"/>
      <c r="B203"/>
      <c r="C203"/>
      <c r="D203"/>
      <c r="E203"/>
      <c r="F203"/>
      <c r="G203"/>
      <c r="H203"/>
      <c r="I203"/>
      <c r="J203"/>
      <c r="K203"/>
      <c r="L203"/>
      <c r="M203"/>
    </row>
    <row r="204" spans="1:13">
      <c r="A204"/>
      <c r="B204"/>
      <c r="C204"/>
      <c r="D204"/>
      <c r="E204"/>
      <c r="F204"/>
      <c r="G204"/>
      <c r="H204"/>
      <c r="I204"/>
      <c r="J204"/>
      <c r="K204"/>
      <c r="L204"/>
      <c r="M204"/>
    </row>
    <row r="205" spans="1:13">
      <c r="A205"/>
      <c r="B205"/>
      <c r="C205"/>
      <c r="D205"/>
      <c r="E205"/>
      <c r="F205"/>
      <c r="G205"/>
      <c r="H205"/>
      <c r="I205"/>
      <c r="J205"/>
      <c r="K205"/>
      <c r="L205"/>
      <c r="M205"/>
    </row>
    <row r="206" spans="1:13">
      <c r="A206"/>
      <c r="B206"/>
      <c r="C206"/>
      <c r="D206"/>
      <c r="E206"/>
      <c r="F206"/>
      <c r="G206"/>
      <c r="H206"/>
      <c r="I206"/>
      <c r="J206"/>
      <c r="K206"/>
      <c r="L206"/>
      <c r="M206"/>
    </row>
    <row r="207" spans="1:13">
      <c r="A207"/>
      <c r="B207"/>
      <c r="C207"/>
      <c r="D207"/>
      <c r="E207"/>
      <c r="F207"/>
      <c r="G207"/>
      <c r="H207"/>
      <c r="I207"/>
      <c r="J207"/>
      <c r="K207"/>
      <c r="L207"/>
      <c r="M207"/>
    </row>
    <row r="208" spans="1:13">
      <c r="A208"/>
      <c r="B208"/>
      <c r="C208"/>
      <c r="D208"/>
      <c r="E208"/>
      <c r="F208"/>
      <c r="G208"/>
      <c r="H208"/>
      <c r="I208"/>
      <c r="J208"/>
      <c r="K208"/>
      <c r="L208"/>
      <c r="M208"/>
    </row>
    <row r="209" spans="1:13">
      <c r="A209"/>
      <c r="B209"/>
      <c r="C209"/>
      <c r="D209"/>
      <c r="E209"/>
      <c r="F209"/>
      <c r="G209"/>
      <c r="H209"/>
      <c r="I209"/>
      <c r="J209"/>
      <c r="K209"/>
      <c r="L209"/>
      <c r="M209"/>
    </row>
    <row r="210" spans="1:13">
      <c r="A210"/>
      <c r="B210"/>
      <c r="C210"/>
      <c r="D210"/>
      <c r="E210"/>
      <c r="F210"/>
      <c r="G210"/>
      <c r="H210"/>
      <c r="I210"/>
      <c r="J210"/>
      <c r="K210"/>
      <c r="L210"/>
      <c r="M210"/>
    </row>
    <row r="211" spans="1:13">
      <c r="A211"/>
      <c r="B211"/>
      <c r="C211"/>
      <c r="D211"/>
      <c r="E211"/>
      <c r="F211"/>
      <c r="G211"/>
      <c r="H211"/>
      <c r="I211"/>
      <c r="J211"/>
      <c r="K211"/>
      <c r="L211"/>
      <c r="M211"/>
    </row>
    <row r="212" spans="1:13">
      <c r="A212"/>
      <c r="B212"/>
      <c r="C212"/>
      <c r="D212"/>
      <c r="E212"/>
      <c r="F212"/>
      <c r="G212"/>
      <c r="H212"/>
      <c r="I212"/>
      <c r="J212"/>
      <c r="K212"/>
      <c r="L212"/>
      <c r="M212"/>
    </row>
    <row r="213" spans="1:13">
      <c r="A213"/>
      <c r="B213"/>
      <c r="C213"/>
      <c r="D213"/>
      <c r="E213"/>
      <c r="F213"/>
      <c r="G213"/>
      <c r="H213"/>
      <c r="I213"/>
      <c r="J213"/>
      <c r="K213"/>
      <c r="L213"/>
      <c r="M213"/>
    </row>
    <row r="214" spans="1:13">
      <c r="A214"/>
      <c r="B214"/>
      <c r="C214"/>
      <c r="D214"/>
      <c r="E214"/>
      <c r="F214"/>
      <c r="G214"/>
      <c r="H214"/>
      <c r="I214"/>
      <c r="J214"/>
      <c r="K214"/>
      <c r="L214"/>
      <c r="M214"/>
    </row>
    <row r="215" spans="1:13">
      <c r="A215"/>
      <c r="B215"/>
      <c r="C215"/>
      <c r="D215"/>
      <c r="E215"/>
      <c r="F215"/>
      <c r="G215"/>
      <c r="H215"/>
      <c r="I215"/>
      <c r="J215"/>
      <c r="K215"/>
      <c r="L215"/>
      <c r="M215"/>
    </row>
    <row r="216" spans="1:13">
      <c r="A216"/>
      <c r="B216"/>
      <c r="C216"/>
      <c r="D216"/>
      <c r="E216"/>
      <c r="F216"/>
      <c r="G216"/>
      <c r="H216"/>
      <c r="I216"/>
      <c r="J216"/>
      <c r="K216"/>
      <c r="L216"/>
      <c r="M216"/>
    </row>
    <row r="217" spans="1:13">
      <c r="A217"/>
      <c r="B217"/>
      <c r="C217"/>
      <c r="D217"/>
      <c r="E217"/>
      <c r="F217"/>
      <c r="G217"/>
      <c r="H217"/>
      <c r="I217"/>
      <c r="J217"/>
      <c r="K217"/>
      <c r="L217"/>
      <c r="M217"/>
    </row>
    <row r="218" spans="1:13">
      <c r="A218"/>
      <c r="B218"/>
      <c r="C218"/>
      <c r="D218"/>
      <c r="E218"/>
      <c r="F218"/>
      <c r="G218"/>
      <c r="H218"/>
      <c r="I218"/>
      <c r="J218"/>
      <c r="K218"/>
      <c r="L218"/>
      <c r="M218"/>
    </row>
    <row r="219" spans="1:13">
      <c r="A219"/>
      <c r="B219"/>
      <c r="C219"/>
      <c r="D219"/>
      <c r="E219"/>
      <c r="F219"/>
      <c r="G219"/>
      <c r="H219"/>
      <c r="I219"/>
      <c r="J219"/>
      <c r="K219"/>
      <c r="L219"/>
      <c r="M219"/>
    </row>
    <row r="220" spans="1:13">
      <c r="A220"/>
      <c r="B220"/>
      <c r="C220"/>
      <c r="D220"/>
      <c r="E220"/>
      <c r="F220"/>
      <c r="G220"/>
      <c r="H220"/>
      <c r="I220"/>
      <c r="J220"/>
      <c r="K220"/>
      <c r="L220"/>
      <c r="M220"/>
    </row>
    <row r="221" spans="1:13">
      <c r="A221"/>
      <c r="B221"/>
      <c r="C221"/>
      <c r="D221"/>
      <c r="E221"/>
      <c r="F221"/>
      <c r="G221"/>
      <c r="H221"/>
      <c r="I221"/>
      <c r="J221"/>
      <c r="K221"/>
      <c r="L221"/>
      <c r="M221"/>
    </row>
    <row r="222" spans="1:13">
      <c r="A222"/>
      <c r="B222"/>
      <c r="C222"/>
      <c r="D222"/>
      <c r="E222"/>
      <c r="F222"/>
      <c r="G222"/>
      <c r="H222"/>
      <c r="I222"/>
      <c r="J222"/>
      <c r="K222"/>
      <c r="L222"/>
      <c r="M222"/>
    </row>
    <row r="223" spans="1:13">
      <c r="A223"/>
      <c r="B223"/>
      <c r="C223"/>
      <c r="D223"/>
      <c r="E223"/>
      <c r="F223"/>
      <c r="G223"/>
      <c r="H223"/>
      <c r="I223"/>
      <c r="J223"/>
      <c r="K223"/>
      <c r="L223"/>
      <c r="M223"/>
    </row>
    <row r="224" spans="1:13">
      <c r="A224"/>
      <c r="B224"/>
      <c r="C224"/>
      <c r="D224"/>
      <c r="E224"/>
      <c r="F224"/>
      <c r="G224"/>
      <c r="H224"/>
      <c r="I224"/>
      <c r="J224"/>
      <c r="K224"/>
      <c r="L224"/>
      <c r="M224"/>
    </row>
    <row r="225" spans="1:13">
      <c r="A225"/>
      <c r="B225"/>
      <c r="C225"/>
      <c r="D225"/>
      <c r="E225"/>
      <c r="F225"/>
      <c r="G225"/>
      <c r="H225"/>
      <c r="I225"/>
      <c r="J225"/>
      <c r="K225"/>
      <c r="L225"/>
      <c r="M225"/>
    </row>
    <row r="226" spans="1:13">
      <c r="A226"/>
      <c r="B226"/>
      <c r="C226"/>
      <c r="D226"/>
      <c r="E226"/>
      <c r="F226"/>
      <c r="G226"/>
      <c r="H226"/>
      <c r="I226"/>
      <c r="J226"/>
      <c r="K226"/>
      <c r="L226"/>
      <c r="M226"/>
    </row>
    <row r="227" spans="1:13">
      <c r="A227"/>
      <c r="B227"/>
      <c r="C227"/>
      <c r="D227"/>
      <c r="E227"/>
      <c r="F227"/>
      <c r="G227"/>
      <c r="H227"/>
      <c r="I227"/>
      <c r="J227"/>
      <c r="K227"/>
      <c r="L227"/>
      <c r="M227"/>
    </row>
    <row r="228" spans="1:13">
      <c r="A228"/>
      <c r="B228"/>
      <c r="C228"/>
      <c r="D228"/>
      <c r="E228"/>
      <c r="F228"/>
      <c r="G228"/>
      <c r="H228"/>
      <c r="I228"/>
      <c r="J228"/>
      <c r="K228"/>
      <c r="L228"/>
      <c r="M228"/>
    </row>
    <row r="229" spans="1:13">
      <c r="A229"/>
      <c r="B229"/>
      <c r="C229"/>
      <c r="D229"/>
      <c r="E229"/>
      <c r="F229"/>
      <c r="G229"/>
      <c r="H229"/>
      <c r="I229"/>
      <c r="J229"/>
      <c r="K229"/>
      <c r="L229"/>
      <c r="M229"/>
    </row>
    <row r="230" spans="1:13">
      <c r="A230"/>
      <c r="B230"/>
      <c r="C230"/>
      <c r="D230"/>
      <c r="E230"/>
      <c r="F230"/>
      <c r="G230"/>
      <c r="H230"/>
      <c r="I230"/>
      <c r="J230"/>
      <c r="K230"/>
      <c r="L230"/>
      <c r="M230"/>
    </row>
    <row r="231" spans="1:13">
      <c r="A231"/>
      <c r="B231"/>
      <c r="C231"/>
      <c r="D231"/>
      <c r="E231"/>
      <c r="F231"/>
      <c r="G231"/>
      <c r="H231"/>
      <c r="I231"/>
      <c r="J231"/>
      <c r="K231"/>
      <c r="L231"/>
      <c r="M231"/>
    </row>
    <row r="232" spans="1:13">
      <c r="A232"/>
      <c r="B232"/>
      <c r="C232"/>
      <c r="D232"/>
      <c r="E232"/>
      <c r="F232"/>
      <c r="G232"/>
      <c r="H232"/>
      <c r="I232"/>
      <c r="J232"/>
      <c r="K232"/>
      <c r="L232"/>
      <c r="M232"/>
    </row>
    <row r="233" spans="1:13">
      <c r="A233"/>
      <c r="B233"/>
      <c r="C233"/>
      <c r="D233"/>
      <c r="E233"/>
      <c r="F233"/>
      <c r="G233"/>
      <c r="H233"/>
      <c r="I233"/>
      <c r="J233"/>
      <c r="K233"/>
      <c r="L233"/>
      <c r="M233"/>
    </row>
    <row r="234" spans="1:13">
      <c r="A234"/>
      <c r="B234"/>
      <c r="C234"/>
      <c r="D234"/>
      <c r="E234"/>
      <c r="F234"/>
      <c r="G234"/>
      <c r="H234"/>
      <c r="I234"/>
      <c r="J234"/>
      <c r="K234"/>
      <c r="L234"/>
      <c r="M234"/>
    </row>
    <row r="235" spans="1:13">
      <c r="A235"/>
      <c r="B235"/>
      <c r="C235"/>
      <c r="D235"/>
      <c r="E235"/>
      <c r="F235"/>
      <c r="G235"/>
      <c r="H235"/>
      <c r="I235"/>
      <c r="J235"/>
      <c r="K235"/>
      <c r="L235"/>
      <c r="M235"/>
    </row>
    <row r="236" spans="1:13">
      <c r="A236"/>
      <c r="B236"/>
      <c r="C236"/>
      <c r="D236"/>
      <c r="E236"/>
      <c r="F236"/>
      <c r="G236"/>
      <c r="H236"/>
      <c r="I236"/>
      <c r="J236"/>
      <c r="K236"/>
      <c r="L236"/>
      <c r="M236"/>
    </row>
    <row r="237" spans="1:13">
      <c r="A237"/>
      <c r="B237"/>
      <c r="C237"/>
      <c r="D237"/>
      <c r="E237"/>
      <c r="F237"/>
      <c r="G237"/>
      <c r="H237"/>
      <c r="I237"/>
      <c r="J237"/>
      <c r="K237"/>
      <c r="L237"/>
      <c r="M237"/>
    </row>
    <row r="238" spans="1:13">
      <c r="A238"/>
      <c r="B238"/>
      <c r="C238"/>
      <c r="D238"/>
      <c r="E238"/>
      <c r="F238"/>
      <c r="G238"/>
      <c r="H238"/>
      <c r="I238"/>
      <c r="J238"/>
      <c r="K238"/>
      <c r="L238"/>
      <c r="M238"/>
    </row>
    <row r="239" spans="1:13">
      <c r="A239"/>
      <c r="B239"/>
      <c r="C239"/>
      <c r="D239"/>
      <c r="E239"/>
      <c r="F239"/>
      <c r="G239"/>
      <c r="H239"/>
      <c r="I239"/>
      <c r="J239"/>
      <c r="K239"/>
      <c r="L239"/>
      <c r="M239"/>
    </row>
    <row r="240" spans="1:13">
      <c r="A240"/>
      <c r="B240"/>
      <c r="C240"/>
      <c r="D240"/>
      <c r="E240"/>
      <c r="F240"/>
      <c r="G240"/>
      <c r="H240"/>
      <c r="I240"/>
      <c r="J240"/>
      <c r="K240"/>
      <c r="L240"/>
      <c r="M240"/>
    </row>
    <row r="241" spans="1:13">
      <c r="A241"/>
      <c r="B241"/>
      <c r="C241"/>
      <c r="D241"/>
      <c r="E241"/>
      <c r="F241"/>
      <c r="G241"/>
      <c r="H241"/>
      <c r="I241"/>
      <c r="J241"/>
      <c r="K241"/>
      <c r="L241"/>
      <c r="M241"/>
    </row>
    <row r="242" spans="1:13">
      <c r="A242"/>
      <c r="B242"/>
      <c r="C242"/>
      <c r="D242"/>
      <c r="E242"/>
      <c r="F242"/>
      <c r="G242"/>
      <c r="H242"/>
      <c r="I242"/>
      <c r="J242"/>
      <c r="K242"/>
      <c r="L242"/>
      <c r="M242"/>
    </row>
    <row r="243" spans="1:13">
      <c r="A243"/>
      <c r="B243"/>
      <c r="C243"/>
      <c r="D243"/>
      <c r="E243"/>
      <c r="F243"/>
      <c r="G243"/>
      <c r="H243"/>
      <c r="I243"/>
      <c r="J243"/>
      <c r="K243"/>
      <c r="L243"/>
      <c r="M243"/>
    </row>
    <row r="244" spans="1:13">
      <c r="A244"/>
      <c r="B244"/>
      <c r="C244"/>
      <c r="D244"/>
      <c r="E244"/>
      <c r="F244"/>
      <c r="G244"/>
      <c r="H244"/>
      <c r="I244"/>
      <c r="J244"/>
      <c r="K244"/>
      <c r="L244"/>
      <c r="M244"/>
    </row>
    <row r="245" spans="1:13">
      <c r="A245"/>
      <c r="B245"/>
      <c r="C245"/>
      <c r="D245"/>
      <c r="E245"/>
      <c r="F245"/>
      <c r="G245"/>
      <c r="H245"/>
      <c r="I245"/>
      <c r="J245"/>
      <c r="K245"/>
      <c r="L245"/>
      <c r="M245"/>
    </row>
    <row r="246" spans="1:13">
      <c r="A246"/>
      <c r="B246"/>
      <c r="C246"/>
      <c r="D246"/>
      <c r="E246"/>
      <c r="F246"/>
      <c r="G246"/>
      <c r="H246"/>
      <c r="I246"/>
      <c r="J246"/>
      <c r="K246"/>
      <c r="L246"/>
      <c r="M246"/>
    </row>
    <row r="247" spans="1:13">
      <c r="A247"/>
      <c r="B247"/>
      <c r="C247"/>
      <c r="D247"/>
      <c r="E247"/>
      <c r="F247"/>
      <c r="G247"/>
      <c r="H247"/>
      <c r="I247"/>
      <c r="J247"/>
      <c r="K247"/>
      <c r="L247"/>
      <c r="M247"/>
    </row>
    <row r="248" spans="1:13">
      <c r="A248"/>
      <c r="B248"/>
      <c r="C248"/>
      <c r="D248"/>
      <c r="E248"/>
      <c r="F248"/>
      <c r="G248"/>
      <c r="H248"/>
      <c r="I248"/>
      <c r="J248"/>
      <c r="K248"/>
      <c r="L248"/>
      <c r="M248"/>
    </row>
    <row r="249" spans="1:13">
      <c r="A249"/>
      <c r="B249"/>
      <c r="C249"/>
      <c r="D249"/>
      <c r="E249"/>
      <c r="F249"/>
      <c r="G249"/>
      <c r="H249"/>
      <c r="I249"/>
      <c r="J249"/>
      <c r="K249"/>
      <c r="L249"/>
      <c r="M249"/>
    </row>
    <row r="250" spans="1:13">
      <c r="A250"/>
      <c r="B250"/>
      <c r="C250"/>
      <c r="D250"/>
      <c r="E250"/>
      <c r="F250"/>
      <c r="G250"/>
      <c r="H250"/>
      <c r="I250"/>
      <c r="J250"/>
      <c r="K250"/>
      <c r="L250"/>
      <c r="M250"/>
    </row>
    <row r="251" spans="1:13">
      <c r="A251"/>
      <c r="B251"/>
      <c r="C251"/>
      <c r="D251"/>
      <c r="E251"/>
      <c r="F251"/>
      <c r="G251"/>
      <c r="H251"/>
      <c r="I251"/>
      <c r="J251"/>
      <c r="K251"/>
      <c r="L251"/>
      <c r="M251"/>
    </row>
    <row r="252" spans="1:13">
      <c r="A252"/>
      <c r="B252"/>
      <c r="C252"/>
      <c r="D252"/>
      <c r="E252"/>
      <c r="F252"/>
      <c r="G252"/>
      <c r="H252"/>
      <c r="I252"/>
      <c r="J252"/>
      <c r="K252"/>
      <c r="L252"/>
      <c r="M252"/>
    </row>
    <row r="253" spans="1:13">
      <c r="A253"/>
      <c r="B253"/>
      <c r="C253"/>
      <c r="D253"/>
      <c r="E253"/>
      <c r="F253"/>
      <c r="G253"/>
      <c r="H253"/>
      <c r="I253"/>
      <c r="J253"/>
      <c r="K253"/>
      <c r="L253"/>
      <c r="M253"/>
    </row>
    <row r="254" spans="1:13">
      <c r="A254"/>
      <c r="B254"/>
      <c r="C254"/>
      <c r="D254"/>
      <c r="E254"/>
      <c r="F254"/>
      <c r="G254"/>
      <c r="H254"/>
      <c r="I254"/>
      <c r="J254"/>
      <c r="K254"/>
      <c r="L254"/>
      <c r="M254"/>
    </row>
    <row r="255" spans="1:13">
      <c r="A255"/>
      <c r="B255"/>
      <c r="C255"/>
      <c r="D255"/>
      <c r="E255"/>
      <c r="F255"/>
      <c r="G255"/>
      <c r="H255"/>
      <c r="I255"/>
      <c r="J255"/>
      <c r="K255"/>
      <c r="L255"/>
      <c r="M255"/>
    </row>
    <row r="256" spans="1:13">
      <c r="A256"/>
      <c r="B256"/>
      <c r="C256"/>
      <c r="D256"/>
      <c r="E256"/>
      <c r="F256"/>
      <c r="G256"/>
      <c r="H256"/>
      <c r="I256"/>
      <c r="J256"/>
      <c r="K256"/>
      <c r="L256"/>
      <c r="M256"/>
    </row>
    <row r="257" spans="1:13">
      <c r="A257"/>
      <c r="B257"/>
      <c r="C257"/>
      <c r="D257"/>
      <c r="E257"/>
      <c r="F257"/>
      <c r="G257"/>
      <c r="H257"/>
      <c r="I257"/>
      <c r="J257"/>
      <c r="K257"/>
      <c r="L257"/>
      <c r="M257"/>
    </row>
    <row r="258" spans="1:13">
      <c r="A258"/>
      <c r="B258"/>
      <c r="C258"/>
      <c r="D258"/>
      <c r="E258"/>
      <c r="F258"/>
      <c r="G258"/>
      <c r="H258"/>
      <c r="I258"/>
      <c r="J258"/>
      <c r="K258"/>
      <c r="L258"/>
      <c r="M258"/>
    </row>
    <row r="259" spans="1:13">
      <c r="A259"/>
      <c r="B259"/>
      <c r="C259"/>
      <c r="D259"/>
      <c r="E259"/>
      <c r="F259"/>
      <c r="G259"/>
      <c r="H259"/>
      <c r="I259"/>
      <c r="J259"/>
      <c r="K259"/>
      <c r="L259"/>
      <c r="M259"/>
    </row>
    <row r="260" spans="1:13">
      <c r="A260"/>
      <c r="B260"/>
      <c r="C260"/>
      <c r="D260"/>
      <c r="E260"/>
      <c r="F260"/>
      <c r="G260"/>
      <c r="H260"/>
      <c r="I260"/>
      <c r="J260"/>
      <c r="K260"/>
      <c r="L260"/>
      <c r="M260"/>
    </row>
  </sheetData>
  <pageMargins left="0.7" right="0.7" top="0.75" bottom="0.75" header="0.3" footer="0.3"/>
  <pageSetup paperSize="9" orientation="portrait" horizontalDpi="4294967293" verticalDpi="0" r:id="rId11"/>
  <drawing r:id="rId1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X83"/>
  <sheetViews>
    <sheetView showZeros="0" workbookViewId="0">
      <pane ySplit="2" topLeftCell="A3" activePane="bottomLeft" state="frozen"/>
      <selection activeCell="N31" sqref="N31:N32"/>
      <selection pane="bottomLeft" activeCell="A3" sqref="A3"/>
    </sheetView>
  </sheetViews>
  <sheetFormatPr baseColWidth="10" defaultColWidth="17.85546875" defaultRowHeight="12.75"/>
  <cols>
    <col min="1" max="1" width="10.140625" style="5" bestFit="1" customWidth="1"/>
    <col min="2" max="4" width="17.85546875" style="5"/>
    <col min="5" max="6" width="17.85546875" style="14"/>
    <col min="7" max="14" width="17.85546875" style="5"/>
    <col min="15" max="15" width="16.28515625" style="5" bestFit="1" customWidth="1"/>
    <col min="16" max="16" width="17.28515625" style="5" bestFit="1" customWidth="1"/>
    <col min="17" max="17" width="12.28515625" style="5" bestFit="1" customWidth="1"/>
    <col min="18" max="18" width="14.85546875" style="5" bestFit="1" customWidth="1"/>
    <col min="19" max="19" width="11.7109375" style="5" bestFit="1" customWidth="1"/>
    <col min="20" max="20" width="10.28515625" style="5" bestFit="1" customWidth="1"/>
    <col min="21" max="24" width="17.85546875" style="5"/>
    <col min="25" max="16384" width="17.85546875" style="6"/>
  </cols>
  <sheetData>
    <row r="1" spans="1:24" ht="106.15" customHeight="1">
      <c r="F1" s="86" t="s">
        <v>202</v>
      </c>
      <c r="G1" s="87" t="e">
        <f ca="1">AVERAGE(Tableau1[[#All],[Durée]])</f>
        <v>#DIV/0!</v>
      </c>
      <c r="H1" s="88" t="s">
        <v>201</v>
      </c>
    </row>
    <row r="2" spans="1:24" ht="39" thickBot="1">
      <c r="A2" s="15" t="s">
        <v>134</v>
      </c>
      <c r="B2" s="78" t="s">
        <v>238</v>
      </c>
      <c r="C2" s="80" t="s">
        <v>307</v>
      </c>
      <c r="D2" s="16" t="s">
        <v>135</v>
      </c>
      <c r="E2" s="17" t="s">
        <v>136</v>
      </c>
      <c r="F2" s="59" t="s">
        <v>186</v>
      </c>
      <c r="G2" s="18" t="s">
        <v>137</v>
      </c>
      <c r="H2" s="19" t="s">
        <v>138</v>
      </c>
      <c r="I2" s="19" t="s">
        <v>139</v>
      </c>
      <c r="J2" s="19" t="s">
        <v>162</v>
      </c>
      <c r="K2" s="19" t="s">
        <v>145</v>
      </c>
      <c r="L2" s="19" t="s">
        <v>169</v>
      </c>
      <c r="M2" s="19" t="s">
        <v>163</v>
      </c>
      <c r="N2" s="19" t="s">
        <v>133</v>
      </c>
      <c r="O2" s="19" t="s">
        <v>4</v>
      </c>
      <c r="P2" s="19" t="s">
        <v>5</v>
      </c>
      <c r="Q2" s="19" t="s">
        <v>6</v>
      </c>
      <c r="R2" s="19" t="s">
        <v>7</v>
      </c>
      <c r="S2" s="19" t="s">
        <v>131</v>
      </c>
      <c r="T2" s="19" t="s">
        <v>140</v>
      </c>
      <c r="U2" s="19" t="s">
        <v>165</v>
      </c>
      <c r="V2" s="19" t="s">
        <v>166</v>
      </c>
      <c r="W2" s="19" t="s">
        <v>167</v>
      </c>
      <c r="X2" s="20" t="s">
        <v>141</v>
      </c>
    </row>
    <row r="3" spans="1:24" ht="22.9" customHeight="1">
      <c r="A3" s="77" t="s">
        <v>226</v>
      </c>
      <c r="B3" s="79" t="str">
        <f ca="1">IFERROR(INDIRECT(Tableau1[[#This Row],[Fiche]]&amp;"!D$4"),"")</f>
        <v/>
      </c>
      <c r="C3" s="79" t="s">
        <v>308</v>
      </c>
      <c r="D3" s="21" t="str">
        <f ca="1">IFERROR(INDIRECT(Tableau1[[#This Row],[Fiche]]&amp;"!D$7"),"")</f>
        <v/>
      </c>
      <c r="E3" s="22" t="str">
        <f ca="1">IFERROR(INDIRECT(Tableau1[[#This Row],[Fiche]]&amp;"!E$7"),"")</f>
        <v/>
      </c>
      <c r="F3" s="56" t="str">
        <f ca="1">IFERROR(IF(TEXT(Tableau1[[#This Row],[Heure]],"hh")&gt;0,VLOOKUP(TEXT(Tableau1[[#This Row],[Heure]],"hh"),'Tranches horaires'!$A$3:$B$26,2),""),"")</f>
        <v/>
      </c>
      <c r="G3" s="23" t="str">
        <f ca="1">IFERROR(INDIRECT(Tableau1[[#This Row],[Fiche]]&amp;"!F$7"),"")</f>
        <v/>
      </c>
      <c r="H3" s="25" t="str">
        <f ca="1">IFERROR(INDIRECT(Tableau1[[#This Row],[Fiche]]&amp;"!D$10"),"")</f>
        <v/>
      </c>
      <c r="I3" s="23" t="str">
        <f ca="1">IFERROR(INDIRECT(Tableau1[[#This Row],[Fiche]]&amp;"!E$10"),"")</f>
        <v/>
      </c>
      <c r="J3" s="23" t="str">
        <f ca="1">IFERROR(INDIRECT(Tableau1[[#This Row],[Fiche]]&amp;"!D$11"),"")</f>
        <v/>
      </c>
      <c r="K3" s="23" t="str">
        <f ca="1">IFERROR(INDEX(INDIRECT(Tableau1[[#This Row],[Fiche]]&amp;"!$D$8:$G$8"),MATCH(TRUE,INDEX(INDIRECT(Tableau1[[#This Row],[Fiche]]&amp;"!$D$9:$G$9")&lt;&gt;"",0),0)),"")</f>
        <v/>
      </c>
      <c r="L3" s="23" t="str">
        <f ca="1">IFERROR(INDEX(INDIRECT(Tableau1[[#This Row],[Fiche]]&amp;"!$D$14:$E$14"),MATCH(TRUE,INDEX(INDIRECT(Tableau1[[#This Row],[Fiche]]&amp;"!$D$15:$E$15")&lt;&gt;"",0),0)),"")</f>
        <v/>
      </c>
      <c r="M3" s="23" t="str">
        <f ca="1">IFERROR(UPPER(INDIRECT(Tableau1[[#This Row],[Fiche]]&amp;"!$F$15")),"")</f>
        <v/>
      </c>
      <c r="N3" s="23" t="str">
        <f ca="1">IFERROR(INDEX(INDIRECT(Tableau1[[#This Row],[Fiche]]&amp;"!$D$16:$G$16"),MATCH(TRUE,INDEX(INDIRECT(Tableau1[[#This Row],[Fiche]]&amp;"!$D$17:$G$17")&lt;&gt;"",0),0)),"")</f>
        <v/>
      </c>
      <c r="O3" s="23" t="str">
        <f ca="1">IFERROR((INDIRECT(Tableau1[[#This Row],[Fiche]]&amp;"!$B$46")),"")</f>
        <v/>
      </c>
      <c r="P3" s="23" t="str">
        <f ca="1">IFERROR(UPPER(INDIRECT(Tableau1[[#This Row],[Fiche]]&amp;"!$C$46")),"")</f>
        <v/>
      </c>
      <c r="Q3" s="23" t="str">
        <f ca="1">IFERROR(UPPER(INDIRECT(Tableau1[[#This Row],[Fiche]]&amp;"!$D$46")),"")</f>
        <v/>
      </c>
      <c r="R3" s="23" t="str">
        <f ca="1">IFERROR(UPPER(INDIRECT(Tableau1[[#This Row],[Fiche]]&amp;"!$E$46")),"")</f>
        <v/>
      </c>
      <c r="S3" s="23" t="str">
        <f ca="1">IFERROR(UPPER(INDIRECT(Tableau1[[#This Row],[Fiche]]&amp;"!$F$46")),"")</f>
        <v/>
      </c>
      <c r="T3" s="23" t="str">
        <f ca="1">IFERROR(UPPER(INDIRECT(Tableau1[[#This Row],[Fiche]]&amp;"!$E$46")),"")</f>
        <v/>
      </c>
      <c r="U3" s="23" t="str">
        <f ca="1">IFERROR(INDEX(INDIRECT(Tableau1[[#This Row],[Fiche]]&amp;"!$D$24:$G$24"),MATCH(TRUE,INDEX(INDIRECT(Tableau1[[#This Row],[Fiche]]&amp;"!$D$25:$G$25")&lt;&gt;"",0),0)),"")</f>
        <v/>
      </c>
      <c r="V3" s="23" t="str">
        <f ca="1">IFERROR(INDEX(INDIRECT(Tableau1[[#This Row],[Fiche]]&amp;"!$B$47:$H$47"),MATCH(TRUE,INDEX(INDIRECT(Tableau1[[#This Row],[Fiche]]&amp;"!$B$48:$H$48")&lt;&gt;0,0),0)),"")</f>
        <v/>
      </c>
      <c r="W3" s="23" t="str">
        <f ca="1">IFERROR(INDEX(INDIRECT(Tableau1[[#This Row],[Fiche]]&amp;"!$D$30:$G$30"),MATCH(TRUE,INDEX(INDIRECT(Tableau1[[#This Row],[Fiche]]&amp;"!$D$31:$G$31")&lt;&gt;"",0),0)),"")</f>
        <v/>
      </c>
      <c r="X3" s="24" t="str">
        <f ca="1">IFERROR(INDEX(INDIRECT(Tableau1[[#This Row],[Fiche]]&amp;"!$B$49:$E$49"),MATCH(TRUE,INDEX(INDIRECT(Tableau1[[#This Row],[Fiche]]&amp;"!$B$50:$E$50")&lt;&gt;0,0),0)),"")</f>
        <v/>
      </c>
    </row>
    <row r="4" spans="1:24" ht="22.9" customHeight="1">
      <c r="A4" s="77" t="s">
        <v>227</v>
      </c>
      <c r="B4" s="79" t="str">
        <f ca="1">IFERROR(INDIRECT(Tableau1[[#This Row],[Fiche]]&amp;"!D$4"),"")</f>
        <v/>
      </c>
      <c r="C4" s="79" t="s">
        <v>308</v>
      </c>
      <c r="D4" s="21" t="str">
        <f ca="1">IFERROR(INDIRECT(Tableau1[[#This Row],[Fiche]]&amp;"!D$7"),"")</f>
        <v/>
      </c>
      <c r="E4" s="22" t="str">
        <f ca="1">IFERROR(INDIRECT(Tableau1[[#This Row],[Fiche]]&amp;"!E$7"),"")</f>
        <v/>
      </c>
      <c r="F4" s="56" t="str">
        <f ca="1">IFERROR(IF(TEXT(Tableau1[[#This Row],[Heure]],"hh")&gt;0,VLOOKUP(TEXT(Tableau1[[#This Row],[Heure]],"hh"),'Tranches horaires'!$A$3:$B$26,2),""),"")</f>
        <v/>
      </c>
      <c r="G4" s="23" t="str">
        <f ca="1">IFERROR(INDIRECT(Tableau1[[#This Row],[Fiche]]&amp;"!F$7"),"")</f>
        <v/>
      </c>
      <c r="H4" s="25" t="str">
        <f ca="1">IFERROR(INDIRECT(Tableau1[[#This Row],[Fiche]]&amp;"!D$10"),"")</f>
        <v/>
      </c>
      <c r="I4" s="23" t="str">
        <f ca="1">IFERROR(INDIRECT(Tableau1[[#This Row],[Fiche]]&amp;"!E$10"),"")</f>
        <v/>
      </c>
      <c r="J4" s="23" t="str">
        <f ca="1">IFERROR(INDIRECT(Tableau1[[#This Row],[Fiche]]&amp;"!D$11"),"")</f>
        <v/>
      </c>
      <c r="K4" s="23" t="str">
        <f ca="1">IFERROR(INDEX(INDIRECT(Tableau1[[#This Row],[Fiche]]&amp;"!$D$8:$G$8"),MATCH(TRUE,INDEX(INDIRECT(Tableau1[[#This Row],[Fiche]]&amp;"!$D$9:$G$9")&lt;&gt;"",0),0)),"")</f>
        <v/>
      </c>
      <c r="L4" s="23" t="str">
        <f ca="1">IFERROR(INDEX(INDIRECT(Tableau1[[#This Row],[Fiche]]&amp;"!$D$14:$E$14"),MATCH(TRUE,INDEX(INDIRECT(Tableau1[[#This Row],[Fiche]]&amp;"!$D$15:$E$15")&lt;&gt;"",0),0)),"")</f>
        <v/>
      </c>
      <c r="M4" s="23" t="str">
        <f ca="1">IFERROR(UPPER(INDIRECT(Tableau1[[#This Row],[Fiche]]&amp;"!$F$15")),"")</f>
        <v/>
      </c>
      <c r="N4" s="23" t="str">
        <f ca="1">IFERROR(INDEX(INDIRECT(Tableau1[[#This Row],[Fiche]]&amp;"!$D$16:$G$16"),MATCH(TRUE,INDEX(INDIRECT(Tableau1[[#This Row],[Fiche]]&amp;"!$D$17:$G$17")&lt;&gt;"",0),0)),"")</f>
        <v/>
      </c>
      <c r="O4" s="23" t="str">
        <f ca="1">IFERROR((INDIRECT(Tableau1[[#This Row],[Fiche]]&amp;"!$B$46")),"")</f>
        <v/>
      </c>
      <c r="P4" s="23" t="str">
        <f ca="1">IFERROR(UPPER(INDIRECT(Tableau1[[#This Row],[Fiche]]&amp;"!$C$46")),"")</f>
        <v/>
      </c>
      <c r="Q4" s="23" t="str">
        <f ca="1">IFERROR(UPPER(INDIRECT(Tableau1[[#This Row],[Fiche]]&amp;"!$D$46")),"")</f>
        <v/>
      </c>
      <c r="R4" s="23" t="str">
        <f ca="1">IFERROR(UPPER(INDIRECT(Tableau1[[#This Row],[Fiche]]&amp;"!$E$46")),"")</f>
        <v/>
      </c>
      <c r="S4" s="23" t="str">
        <f ca="1">IFERROR(UPPER(INDIRECT(Tableau1[[#This Row],[Fiche]]&amp;"!$F$46")),"")</f>
        <v/>
      </c>
      <c r="T4" s="23" t="str">
        <f ca="1">IFERROR(UPPER(INDIRECT(Tableau1[[#This Row],[Fiche]]&amp;"!$E$46")),"")</f>
        <v/>
      </c>
      <c r="U4" s="23" t="str">
        <f ca="1">IFERROR(INDEX(INDIRECT(Tableau1[[#This Row],[Fiche]]&amp;"!$D$24:$G$24"),MATCH(TRUE,INDEX(INDIRECT(Tableau1[[#This Row],[Fiche]]&amp;"!$D$25:$G$25")&lt;&gt;"",0),0)),"")</f>
        <v/>
      </c>
      <c r="V4" s="23" t="str">
        <f ca="1">IFERROR(INDEX(INDIRECT(Tableau1[[#This Row],[Fiche]]&amp;"!$B$47:$H$47"),MATCH(TRUE,INDEX(INDIRECT(Tableau1[[#This Row],[Fiche]]&amp;"!$B$48:$H$48")&lt;&gt;0,0),0)),"")</f>
        <v/>
      </c>
      <c r="W4" s="23" t="str">
        <f ca="1">IFERROR(INDEX(INDIRECT(Tableau1[[#This Row],[Fiche]]&amp;"!$D$30:$G$30"),MATCH(TRUE,INDEX(INDIRECT(Tableau1[[#This Row],[Fiche]]&amp;"!$D$31:$G$31")&lt;&gt;"",0),0)),"")</f>
        <v/>
      </c>
      <c r="X4" s="24" t="str">
        <f ca="1">IFERROR(INDEX(INDIRECT(Tableau1[[#This Row],[Fiche]]&amp;"!$B$49:$E$49"),MATCH(TRUE,INDEX(INDIRECT(Tableau1[[#This Row],[Fiche]]&amp;"!$B$50:$E$50")&lt;&gt;0,0),0)),"")</f>
        <v/>
      </c>
    </row>
    <row r="5" spans="1:24" ht="22.9" customHeight="1">
      <c r="A5" s="77" t="s">
        <v>228</v>
      </c>
      <c r="B5" s="79" t="str">
        <f ca="1">IFERROR(INDIRECT(Tableau1[[#This Row],[Fiche]]&amp;"!D$4"),"")</f>
        <v/>
      </c>
      <c r="C5" s="79" t="s">
        <v>308</v>
      </c>
      <c r="D5" s="21" t="str">
        <f ca="1">IFERROR(INDIRECT(Tableau1[[#This Row],[Fiche]]&amp;"!D$7"),"")</f>
        <v/>
      </c>
      <c r="E5" s="22" t="str">
        <f ca="1">IFERROR(INDIRECT(Tableau1[[#This Row],[Fiche]]&amp;"!E$7"),"")</f>
        <v/>
      </c>
      <c r="F5" s="56" t="str">
        <f ca="1">IFERROR(IF(TEXT(Tableau1[[#This Row],[Heure]],"hh")&gt;0,VLOOKUP(TEXT(Tableau1[[#This Row],[Heure]],"hh"),'Tranches horaires'!$A$3:$B$26,2),""),"")</f>
        <v/>
      </c>
      <c r="G5" s="23" t="str">
        <f ca="1">IFERROR(INDIRECT(Tableau1[[#This Row],[Fiche]]&amp;"!F$7"),"")</f>
        <v/>
      </c>
      <c r="H5" s="25" t="str">
        <f ca="1">IFERROR(INDIRECT(Tableau1[[#This Row],[Fiche]]&amp;"!D$10"),"")</f>
        <v/>
      </c>
      <c r="I5" s="23" t="str">
        <f ca="1">IFERROR(INDIRECT(Tableau1[[#This Row],[Fiche]]&amp;"!E$10"),"")</f>
        <v/>
      </c>
      <c r="J5" s="23" t="str">
        <f ca="1">IFERROR(INDIRECT(Tableau1[[#This Row],[Fiche]]&amp;"!D$11"),"")</f>
        <v/>
      </c>
      <c r="K5" s="23" t="str">
        <f ca="1">IFERROR(INDEX(INDIRECT(Tableau1[[#This Row],[Fiche]]&amp;"!$D$8:$G$8"),MATCH(TRUE,INDEX(INDIRECT(Tableau1[[#This Row],[Fiche]]&amp;"!$D$9:$G$9")&lt;&gt;"",0),0)),"")</f>
        <v/>
      </c>
      <c r="L5" s="23" t="str">
        <f ca="1">IFERROR(INDEX(INDIRECT(Tableau1[[#This Row],[Fiche]]&amp;"!$D$14:$E$14"),MATCH(TRUE,INDEX(INDIRECT(Tableau1[[#This Row],[Fiche]]&amp;"!$D$15:$E$15")&lt;&gt;"",0),0)),"")</f>
        <v/>
      </c>
      <c r="M5" s="23" t="str">
        <f ca="1">IFERROR(UPPER(INDIRECT(Tableau1[[#This Row],[Fiche]]&amp;"!$F$15")),"")</f>
        <v/>
      </c>
      <c r="N5" s="23" t="str">
        <f ca="1">IFERROR(INDEX(INDIRECT(Tableau1[[#This Row],[Fiche]]&amp;"!$D$16:$G$16"),MATCH(TRUE,INDEX(INDIRECT(Tableau1[[#This Row],[Fiche]]&amp;"!$D$17:$G$17")&lt;&gt;"",0),0)),"")</f>
        <v/>
      </c>
      <c r="O5" s="23" t="str">
        <f ca="1">IFERROR((INDIRECT(Tableau1[[#This Row],[Fiche]]&amp;"!$B$46")),"")</f>
        <v/>
      </c>
      <c r="P5" s="23" t="str">
        <f ca="1">IFERROR(UPPER(INDIRECT(Tableau1[[#This Row],[Fiche]]&amp;"!$C$46")),"")</f>
        <v/>
      </c>
      <c r="Q5" s="23" t="str">
        <f ca="1">IFERROR(UPPER(INDIRECT(Tableau1[[#This Row],[Fiche]]&amp;"!$D$46")),"")</f>
        <v/>
      </c>
      <c r="R5" s="23" t="str">
        <f ca="1">IFERROR(UPPER(INDIRECT(Tableau1[[#This Row],[Fiche]]&amp;"!$E$46")),"")</f>
        <v/>
      </c>
      <c r="S5" s="23" t="str">
        <f ca="1">IFERROR(UPPER(INDIRECT(Tableau1[[#This Row],[Fiche]]&amp;"!$F$46")),"")</f>
        <v/>
      </c>
      <c r="T5" s="23" t="str">
        <f ca="1">IFERROR(UPPER(INDIRECT(Tableau1[[#This Row],[Fiche]]&amp;"!$E$46")),"")</f>
        <v/>
      </c>
      <c r="U5" s="23" t="str">
        <f ca="1">IFERROR(INDEX(INDIRECT(Tableau1[[#This Row],[Fiche]]&amp;"!$D$24:$G$24"),MATCH(TRUE,INDEX(INDIRECT(Tableau1[[#This Row],[Fiche]]&amp;"!$D$25:$G$25")&lt;&gt;"",0),0)),"")</f>
        <v/>
      </c>
      <c r="V5" s="23" t="str">
        <f ca="1">IFERROR(INDEX(INDIRECT(Tableau1[[#This Row],[Fiche]]&amp;"!$B$47:$H$47"),MATCH(TRUE,INDEX(INDIRECT(Tableau1[[#This Row],[Fiche]]&amp;"!$B$48:$H$48")&lt;&gt;0,0),0)),"")</f>
        <v/>
      </c>
      <c r="W5" s="23" t="str">
        <f ca="1">IFERROR(INDEX(INDIRECT(Tableau1[[#This Row],[Fiche]]&amp;"!$D$30:$G$30"),MATCH(TRUE,INDEX(INDIRECT(Tableau1[[#This Row],[Fiche]]&amp;"!$D$31:$G$31")&lt;&gt;"",0),0)),"")</f>
        <v/>
      </c>
      <c r="X5" s="24" t="str">
        <f ca="1">IFERROR(INDEX(INDIRECT(Tableau1[[#This Row],[Fiche]]&amp;"!$B$49:$E$49"),MATCH(TRUE,INDEX(INDIRECT(Tableau1[[#This Row],[Fiche]]&amp;"!$B$50:$E$50")&lt;&gt;0,0),0)),"")</f>
        <v/>
      </c>
    </row>
    <row r="6" spans="1:24" ht="22.9" customHeight="1">
      <c r="A6" s="77" t="s">
        <v>229</v>
      </c>
      <c r="B6" s="79" t="str">
        <f ca="1">IFERROR(INDIRECT(Tableau1[[#This Row],[Fiche]]&amp;"!D$4"),"")</f>
        <v/>
      </c>
      <c r="C6" s="79" t="s">
        <v>308</v>
      </c>
      <c r="D6" s="21" t="str">
        <f ca="1">IFERROR(INDIRECT(Tableau1[[#This Row],[Fiche]]&amp;"!D$7"),"")</f>
        <v/>
      </c>
      <c r="E6" s="22" t="str">
        <f ca="1">IFERROR(INDIRECT(Tableau1[[#This Row],[Fiche]]&amp;"!E$7"),"")</f>
        <v/>
      </c>
      <c r="F6" s="56" t="str">
        <f ca="1">IFERROR(IF(TEXT(Tableau1[[#This Row],[Heure]],"hh")&gt;0,VLOOKUP(TEXT(Tableau1[[#This Row],[Heure]],"hh"),'Tranches horaires'!$A$3:$B$26,2),""),"")</f>
        <v/>
      </c>
      <c r="G6" s="23" t="str">
        <f ca="1">IFERROR(INDIRECT(Tableau1[[#This Row],[Fiche]]&amp;"!F$7"),"")</f>
        <v/>
      </c>
      <c r="H6" s="25" t="str">
        <f ca="1">IFERROR(INDIRECT(Tableau1[[#This Row],[Fiche]]&amp;"!D$10"),"")</f>
        <v/>
      </c>
      <c r="I6" s="23" t="str">
        <f ca="1">IFERROR(INDIRECT(Tableau1[[#This Row],[Fiche]]&amp;"!E$10"),"")</f>
        <v/>
      </c>
      <c r="J6" s="23" t="str">
        <f ca="1">IFERROR(INDIRECT(Tableau1[[#This Row],[Fiche]]&amp;"!D$11"),"")</f>
        <v/>
      </c>
      <c r="K6" s="23" t="str">
        <f ca="1">IFERROR(INDEX(INDIRECT(Tableau1[[#This Row],[Fiche]]&amp;"!$D$8:$G$8"),MATCH(TRUE,INDEX(INDIRECT(Tableau1[[#This Row],[Fiche]]&amp;"!$D$9:$G$9")&lt;&gt;"",0),0)),"")</f>
        <v/>
      </c>
      <c r="L6" s="23" t="str">
        <f ca="1">IFERROR(INDEX(INDIRECT(Tableau1[[#This Row],[Fiche]]&amp;"!$D$14:$E$14"),MATCH(TRUE,INDEX(INDIRECT(Tableau1[[#This Row],[Fiche]]&amp;"!$D$15:$E$15")&lt;&gt;"",0),0)),"")</f>
        <v/>
      </c>
      <c r="M6" s="23" t="str">
        <f ca="1">IFERROR(UPPER(INDIRECT(Tableau1[[#This Row],[Fiche]]&amp;"!$F$15")),"")</f>
        <v/>
      </c>
      <c r="N6" s="23" t="str">
        <f ca="1">IFERROR(INDEX(INDIRECT(Tableau1[[#This Row],[Fiche]]&amp;"!$D$16:$G$16"),MATCH(TRUE,INDEX(INDIRECT(Tableau1[[#This Row],[Fiche]]&amp;"!$D$17:$G$17")&lt;&gt;"",0),0)),"")</f>
        <v/>
      </c>
      <c r="O6" s="23" t="str">
        <f ca="1">IFERROR((INDIRECT(Tableau1[[#This Row],[Fiche]]&amp;"!$B$46")),"")</f>
        <v/>
      </c>
      <c r="P6" s="23" t="str">
        <f ca="1">IFERROR(UPPER(INDIRECT(Tableau1[[#This Row],[Fiche]]&amp;"!$C$46")),"")</f>
        <v/>
      </c>
      <c r="Q6" s="23" t="str">
        <f ca="1">IFERROR(UPPER(INDIRECT(Tableau1[[#This Row],[Fiche]]&amp;"!$D$46")),"")</f>
        <v/>
      </c>
      <c r="R6" s="23" t="str">
        <f ca="1">IFERROR(UPPER(INDIRECT(Tableau1[[#This Row],[Fiche]]&amp;"!$E$46")),"")</f>
        <v/>
      </c>
      <c r="S6" s="23" t="str">
        <f ca="1">IFERROR(UPPER(INDIRECT(Tableau1[[#This Row],[Fiche]]&amp;"!$F$46")),"")</f>
        <v/>
      </c>
      <c r="T6" s="23" t="str">
        <f ca="1">IFERROR(UPPER(INDIRECT(Tableau1[[#This Row],[Fiche]]&amp;"!$E$46")),"")</f>
        <v/>
      </c>
      <c r="U6" s="23" t="str">
        <f ca="1">IFERROR(INDEX(INDIRECT(Tableau1[[#This Row],[Fiche]]&amp;"!$D$24:$G$24"),MATCH(TRUE,INDEX(INDIRECT(Tableau1[[#This Row],[Fiche]]&amp;"!$D$25:$G$25")&lt;&gt;"",0),0)),"")</f>
        <v/>
      </c>
      <c r="V6" s="23" t="str">
        <f ca="1">IFERROR(INDEX(INDIRECT(Tableau1[[#This Row],[Fiche]]&amp;"!$B$47:$H$47"),MATCH(TRUE,INDEX(INDIRECT(Tableau1[[#This Row],[Fiche]]&amp;"!$B$48:$H$48")&lt;&gt;0,0),0)),"")</f>
        <v/>
      </c>
      <c r="W6" s="23" t="str">
        <f ca="1">IFERROR(INDEX(INDIRECT(Tableau1[[#This Row],[Fiche]]&amp;"!$D$30:$G$30"),MATCH(TRUE,INDEX(INDIRECT(Tableau1[[#This Row],[Fiche]]&amp;"!$D$31:$G$31")&lt;&gt;"",0),0)),"")</f>
        <v/>
      </c>
      <c r="X6" s="24" t="str">
        <f ca="1">IFERROR(INDEX(INDIRECT(Tableau1[[#This Row],[Fiche]]&amp;"!$B$49:$E$49"),MATCH(TRUE,INDEX(INDIRECT(Tableau1[[#This Row],[Fiche]]&amp;"!$B$50:$E$50")&lt;&gt;0,0),0)),"")</f>
        <v/>
      </c>
    </row>
    <row r="7" spans="1:24" ht="22.9" customHeight="1">
      <c r="A7" s="77" t="s">
        <v>230</v>
      </c>
      <c r="B7" s="79" t="str">
        <f ca="1">IFERROR(INDIRECT(Tableau1[[#This Row],[Fiche]]&amp;"!D$4"),"")</f>
        <v/>
      </c>
      <c r="C7" s="79" t="s">
        <v>308</v>
      </c>
      <c r="D7" s="21" t="str">
        <f ca="1">IFERROR(INDIRECT(Tableau1[[#This Row],[Fiche]]&amp;"!D$7"),"")</f>
        <v/>
      </c>
      <c r="E7" s="22" t="str">
        <f ca="1">IFERROR(INDIRECT(Tableau1[[#This Row],[Fiche]]&amp;"!E$7"),"")</f>
        <v/>
      </c>
      <c r="F7" s="56" t="str">
        <f ca="1">IFERROR(IF(TEXT(Tableau1[[#This Row],[Heure]],"hh")&gt;0,VLOOKUP(TEXT(Tableau1[[#This Row],[Heure]],"hh"),'Tranches horaires'!$A$3:$B$26,2),""),"")</f>
        <v/>
      </c>
      <c r="G7" s="23" t="str">
        <f ca="1">IFERROR(INDIRECT(Tableau1[[#This Row],[Fiche]]&amp;"!F$7"),"")</f>
        <v/>
      </c>
      <c r="H7" s="25" t="str">
        <f ca="1">IFERROR(INDIRECT(Tableau1[[#This Row],[Fiche]]&amp;"!D$10"),"")</f>
        <v/>
      </c>
      <c r="I7" s="23" t="str">
        <f ca="1">IFERROR(INDIRECT(Tableau1[[#This Row],[Fiche]]&amp;"!E$10"),"")</f>
        <v/>
      </c>
      <c r="J7" s="23" t="str">
        <f ca="1">IFERROR(INDIRECT(Tableau1[[#This Row],[Fiche]]&amp;"!D$11"),"")</f>
        <v/>
      </c>
      <c r="K7" s="23" t="str">
        <f ca="1">IFERROR(INDEX(INDIRECT(Tableau1[[#This Row],[Fiche]]&amp;"!$D$8:$G$8"),MATCH(TRUE,INDEX(INDIRECT(Tableau1[[#This Row],[Fiche]]&amp;"!$D$9:$G$9")&lt;&gt;"",0),0)),"")</f>
        <v/>
      </c>
      <c r="L7" s="23" t="str">
        <f ca="1">IFERROR(INDEX(INDIRECT(Tableau1[[#This Row],[Fiche]]&amp;"!$D$14:$E$14"),MATCH(TRUE,INDEX(INDIRECT(Tableau1[[#This Row],[Fiche]]&amp;"!$D$15:$E$15")&lt;&gt;"",0),0)),"")</f>
        <v/>
      </c>
      <c r="M7" s="23" t="str">
        <f ca="1">IFERROR(UPPER(INDIRECT(Tableau1[[#This Row],[Fiche]]&amp;"!$F$15")),"")</f>
        <v/>
      </c>
      <c r="N7" s="23" t="str">
        <f ca="1">IFERROR(INDEX(INDIRECT(Tableau1[[#This Row],[Fiche]]&amp;"!$D$16:$G$16"),MATCH(TRUE,INDEX(INDIRECT(Tableau1[[#This Row],[Fiche]]&amp;"!$D$17:$G$17")&lt;&gt;"",0),0)),"")</f>
        <v/>
      </c>
      <c r="O7" s="23" t="str">
        <f ca="1">IFERROR((INDIRECT(Tableau1[[#This Row],[Fiche]]&amp;"!$B$46")),"")</f>
        <v/>
      </c>
      <c r="P7" s="23" t="str">
        <f ca="1">IFERROR(UPPER(INDIRECT(Tableau1[[#This Row],[Fiche]]&amp;"!$C$46")),"")</f>
        <v/>
      </c>
      <c r="Q7" s="23" t="str">
        <f ca="1">IFERROR(UPPER(INDIRECT(Tableau1[[#This Row],[Fiche]]&amp;"!$D$46")),"")</f>
        <v/>
      </c>
      <c r="R7" s="23" t="str">
        <f ca="1">IFERROR(UPPER(INDIRECT(Tableau1[[#This Row],[Fiche]]&amp;"!$E$46")),"")</f>
        <v/>
      </c>
      <c r="S7" s="23" t="str">
        <f ca="1">IFERROR(UPPER(INDIRECT(Tableau1[[#This Row],[Fiche]]&amp;"!$F$46")),"")</f>
        <v/>
      </c>
      <c r="T7" s="23" t="str">
        <f ca="1">IFERROR(UPPER(INDIRECT(Tableau1[[#This Row],[Fiche]]&amp;"!$E$46")),"")</f>
        <v/>
      </c>
      <c r="U7" s="23" t="str">
        <f ca="1">IFERROR(INDEX(INDIRECT(Tableau1[[#This Row],[Fiche]]&amp;"!$D$24:$G$24"),MATCH(TRUE,INDEX(INDIRECT(Tableau1[[#This Row],[Fiche]]&amp;"!$D$25:$G$25")&lt;&gt;"",0),0)),"")</f>
        <v/>
      </c>
      <c r="V7" s="23" t="str">
        <f ca="1">IFERROR(INDEX(INDIRECT(Tableau1[[#This Row],[Fiche]]&amp;"!$B$47:$H$47"),MATCH(TRUE,INDEX(INDIRECT(Tableau1[[#This Row],[Fiche]]&amp;"!$B$48:$H$48")&lt;&gt;0,0),0)),"")</f>
        <v/>
      </c>
      <c r="W7" s="23" t="str">
        <f ca="1">IFERROR(INDEX(INDIRECT(Tableau1[[#This Row],[Fiche]]&amp;"!$D$30:$G$30"),MATCH(TRUE,INDEX(INDIRECT(Tableau1[[#This Row],[Fiche]]&amp;"!$D$31:$G$31")&lt;&gt;"",0),0)),"")</f>
        <v/>
      </c>
      <c r="X7" s="24" t="str">
        <f ca="1">IFERROR(INDEX(INDIRECT(Tableau1[[#This Row],[Fiche]]&amp;"!$B$49:$E$49"),MATCH(TRUE,INDEX(INDIRECT(Tableau1[[#This Row],[Fiche]]&amp;"!$B$50:$E$50")&lt;&gt;0,0),0)),"")</f>
        <v/>
      </c>
    </row>
    <row r="8" spans="1:24" ht="22.9" customHeight="1">
      <c r="A8" s="77" t="s">
        <v>231</v>
      </c>
      <c r="B8" s="79" t="str">
        <f ca="1">IFERROR(INDIRECT(Tableau1[[#This Row],[Fiche]]&amp;"!D$4"),"")</f>
        <v/>
      </c>
      <c r="C8" s="79" t="s">
        <v>308</v>
      </c>
      <c r="D8" s="21" t="str">
        <f ca="1">IFERROR(INDIRECT(Tableau1[[#This Row],[Fiche]]&amp;"!D$7"),"")</f>
        <v/>
      </c>
      <c r="E8" s="22" t="str">
        <f ca="1">IFERROR(INDIRECT(Tableau1[[#This Row],[Fiche]]&amp;"!E$7"),"")</f>
        <v/>
      </c>
      <c r="F8" s="56" t="str">
        <f ca="1">IFERROR(IF(TEXT(Tableau1[[#This Row],[Heure]],"hh")&gt;0,VLOOKUP(TEXT(Tableau1[[#This Row],[Heure]],"hh"),'Tranches horaires'!$A$3:$B$26,2),""),"")</f>
        <v/>
      </c>
      <c r="G8" s="23" t="str">
        <f ca="1">IFERROR(INDIRECT(Tableau1[[#This Row],[Fiche]]&amp;"!F$7"),"")</f>
        <v/>
      </c>
      <c r="H8" s="25" t="str">
        <f ca="1">IFERROR(INDIRECT(Tableau1[[#This Row],[Fiche]]&amp;"!D$10"),"")</f>
        <v/>
      </c>
      <c r="I8" s="23" t="str">
        <f ca="1">IFERROR(INDIRECT(Tableau1[[#This Row],[Fiche]]&amp;"!E$10"),"")</f>
        <v/>
      </c>
      <c r="J8" s="23" t="str">
        <f ca="1">IFERROR(INDIRECT(Tableau1[[#This Row],[Fiche]]&amp;"!D$11"),"")</f>
        <v/>
      </c>
      <c r="K8" s="23" t="str">
        <f ca="1">IFERROR(INDEX(INDIRECT(Tableau1[[#This Row],[Fiche]]&amp;"!$D$8:$G$8"),MATCH(TRUE,INDEX(INDIRECT(Tableau1[[#This Row],[Fiche]]&amp;"!$D$9:$G$9")&lt;&gt;"",0),0)),"")</f>
        <v/>
      </c>
      <c r="L8" s="23" t="str">
        <f ca="1">IFERROR(INDEX(INDIRECT(Tableau1[[#This Row],[Fiche]]&amp;"!$D$14:$E$14"),MATCH(TRUE,INDEX(INDIRECT(Tableau1[[#This Row],[Fiche]]&amp;"!$D$15:$E$15")&lt;&gt;"",0),0)),"")</f>
        <v/>
      </c>
      <c r="M8" s="23" t="str">
        <f ca="1">IFERROR(UPPER(INDIRECT(Tableau1[[#This Row],[Fiche]]&amp;"!$F$15")),"")</f>
        <v/>
      </c>
      <c r="N8" s="23" t="str">
        <f ca="1">IFERROR(INDEX(INDIRECT(Tableau1[[#This Row],[Fiche]]&amp;"!$D$16:$G$16"),MATCH(TRUE,INDEX(INDIRECT(Tableau1[[#This Row],[Fiche]]&amp;"!$D$17:$G$17")&lt;&gt;"",0),0)),"")</f>
        <v/>
      </c>
      <c r="O8" s="23" t="str">
        <f ca="1">IFERROR((INDIRECT(Tableau1[[#This Row],[Fiche]]&amp;"!$B$46")),"")</f>
        <v/>
      </c>
      <c r="P8" s="23" t="str">
        <f ca="1">IFERROR(UPPER(INDIRECT(Tableau1[[#This Row],[Fiche]]&amp;"!$C$46")),"")</f>
        <v/>
      </c>
      <c r="Q8" s="23" t="str">
        <f ca="1">IFERROR(UPPER(INDIRECT(Tableau1[[#This Row],[Fiche]]&amp;"!$D$46")),"")</f>
        <v/>
      </c>
      <c r="R8" s="23" t="str">
        <f ca="1">IFERROR(UPPER(INDIRECT(Tableau1[[#This Row],[Fiche]]&amp;"!$E$46")),"")</f>
        <v/>
      </c>
      <c r="S8" s="23" t="str">
        <f ca="1">IFERROR(UPPER(INDIRECT(Tableau1[[#This Row],[Fiche]]&amp;"!$F$46")),"")</f>
        <v/>
      </c>
      <c r="T8" s="23" t="str">
        <f ca="1">IFERROR(UPPER(INDIRECT(Tableau1[[#This Row],[Fiche]]&amp;"!$E$46")),"")</f>
        <v/>
      </c>
      <c r="U8" s="23" t="str">
        <f ca="1">IFERROR(INDEX(INDIRECT(Tableau1[[#This Row],[Fiche]]&amp;"!$D$24:$G$24"),MATCH(TRUE,INDEX(INDIRECT(Tableau1[[#This Row],[Fiche]]&amp;"!$D$25:$G$25")&lt;&gt;"",0),0)),"")</f>
        <v/>
      </c>
      <c r="V8" s="23" t="str">
        <f ca="1">IFERROR(INDEX(INDIRECT(Tableau1[[#This Row],[Fiche]]&amp;"!$B$47:$H$47"),MATCH(TRUE,INDEX(INDIRECT(Tableau1[[#This Row],[Fiche]]&amp;"!$B$48:$H$48")&lt;&gt;0,0),0)),"")</f>
        <v/>
      </c>
      <c r="W8" s="23" t="str">
        <f ca="1">IFERROR(INDEX(INDIRECT(Tableau1[[#This Row],[Fiche]]&amp;"!$D$30:$G$30"),MATCH(TRUE,INDEX(INDIRECT(Tableau1[[#This Row],[Fiche]]&amp;"!$D$31:$G$31")&lt;&gt;"",0),0)),"")</f>
        <v/>
      </c>
      <c r="X8" s="24" t="str">
        <f ca="1">IFERROR(INDEX(INDIRECT(Tableau1[[#This Row],[Fiche]]&amp;"!$B$49:$E$49"),MATCH(TRUE,INDEX(INDIRECT(Tableau1[[#This Row],[Fiche]]&amp;"!$B$50:$E$50")&lt;&gt;0,0),0)),"")</f>
        <v/>
      </c>
    </row>
    <row r="9" spans="1:24" ht="22.9" customHeight="1">
      <c r="A9" s="77" t="s">
        <v>232</v>
      </c>
      <c r="B9" s="79" t="str">
        <f ca="1">IFERROR(INDIRECT(Tableau1[[#This Row],[Fiche]]&amp;"!D$4"),"")</f>
        <v/>
      </c>
      <c r="C9" s="79" t="s">
        <v>308</v>
      </c>
      <c r="D9" s="21" t="str">
        <f ca="1">IFERROR(INDIRECT(Tableau1[[#This Row],[Fiche]]&amp;"!D$7"),"")</f>
        <v/>
      </c>
      <c r="E9" s="22" t="str">
        <f ca="1">IFERROR(INDIRECT(Tableau1[[#This Row],[Fiche]]&amp;"!E$7"),"")</f>
        <v/>
      </c>
      <c r="F9" s="56" t="str">
        <f ca="1">IFERROR(IF(TEXT(Tableau1[[#This Row],[Heure]],"hh")&gt;0,VLOOKUP(TEXT(Tableau1[[#This Row],[Heure]],"hh"),'Tranches horaires'!$A$3:$B$26,2),""),"")</f>
        <v/>
      </c>
      <c r="G9" s="23" t="str">
        <f ca="1">IFERROR(INDIRECT(Tableau1[[#This Row],[Fiche]]&amp;"!F$7"),"")</f>
        <v/>
      </c>
      <c r="H9" s="25" t="str">
        <f ca="1">IFERROR(INDIRECT(Tableau1[[#This Row],[Fiche]]&amp;"!D$10"),"")</f>
        <v/>
      </c>
      <c r="I9" s="23" t="str">
        <f ca="1">IFERROR(INDIRECT(Tableau1[[#This Row],[Fiche]]&amp;"!E$10"),"")</f>
        <v/>
      </c>
      <c r="J9" s="23" t="str">
        <f ca="1">IFERROR(INDIRECT(Tableau1[[#This Row],[Fiche]]&amp;"!D$11"),"")</f>
        <v/>
      </c>
      <c r="K9" s="23" t="str">
        <f ca="1">IFERROR(INDEX(INDIRECT(Tableau1[[#This Row],[Fiche]]&amp;"!$D$8:$G$8"),MATCH(TRUE,INDEX(INDIRECT(Tableau1[[#This Row],[Fiche]]&amp;"!$D$9:$G$9")&lt;&gt;"",0),0)),"")</f>
        <v/>
      </c>
      <c r="L9" s="23" t="str">
        <f ca="1">IFERROR(INDEX(INDIRECT(Tableau1[[#This Row],[Fiche]]&amp;"!$D$14:$E$14"),MATCH(TRUE,INDEX(INDIRECT(Tableau1[[#This Row],[Fiche]]&amp;"!$D$15:$E$15")&lt;&gt;"",0),0)),"")</f>
        <v/>
      </c>
      <c r="M9" s="23" t="str">
        <f ca="1">IFERROR(UPPER(INDIRECT(Tableau1[[#This Row],[Fiche]]&amp;"!$F$15")),"")</f>
        <v/>
      </c>
      <c r="N9" s="23" t="str">
        <f ca="1">IFERROR(INDEX(INDIRECT(Tableau1[[#This Row],[Fiche]]&amp;"!$D$16:$G$16"),MATCH(TRUE,INDEX(INDIRECT(Tableau1[[#This Row],[Fiche]]&amp;"!$D$17:$G$17")&lt;&gt;"",0),0)),"")</f>
        <v/>
      </c>
      <c r="O9" s="23" t="str">
        <f ca="1">IFERROR((INDIRECT(Tableau1[[#This Row],[Fiche]]&amp;"!$B$46")),"")</f>
        <v/>
      </c>
      <c r="P9" s="23" t="str">
        <f ca="1">IFERROR(UPPER(INDIRECT(Tableau1[[#This Row],[Fiche]]&amp;"!$C$46")),"")</f>
        <v/>
      </c>
      <c r="Q9" s="23" t="str">
        <f ca="1">IFERROR(UPPER(INDIRECT(Tableau1[[#This Row],[Fiche]]&amp;"!$D$46")),"")</f>
        <v/>
      </c>
      <c r="R9" s="23" t="str">
        <f ca="1">IFERROR(UPPER(INDIRECT(Tableau1[[#This Row],[Fiche]]&amp;"!$E$46")),"")</f>
        <v/>
      </c>
      <c r="S9" s="23" t="str">
        <f ca="1">IFERROR(UPPER(INDIRECT(Tableau1[[#This Row],[Fiche]]&amp;"!$F$46")),"")</f>
        <v/>
      </c>
      <c r="T9" s="23" t="str">
        <f ca="1">IFERROR(UPPER(INDIRECT(Tableau1[[#This Row],[Fiche]]&amp;"!$E$46")),"")</f>
        <v/>
      </c>
      <c r="U9" s="23" t="str">
        <f ca="1">IFERROR(INDEX(INDIRECT(Tableau1[[#This Row],[Fiche]]&amp;"!$D$24:$G$24"),MATCH(TRUE,INDEX(INDIRECT(Tableau1[[#This Row],[Fiche]]&amp;"!$D$25:$G$25")&lt;&gt;"",0),0)),"")</f>
        <v/>
      </c>
      <c r="V9" s="23" t="str">
        <f ca="1">IFERROR(INDEX(INDIRECT(Tableau1[[#This Row],[Fiche]]&amp;"!$B$47:$H$47"),MATCH(TRUE,INDEX(INDIRECT(Tableau1[[#This Row],[Fiche]]&amp;"!$B$48:$H$48")&lt;&gt;0,0),0)),"")</f>
        <v/>
      </c>
      <c r="W9" s="23" t="str">
        <f ca="1">IFERROR(INDEX(INDIRECT(Tableau1[[#This Row],[Fiche]]&amp;"!$D$30:$G$30"),MATCH(TRUE,INDEX(INDIRECT(Tableau1[[#This Row],[Fiche]]&amp;"!$D$31:$G$31")&lt;&gt;"",0),0)),"")</f>
        <v/>
      </c>
      <c r="X9" s="24" t="str">
        <f ca="1">IFERROR(INDEX(INDIRECT(Tableau1[[#This Row],[Fiche]]&amp;"!$B$49:$E$49"),MATCH(TRUE,INDEX(INDIRECT(Tableau1[[#This Row],[Fiche]]&amp;"!$B$50:$E$50")&lt;&gt;0,0),0)),"")</f>
        <v/>
      </c>
    </row>
    <row r="10" spans="1:24" ht="22.9" customHeight="1">
      <c r="A10" s="77" t="s">
        <v>233</v>
      </c>
      <c r="B10" s="79" t="str">
        <f ca="1">IFERROR(INDIRECT(Tableau1[[#This Row],[Fiche]]&amp;"!D$4"),"")</f>
        <v/>
      </c>
      <c r="C10" s="79" t="s">
        <v>308</v>
      </c>
      <c r="D10" s="21" t="str">
        <f ca="1">IFERROR(INDIRECT(Tableau1[[#This Row],[Fiche]]&amp;"!D$7"),"")</f>
        <v/>
      </c>
      <c r="E10" s="22" t="str">
        <f ca="1">IFERROR(INDIRECT(Tableau1[[#This Row],[Fiche]]&amp;"!E$7"),"")</f>
        <v/>
      </c>
      <c r="F10" s="56" t="str">
        <f ca="1">IFERROR(IF(TEXT(Tableau1[[#This Row],[Heure]],"hh")&gt;0,VLOOKUP(TEXT(Tableau1[[#This Row],[Heure]],"hh"),'Tranches horaires'!$A$3:$B$26,2),""),"")</f>
        <v/>
      </c>
      <c r="G10" s="23" t="str">
        <f ca="1">IFERROR(INDIRECT(Tableau1[[#This Row],[Fiche]]&amp;"!F$7"),"")</f>
        <v/>
      </c>
      <c r="H10" s="25" t="str">
        <f ca="1">IFERROR(INDIRECT(Tableau1[[#This Row],[Fiche]]&amp;"!D$10"),"")</f>
        <v/>
      </c>
      <c r="I10" s="23" t="str">
        <f ca="1">IFERROR(INDIRECT(Tableau1[[#This Row],[Fiche]]&amp;"!E$10"),"")</f>
        <v/>
      </c>
      <c r="J10" s="23" t="str">
        <f ca="1">IFERROR(INDIRECT(Tableau1[[#This Row],[Fiche]]&amp;"!D$11"),"")</f>
        <v/>
      </c>
      <c r="K10" s="23" t="str">
        <f ca="1">IFERROR(INDEX(INDIRECT(Tableau1[[#This Row],[Fiche]]&amp;"!$D$8:$G$8"),MATCH(TRUE,INDEX(INDIRECT(Tableau1[[#This Row],[Fiche]]&amp;"!$D$9:$G$9")&lt;&gt;"",0),0)),"")</f>
        <v/>
      </c>
      <c r="L10" s="23" t="str">
        <f ca="1">IFERROR(INDEX(INDIRECT(Tableau1[[#This Row],[Fiche]]&amp;"!$D$14:$E$14"),MATCH(TRUE,INDEX(INDIRECT(Tableau1[[#This Row],[Fiche]]&amp;"!$D$15:$E$15")&lt;&gt;"",0),0)),"")</f>
        <v/>
      </c>
      <c r="M10" s="23" t="str">
        <f ca="1">IFERROR(UPPER(INDIRECT(Tableau1[[#This Row],[Fiche]]&amp;"!$F$15")),"")</f>
        <v/>
      </c>
      <c r="N10" s="23" t="str">
        <f ca="1">IFERROR(INDEX(INDIRECT(Tableau1[[#This Row],[Fiche]]&amp;"!$D$16:$G$16"),MATCH(TRUE,INDEX(INDIRECT(Tableau1[[#This Row],[Fiche]]&amp;"!$D$17:$G$17")&lt;&gt;"",0),0)),"")</f>
        <v/>
      </c>
      <c r="O10" s="23" t="str">
        <f ca="1">IFERROR((INDIRECT(Tableau1[[#This Row],[Fiche]]&amp;"!$B$46")),"")</f>
        <v/>
      </c>
      <c r="P10" s="23" t="str">
        <f ca="1">IFERROR(UPPER(INDIRECT(Tableau1[[#This Row],[Fiche]]&amp;"!$C$46")),"")</f>
        <v/>
      </c>
      <c r="Q10" s="23" t="str">
        <f ca="1">IFERROR(UPPER(INDIRECT(Tableau1[[#This Row],[Fiche]]&amp;"!$D$46")),"")</f>
        <v/>
      </c>
      <c r="R10" s="23" t="str">
        <f ca="1">IFERROR(UPPER(INDIRECT(Tableau1[[#This Row],[Fiche]]&amp;"!$E$46")),"")</f>
        <v/>
      </c>
      <c r="S10" s="23" t="str">
        <f ca="1">IFERROR(UPPER(INDIRECT(Tableau1[[#This Row],[Fiche]]&amp;"!$F$46")),"")</f>
        <v/>
      </c>
      <c r="T10" s="23" t="str">
        <f ca="1">IFERROR(UPPER(INDIRECT(Tableau1[[#This Row],[Fiche]]&amp;"!$E$46")),"")</f>
        <v/>
      </c>
      <c r="U10" s="23" t="str">
        <f ca="1">IFERROR(INDEX(INDIRECT(Tableau1[[#This Row],[Fiche]]&amp;"!$D$24:$G$24"),MATCH(TRUE,INDEX(INDIRECT(Tableau1[[#This Row],[Fiche]]&amp;"!$D$25:$G$25")&lt;&gt;"",0),0)),"")</f>
        <v/>
      </c>
      <c r="V10" s="23" t="str">
        <f ca="1">IFERROR(INDEX(INDIRECT(Tableau1[[#This Row],[Fiche]]&amp;"!$B$47:$H$47"),MATCH(TRUE,INDEX(INDIRECT(Tableau1[[#This Row],[Fiche]]&amp;"!$B$48:$H$48")&lt;&gt;0,0),0)),"")</f>
        <v/>
      </c>
      <c r="W10" s="23" t="str">
        <f ca="1">IFERROR(INDEX(INDIRECT(Tableau1[[#This Row],[Fiche]]&amp;"!$D$30:$G$30"),MATCH(TRUE,INDEX(INDIRECT(Tableau1[[#This Row],[Fiche]]&amp;"!$D$31:$G$31")&lt;&gt;"",0),0)),"")</f>
        <v/>
      </c>
      <c r="X10" s="24" t="str">
        <f ca="1">IFERROR(INDEX(INDIRECT(Tableau1[[#This Row],[Fiche]]&amp;"!$B$49:$E$49"),MATCH(TRUE,INDEX(INDIRECT(Tableau1[[#This Row],[Fiche]]&amp;"!$B$50:$E$50")&lt;&gt;0,0),0)),"")</f>
        <v/>
      </c>
    </row>
    <row r="11" spans="1:24" ht="22.9" customHeight="1">
      <c r="A11" s="77" t="s">
        <v>234</v>
      </c>
      <c r="B11" s="79" t="str">
        <f ca="1">IFERROR(INDIRECT(Tableau1[[#This Row],[Fiche]]&amp;"!D$4"),"")</f>
        <v/>
      </c>
      <c r="C11" s="79" t="s">
        <v>308</v>
      </c>
      <c r="D11" s="21" t="str">
        <f ca="1">IFERROR(INDIRECT(Tableau1[[#This Row],[Fiche]]&amp;"!D$7"),"")</f>
        <v/>
      </c>
      <c r="E11" s="22" t="str">
        <f ca="1">IFERROR(INDIRECT(Tableau1[[#This Row],[Fiche]]&amp;"!E$7"),"")</f>
        <v/>
      </c>
      <c r="F11" s="56" t="str">
        <f ca="1">IFERROR(IF(TEXT(Tableau1[[#This Row],[Heure]],"hh")&gt;0,VLOOKUP(TEXT(Tableau1[[#This Row],[Heure]],"hh"),'Tranches horaires'!$A$3:$B$26,2),""),"")</f>
        <v/>
      </c>
      <c r="G11" s="23" t="str">
        <f ca="1">IFERROR(INDIRECT(Tableau1[[#This Row],[Fiche]]&amp;"!F$7"),"")</f>
        <v/>
      </c>
      <c r="H11" s="25" t="str">
        <f ca="1">IFERROR(INDIRECT(Tableau1[[#This Row],[Fiche]]&amp;"!D$10"),"")</f>
        <v/>
      </c>
      <c r="I11" s="23" t="str">
        <f ca="1">IFERROR(INDIRECT(Tableau1[[#This Row],[Fiche]]&amp;"!E$10"),"")</f>
        <v/>
      </c>
      <c r="J11" s="23" t="str">
        <f ca="1">IFERROR(INDIRECT(Tableau1[[#This Row],[Fiche]]&amp;"!D$11"),"")</f>
        <v/>
      </c>
      <c r="K11" s="23" t="str">
        <f ca="1">IFERROR(INDEX(INDIRECT(Tableau1[[#This Row],[Fiche]]&amp;"!$D$8:$G$8"),MATCH(TRUE,INDEX(INDIRECT(Tableau1[[#This Row],[Fiche]]&amp;"!$D$9:$G$9")&lt;&gt;"",0),0)),"")</f>
        <v/>
      </c>
      <c r="L11" s="23" t="str">
        <f ca="1">IFERROR(INDEX(INDIRECT(Tableau1[[#This Row],[Fiche]]&amp;"!$D$14:$E$14"),MATCH(TRUE,INDEX(INDIRECT(Tableau1[[#This Row],[Fiche]]&amp;"!$D$15:$E$15")&lt;&gt;"",0),0)),"")</f>
        <v/>
      </c>
      <c r="M11" s="23" t="str">
        <f ca="1">IFERROR(UPPER(INDIRECT(Tableau1[[#This Row],[Fiche]]&amp;"!$F$15")),"")</f>
        <v/>
      </c>
      <c r="N11" s="23" t="str">
        <f ca="1">IFERROR(INDEX(INDIRECT(Tableau1[[#This Row],[Fiche]]&amp;"!$D$16:$G$16"),MATCH(TRUE,INDEX(INDIRECT(Tableau1[[#This Row],[Fiche]]&amp;"!$D$17:$G$17")&lt;&gt;"",0),0)),"")</f>
        <v/>
      </c>
      <c r="O11" s="23" t="str">
        <f ca="1">IFERROR((INDIRECT(Tableau1[[#This Row],[Fiche]]&amp;"!$B$46")),"")</f>
        <v/>
      </c>
      <c r="P11" s="23" t="str">
        <f ca="1">IFERROR(UPPER(INDIRECT(Tableau1[[#This Row],[Fiche]]&amp;"!$C$46")),"")</f>
        <v/>
      </c>
      <c r="Q11" s="23" t="str">
        <f ca="1">IFERROR(UPPER(INDIRECT(Tableau1[[#This Row],[Fiche]]&amp;"!$D$46")),"")</f>
        <v/>
      </c>
      <c r="R11" s="23" t="str">
        <f ca="1">IFERROR(UPPER(INDIRECT(Tableau1[[#This Row],[Fiche]]&amp;"!$E$46")),"")</f>
        <v/>
      </c>
      <c r="S11" s="23" t="str">
        <f ca="1">IFERROR(UPPER(INDIRECT(Tableau1[[#This Row],[Fiche]]&amp;"!$F$46")),"")</f>
        <v/>
      </c>
      <c r="T11" s="23" t="str">
        <f ca="1">IFERROR(UPPER(INDIRECT(Tableau1[[#This Row],[Fiche]]&amp;"!$E$46")),"")</f>
        <v/>
      </c>
      <c r="U11" s="23" t="str">
        <f ca="1">IFERROR(INDEX(INDIRECT(Tableau1[[#This Row],[Fiche]]&amp;"!$D$24:$G$24"),MATCH(TRUE,INDEX(INDIRECT(Tableau1[[#This Row],[Fiche]]&amp;"!$D$25:$G$25")&lt;&gt;"",0),0)),"")</f>
        <v/>
      </c>
      <c r="V11" s="23" t="str">
        <f ca="1">IFERROR(INDEX(INDIRECT(Tableau1[[#This Row],[Fiche]]&amp;"!$B$47:$H$47"),MATCH(TRUE,INDEX(INDIRECT(Tableau1[[#This Row],[Fiche]]&amp;"!$B$48:$H$48")&lt;&gt;0,0),0)),"")</f>
        <v/>
      </c>
      <c r="W11" s="23" t="str">
        <f ca="1">IFERROR(INDEX(INDIRECT(Tableau1[[#This Row],[Fiche]]&amp;"!$D$30:$G$30"),MATCH(TRUE,INDEX(INDIRECT(Tableau1[[#This Row],[Fiche]]&amp;"!$D$31:$G$31")&lt;&gt;"",0),0)),"")</f>
        <v/>
      </c>
      <c r="X11" s="24" t="str">
        <f ca="1">IFERROR(INDEX(INDIRECT(Tableau1[[#This Row],[Fiche]]&amp;"!$B$49:$E$49"),MATCH(TRUE,INDEX(INDIRECT(Tableau1[[#This Row],[Fiche]]&amp;"!$B$50:$E$50")&lt;&gt;0,0),0)),"")</f>
        <v/>
      </c>
    </row>
    <row r="12" spans="1:24" ht="22.9" customHeight="1">
      <c r="A12" s="77" t="s">
        <v>235</v>
      </c>
      <c r="B12" s="79" t="str">
        <f ca="1">IFERROR(INDIRECT(Tableau1[[#This Row],[Fiche]]&amp;"!D$4"),"")</f>
        <v/>
      </c>
      <c r="C12" s="79" t="s">
        <v>308</v>
      </c>
      <c r="D12" s="21" t="str">
        <f ca="1">IFERROR(INDIRECT(Tableau1[[#This Row],[Fiche]]&amp;"!D$7"),"")</f>
        <v/>
      </c>
      <c r="E12" s="22" t="str">
        <f ca="1">IFERROR(INDIRECT(Tableau1[[#This Row],[Fiche]]&amp;"!E$7"),"")</f>
        <v/>
      </c>
      <c r="F12" s="56" t="str">
        <f ca="1">IFERROR(IF(TEXT(Tableau1[[#This Row],[Heure]],"hh")&gt;0,VLOOKUP(TEXT(Tableau1[[#This Row],[Heure]],"hh"),'Tranches horaires'!$A$3:$B$26,2),""),"")</f>
        <v/>
      </c>
      <c r="G12" s="23" t="str">
        <f ca="1">IFERROR(INDIRECT(Tableau1[[#This Row],[Fiche]]&amp;"!F$7"),"")</f>
        <v/>
      </c>
      <c r="H12" s="25" t="str">
        <f ca="1">IFERROR(INDIRECT(Tableau1[[#This Row],[Fiche]]&amp;"!D$10"),"")</f>
        <v/>
      </c>
      <c r="I12" s="23" t="str">
        <f ca="1">IFERROR(INDIRECT(Tableau1[[#This Row],[Fiche]]&amp;"!E$10"),"")</f>
        <v/>
      </c>
      <c r="J12" s="23" t="str">
        <f ca="1">IFERROR(INDIRECT(Tableau1[[#This Row],[Fiche]]&amp;"!D$11"),"")</f>
        <v/>
      </c>
      <c r="K12" s="23" t="str">
        <f ca="1">IFERROR(INDEX(INDIRECT(Tableau1[[#This Row],[Fiche]]&amp;"!$D$8:$G$8"),MATCH(TRUE,INDEX(INDIRECT(Tableau1[[#This Row],[Fiche]]&amp;"!$D$9:$G$9")&lt;&gt;"",0),0)),"")</f>
        <v/>
      </c>
      <c r="L12" s="23" t="str">
        <f ca="1">IFERROR(INDEX(INDIRECT(Tableau1[[#This Row],[Fiche]]&amp;"!$D$14:$E$14"),MATCH(TRUE,INDEX(INDIRECT(Tableau1[[#This Row],[Fiche]]&amp;"!$D$15:$E$15")&lt;&gt;"",0),0)),"")</f>
        <v/>
      </c>
      <c r="M12" s="23" t="str">
        <f ca="1">IFERROR(UPPER(INDIRECT(Tableau1[[#This Row],[Fiche]]&amp;"!$F$15")),"")</f>
        <v/>
      </c>
      <c r="N12" s="23" t="str">
        <f ca="1">IFERROR(INDEX(INDIRECT(Tableau1[[#This Row],[Fiche]]&amp;"!$D$16:$G$16"),MATCH(TRUE,INDEX(INDIRECT(Tableau1[[#This Row],[Fiche]]&amp;"!$D$17:$G$17")&lt;&gt;"",0),0)),"")</f>
        <v/>
      </c>
      <c r="O12" s="23" t="str">
        <f ca="1">IFERROR((INDIRECT(Tableau1[[#This Row],[Fiche]]&amp;"!$B$46")),"")</f>
        <v/>
      </c>
      <c r="P12" s="23" t="str">
        <f ca="1">IFERROR(UPPER(INDIRECT(Tableau1[[#This Row],[Fiche]]&amp;"!$C$46")),"")</f>
        <v/>
      </c>
      <c r="Q12" s="23" t="str">
        <f ca="1">IFERROR(UPPER(INDIRECT(Tableau1[[#This Row],[Fiche]]&amp;"!$D$46")),"")</f>
        <v/>
      </c>
      <c r="R12" s="23" t="str">
        <f ca="1">IFERROR(UPPER(INDIRECT(Tableau1[[#This Row],[Fiche]]&amp;"!$E$46")),"")</f>
        <v/>
      </c>
      <c r="S12" s="23" t="str">
        <f ca="1">IFERROR(UPPER(INDIRECT(Tableau1[[#This Row],[Fiche]]&amp;"!$F$46")),"")</f>
        <v/>
      </c>
      <c r="T12" s="23" t="str">
        <f ca="1">IFERROR(UPPER(INDIRECT(Tableau1[[#This Row],[Fiche]]&amp;"!$E$46")),"")</f>
        <v/>
      </c>
      <c r="U12" s="23" t="str">
        <f ca="1">IFERROR(INDEX(INDIRECT(Tableau1[[#This Row],[Fiche]]&amp;"!$D$24:$G$24"),MATCH(TRUE,INDEX(INDIRECT(Tableau1[[#This Row],[Fiche]]&amp;"!$D$25:$G$25")&lt;&gt;"",0),0)),"")</f>
        <v/>
      </c>
      <c r="V12" s="23" t="str">
        <f ca="1">IFERROR(INDEX(INDIRECT(Tableau1[[#This Row],[Fiche]]&amp;"!$B$47:$H$47"),MATCH(TRUE,INDEX(INDIRECT(Tableau1[[#This Row],[Fiche]]&amp;"!$B$48:$H$48")&lt;&gt;0,0),0)),"")</f>
        <v/>
      </c>
      <c r="W12" s="23" t="str">
        <f ca="1">IFERROR(INDEX(INDIRECT(Tableau1[[#This Row],[Fiche]]&amp;"!$D$30:$G$30"),MATCH(TRUE,INDEX(INDIRECT(Tableau1[[#This Row],[Fiche]]&amp;"!$D$31:$G$31")&lt;&gt;"",0),0)),"")</f>
        <v/>
      </c>
      <c r="X12" s="24" t="str">
        <f ca="1">IFERROR(INDEX(INDIRECT(Tableau1[[#This Row],[Fiche]]&amp;"!$B$49:$E$49"),MATCH(TRUE,INDEX(INDIRECT(Tableau1[[#This Row],[Fiche]]&amp;"!$B$50:$E$50")&lt;&gt;0,0),0)),"")</f>
        <v/>
      </c>
    </row>
    <row r="13" spans="1:24" ht="22.9" customHeight="1">
      <c r="A13" s="77" t="s">
        <v>236</v>
      </c>
      <c r="B13" s="79" t="str">
        <f ca="1">IFERROR(INDIRECT(Tableau1[[#This Row],[Fiche]]&amp;"!D$4"),"")</f>
        <v/>
      </c>
      <c r="C13" s="79" t="s">
        <v>308</v>
      </c>
      <c r="D13" s="21" t="str">
        <f ca="1">IFERROR(INDIRECT(Tableau1[[#This Row],[Fiche]]&amp;"!D$7"),"")</f>
        <v/>
      </c>
      <c r="E13" s="22" t="str">
        <f ca="1">IFERROR(INDIRECT(Tableau1[[#This Row],[Fiche]]&amp;"!E$7"),"")</f>
        <v/>
      </c>
      <c r="F13" s="56" t="str">
        <f ca="1">IFERROR(IF(TEXT(Tableau1[[#This Row],[Heure]],"hh")&gt;0,VLOOKUP(TEXT(Tableau1[[#This Row],[Heure]],"hh"),'Tranches horaires'!$A$3:$B$26,2),""),"")</f>
        <v/>
      </c>
      <c r="G13" s="23" t="str">
        <f ca="1">IFERROR(INDIRECT(Tableau1[[#This Row],[Fiche]]&amp;"!F$7"),"")</f>
        <v/>
      </c>
      <c r="H13" s="25" t="str">
        <f ca="1">IFERROR(INDIRECT(Tableau1[[#This Row],[Fiche]]&amp;"!D$10"),"")</f>
        <v/>
      </c>
      <c r="I13" s="23" t="str">
        <f ca="1">IFERROR(INDIRECT(Tableau1[[#This Row],[Fiche]]&amp;"!E$10"),"")</f>
        <v/>
      </c>
      <c r="J13" s="23" t="str">
        <f ca="1">IFERROR(INDIRECT(Tableau1[[#This Row],[Fiche]]&amp;"!D$11"),"")</f>
        <v/>
      </c>
      <c r="K13" s="23" t="str">
        <f ca="1">IFERROR(INDEX(INDIRECT(Tableau1[[#This Row],[Fiche]]&amp;"!$D$8:$G$8"),MATCH(TRUE,INDEX(INDIRECT(Tableau1[[#This Row],[Fiche]]&amp;"!$D$9:$G$9")&lt;&gt;"",0),0)),"")</f>
        <v/>
      </c>
      <c r="L13" s="23" t="str">
        <f ca="1">IFERROR(INDEX(INDIRECT(Tableau1[[#This Row],[Fiche]]&amp;"!$D$14:$E$14"),MATCH(TRUE,INDEX(INDIRECT(Tableau1[[#This Row],[Fiche]]&amp;"!$D$15:$E$15")&lt;&gt;"",0),0)),"")</f>
        <v/>
      </c>
      <c r="M13" s="23" t="str">
        <f ca="1">IFERROR(UPPER(INDIRECT(Tableau1[[#This Row],[Fiche]]&amp;"!$F$15")),"")</f>
        <v/>
      </c>
      <c r="N13" s="23" t="str">
        <f ca="1">IFERROR(INDEX(INDIRECT(Tableau1[[#This Row],[Fiche]]&amp;"!$D$16:$G$16"),MATCH(TRUE,INDEX(INDIRECT(Tableau1[[#This Row],[Fiche]]&amp;"!$D$17:$G$17")&lt;&gt;"",0),0)),"")</f>
        <v/>
      </c>
      <c r="O13" s="23" t="str">
        <f ca="1">IFERROR((INDIRECT(Tableau1[[#This Row],[Fiche]]&amp;"!$B$46")),"")</f>
        <v/>
      </c>
      <c r="P13" s="23" t="str">
        <f ca="1">IFERROR(UPPER(INDIRECT(Tableau1[[#This Row],[Fiche]]&amp;"!$C$46")),"")</f>
        <v/>
      </c>
      <c r="Q13" s="23" t="str">
        <f ca="1">IFERROR(UPPER(INDIRECT(Tableau1[[#This Row],[Fiche]]&amp;"!$D$46")),"")</f>
        <v/>
      </c>
      <c r="R13" s="23" t="str">
        <f ca="1">IFERROR(UPPER(INDIRECT(Tableau1[[#This Row],[Fiche]]&amp;"!$E$46")),"")</f>
        <v/>
      </c>
      <c r="S13" s="23" t="str">
        <f ca="1">IFERROR(UPPER(INDIRECT(Tableau1[[#This Row],[Fiche]]&amp;"!$F$46")),"")</f>
        <v/>
      </c>
      <c r="T13" s="23" t="str">
        <f ca="1">IFERROR(UPPER(INDIRECT(Tableau1[[#This Row],[Fiche]]&amp;"!$E$46")),"")</f>
        <v/>
      </c>
      <c r="U13" s="23" t="str">
        <f ca="1">IFERROR(INDEX(INDIRECT(Tableau1[[#This Row],[Fiche]]&amp;"!$D$24:$G$24"),MATCH(TRUE,INDEX(INDIRECT(Tableau1[[#This Row],[Fiche]]&amp;"!$D$25:$G$25")&lt;&gt;"",0),0)),"")</f>
        <v/>
      </c>
      <c r="V13" s="23" t="str">
        <f ca="1">IFERROR(INDEX(INDIRECT(Tableau1[[#This Row],[Fiche]]&amp;"!$B$47:$H$47"),MATCH(TRUE,INDEX(INDIRECT(Tableau1[[#This Row],[Fiche]]&amp;"!$B$48:$H$48")&lt;&gt;0,0),0)),"")</f>
        <v/>
      </c>
      <c r="W13" s="23" t="str">
        <f ca="1">IFERROR(INDEX(INDIRECT(Tableau1[[#This Row],[Fiche]]&amp;"!$D$30:$G$30"),MATCH(TRUE,INDEX(INDIRECT(Tableau1[[#This Row],[Fiche]]&amp;"!$D$31:$G$31")&lt;&gt;"",0),0)),"")</f>
        <v/>
      </c>
      <c r="X13" s="24" t="str">
        <f ca="1">IFERROR(INDEX(INDIRECT(Tableau1[[#This Row],[Fiche]]&amp;"!$B$49:$E$49"),MATCH(TRUE,INDEX(INDIRECT(Tableau1[[#This Row],[Fiche]]&amp;"!$B$50:$E$50")&lt;&gt;0,0),0)),"")</f>
        <v/>
      </c>
    </row>
    <row r="14" spans="1:24" ht="22.9" customHeight="1">
      <c r="A14" s="77" t="s">
        <v>237</v>
      </c>
      <c r="B14" s="79" t="str">
        <f ca="1">IFERROR(INDIRECT(Tableau1[[#This Row],[Fiche]]&amp;"!D$4"),"")</f>
        <v/>
      </c>
      <c r="C14" s="79" t="s">
        <v>308</v>
      </c>
      <c r="D14" s="21" t="str">
        <f ca="1">IFERROR(INDIRECT(Tableau1[[#This Row],[Fiche]]&amp;"!D$7"),"")</f>
        <v/>
      </c>
      <c r="E14" s="22" t="str">
        <f ca="1">IFERROR(INDIRECT(Tableau1[[#This Row],[Fiche]]&amp;"!E$7"),"")</f>
        <v/>
      </c>
      <c r="F14" s="56" t="str">
        <f ca="1">IFERROR(IF(TEXT(Tableau1[[#This Row],[Heure]],"hh")&gt;0,VLOOKUP(TEXT(Tableau1[[#This Row],[Heure]],"hh"),'Tranches horaires'!$A$3:$B$26,2),""),"")</f>
        <v/>
      </c>
      <c r="G14" s="23" t="str">
        <f ca="1">IFERROR(INDIRECT(Tableau1[[#This Row],[Fiche]]&amp;"!F$7"),"")</f>
        <v/>
      </c>
      <c r="H14" s="25" t="str">
        <f ca="1">IFERROR(INDIRECT(Tableau1[[#This Row],[Fiche]]&amp;"!D$10"),"")</f>
        <v/>
      </c>
      <c r="I14" s="23" t="str">
        <f ca="1">IFERROR(INDIRECT(Tableau1[[#This Row],[Fiche]]&amp;"!E$10"),"")</f>
        <v/>
      </c>
      <c r="J14" s="23" t="str">
        <f ca="1">IFERROR(INDIRECT(Tableau1[[#This Row],[Fiche]]&amp;"!D$11"),"")</f>
        <v/>
      </c>
      <c r="K14" s="23" t="str">
        <f ca="1">IFERROR(INDEX(INDIRECT(Tableau1[[#This Row],[Fiche]]&amp;"!$D$8:$G$8"),MATCH(TRUE,INDEX(INDIRECT(Tableau1[[#This Row],[Fiche]]&amp;"!$D$9:$G$9")&lt;&gt;"",0),0)),"")</f>
        <v/>
      </c>
      <c r="L14" s="23" t="str">
        <f ca="1">IFERROR(INDEX(INDIRECT(Tableau1[[#This Row],[Fiche]]&amp;"!$D$14:$E$14"),MATCH(TRUE,INDEX(INDIRECT(Tableau1[[#This Row],[Fiche]]&amp;"!$D$15:$E$15")&lt;&gt;"",0),0)),"")</f>
        <v/>
      </c>
      <c r="M14" s="23" t="str">
        <f ca="1">IFERROR(UPPER(INDIRECT(Tableau1[[#This Row],[Fiche]]&amp;"!$F$15")),"")</f>
        <v/>
      </c>
      <c r="N14" s="23" t="str">
        <f ca="1">IFERROR(INDEX(INDIRECT(Tableau1[[#This Row],[Fiche]]&amp;"!$D$16:$G$16"),MATCH(TRUE,INDEX(INDIRECT(Tableau1[[#This Row],[Fiche]]&amp;"!$D$17:$G$17")&lt;&gt;"",0),0)),"")</f>
        <v/>
      </c>
      <c r="O14" s="23" t="str">
        <f ca="1">IFERROR((INDIRECT(Tableau1[[#This Row],[Fiche]]&amp;"!$B$46")),"")</f>
        <v/>
      </c>
      <c r="P14" s="23" t="str">
        <f ca="1">IFERROR(UPPER(INDIRECT(Tableau1[[#This Row],[Fiche]]&amp;"!$C$46")),"")</f>
        <v/>
      </c>
      <c r="Q14" s="23" t="str">
        <f ca="1">IFERROR(UPPER(INDIRECT(Tableau1[[#This Row],[Fiche]]&amp;"!$D$46")),"")</f>
        <v/>
      </c>
      <c r="R14" s="23" t="str">
        <f ca="1">IFERROR(UPPER(INDIRECT(Tableau1[[#This Row],[Fiche]]&amp;"!$E$46")),"")</f>
        <v/>
      </c>
      <c r="S14" s="23" t="str">
        <f ca="1">IFERROR(UPPER(INDIRECT(Tableau1[[#This Row],[Fiche]]&amp;"!$F$46")),"")</f>
        <v/>
      </c>
      <c r="T14" s="23" t="str">
        <f ca="1">IFERROR(UPPER(INDIRECT(Tableau1[[#This Row],[Fiche]]&amp;"!$E$46")),"")</f>
        <v/>
      </c>
      <c r="U14" s="23" t="str">
        <f ca="1">IFERROR(INDEX(INDIRECT(Tableau1[[#This Row],[Fiche]]&amp;"!$D$24:$G$24"),MATCH(TRUE,INDEX(INDIRECT(Tableau1[[#This Row],[Fiche]]&amp;"!$D$25:$G$25")&lt;&gt;"",0),0)),"")</f>
        <v/>
      </c>
      <c r="V14" s="23" t="str">
        <f ca="1">IFERROR(INDEX(INDIRECT(Tableau1[[#This Row],[Fiche]]&amp;"!$B$47:$H$47"),MATCH(TRUE,INDEX(INDIRECT(Tableau1[[#This Row],[Fiche]]&amp;"!$B$48:$H$48")&lt;&gt;0,0),0)),"")</f>
        <v/>
      </c>
      <c r="W14" s="23" t="str">
        <f ca="1">IFERROR(INDEX(INDIRECT(Tableau1[[#This Row],[Fiche]]&amp;"!$D$30:$G$30"),MATCH(TRUE,INDEX(INDIRECT(Tableau1[[#This Row],[Fiche]]&amp;"!$D$31:$G$31")&lt;&gt;"",0),0)),"")</f>
        <v/>
      </c>
      <c r="X14" s="24" t="str">
        <f ca="1">IFERROR(INDEX(INDIRECT(Tableau1[[#This Row],[Fiche]]&amp;"!$B$49:$E$49"),MATCH(TRUE,INDEX(INDIRECT(Tableau1[[#This Row],[Fiche]]&amp;"!$B$50:$E$50")&lt;&gt;0,0),0)),"")</f>
        <v/>
      </c>
    </row>
    <row r="15" spans="1:24" ht="22.9" customHeight="1">
      <c r="A15" s="77" t="s">
        <v>240</v>
      </c>
      <c r="B15" s="79" t="str">
        <f ca="1">IFERROR(INDIRECT(Tableau1[[#This Row],[Fiche]]&amp;"!D$4"),"")</f>
        <v/>
      </c>
      <c r="C15" s="79" t="s">
        <v>308</v>
      </c>
      <c r="D15" s="21" t="str">
        <f ca="1">IFERROR(INDIRECT(Tableau1[[#This Row],[Fiche]]&amp;"!D$7"),"")</f>
        <v/>
      </c>
      <c r="E15" s="22" t="str">
        <f ca="1">IFERROR(INDIRECT(Tableau1[[#This Row],[Fiche]]&amp;"!E$7"),"")</f>
        <v/>
      </c>
      <c r="F15" s="56" t="str">
        <f ca="1">IFERROR(IF(TEXT(Tableau1[[#This Row],[Heure]],"hh")&gt;0,VLOOKUP(TEXT(Tableau1[[#This Row],[Heure]],"hh"),'Tranches horaires'!$A$3:$B$26,2),""),"")</f>
        <v/>
      </c>
      <c r="G15" s="23" t="str">
        <f ca="1">IFERROR(INDIRECT(Tableau1[[#This Row],[Fiche]]&amp;"!F$7"),"")</f>
        <v/>
      </c>
      <c r="H15" s="25" t="str">
        <f ca="1">IFERROR(INDIRECT(Tableau1[[#This Row],[Fiche]]&amp;"!D$10"),"")</f>
        <v/>
      </c>
      <c r="I15" s="23" t="str">
        <f ca="1">IFERROR(INDIRECT(Tableau1[[#This Row],[Fiche]]&amp;"!E$10"),"")</f>
        <v/>
      </c>
      <c r="J15" s="23" t="str">
        <f ca="1">IFERROR(INDIRECT(Tableau1[[#This Row],[Fiche]]&amp;"!D$11"),"")</f>
        <v/>
      </c>
      <c r="K15" s="23" t="str">
        <f ca="1">IFERROR(INDEX(INDIRECT(Tableau1[[#This Row],[Fiche]]&amp;"!$D$8:$G$8"),MATCH(TRUE,INDEX(INDIRECT(Tableau1[[#This Row],[Fiche]]&amp;"!$D$9:$G$9")&lt;&gt;"",0),0)),"")</f>
        <v/>
      </c>
      <c r="L15" s="23" t="str">
        <f ca="1">IFERROR(INDEX(INDIRECT(Tableau1[[#This Row],[Fiche]]&amp;"!$D$14:$E$14"),MATCH(TRUE,INDEX(INDIRECT(Tableau1[[#This Row],[Fiche]]&amp;"!$D$15:$E$15")&lt;&gt;"",0),0)),"")</f>
        <v/>
      </c>
      <c r="M15" s="23" t="str">
        <f ca="1">IFERROR(UPPER(INDIRECT(Tableau1[[#This Row],[Fiche]]&amp;"!$F$15")),"")</f>
        <v/>
      </c>
      <c r="N15" s="23" t="str">
        <f ca="1">IFERROR(INDEX(INDIRECT(Tableau1[[#This Row],[Fiche]]&amp;"!$D$16:$G$16"),MATCH(TRUE,INDEX(INDIRECT(Tableau1[[#This Row],[Fiche]]&amp;"!$D$17:$G$17")&lt;&gt;"",0),0)),"")</f>
        <v/>
      </c>
      <c r="O15" s="23" t="str">
        <f ca="1">IFERROR((INDIRECT(Tableau1[[#This Row],[Fiche]]&amp;"!$B$46")),"")</f>
        <v/>
      </c>
      <c r="P15" s="23" t="str">
        <f ca="1">IFERROR(UPPER(INDIRECT(Tableau1[[#This Row],[Fiche]]&amp;"!$C$46")),"")</f>
        <v/>
      </c>
      <c r="Q15" s="23" t="str">
        <f ca="1">IFERROR(UPPER(INDIRECT(Tableau1[[#This Row],[Fiche]]&amp;"!$D$46")),"")</f>
        <v/>
      </c>
      <c r="R15" s="23" t="str">
        <f ca="1">IFERROR(UPPER(INDIRECT(Tableau1[[#This Row],[Fiche]]&amp;"!$E$46")),"")</f>
        <v/>
      </c>
      <c r="S15" s="23" t="str">
        <f ca="1">IFERROR(UPPER(INDIRECT(Tableau1[[#This Row],[Fiche]]&amp;"!$F$46")),"")</f>
        <v/>
      </c>
      <c r="T15" s="23" t="str">
        <f ca="1">IFERROR(UPPER(INDIRECT(Tableau1[[#This Row],[Fiche]]&amp;"!$E$46")),"")</f>
        <v/>
      </c>
      <c r="U15" s="23" t="str">
        <f ca="1">IFERROR(INDEX(INDIRECT(Tableau1[[#This Row],[Fiche]]&amp;"!$D$24:$G$24"),MATCH(TRUE,INDEX(INDIRECT(Tableau1[[#This Row],[Fiche]]&amp;"!$D$25:$G$25")&lt;&gt;"",0),0)),"")</f>
        <v/>
      </c>
      <c r="V15" s="23" t="str">
        <f ca="1">IFERROR(INDEX(INDIRECT(Tableau1[[#This Row],[Fiche]]&amp;"!$B$47:$H$47"),MATCH(TRUE,INDEX(INDIRECT(Tableau1[[#This Row],[Fiche]]&amp;"!$B$48:$H$48")&lt;&gt;0,0),0)),"")</f>
        <v/>
      </c>
      <c r="W15" s="23" t="str">
        <f ca="1">IFERROR(INDEX(INDIRECT(Tableau1[[#This Row],[Fiche]]&amp;"!$D$30:$G$30"),MATCH(TRUE,INDEX(INDIRECT(Tableau1[[#This Row],[Fiche]]&amp;"!$D$31:$G$31")&lt;&gt;"",0),0)),"")</f>
        <v/>
      </c>
      <c r="X15" s="24" t="str">
        <f ca="1">IFERROR(INDEX(INDIRECT(Tableau1[[#This Row],[Fiche]]&amp;"!$B$49:$E$49"),MATCH(TRUE,INDEX(INDIRECT(Tableau1[[#This Row],[Fiche]]&amp;"!$B$50:$E$50")&lt;&gt;0,0),0)),"")</f>
        <v/>
      </c>
    </row>
    <row r="16" spans="1:24" ht="22.9" customHeight="1">
      <c r="A16" s="77" t="s">
        <v>241</v>
      </c>
      <c r="B16" s="79" t="str">
        <f ca="1">IFERROR(INDIRECT(Tableau1[[#This Row],[Fiche]]&amp;"!D$4"),"")</f>
        <v/>
      </c>
      <c r="C16" s="79" t="s">
        <v>308</v>
      </c>
      <c r="D16" s="21" t="str">
        <f ca="1">IFERROR(INDIRECT(Tableau1[[#This Row],[Fiche]]&amp;"!D$7"),"")</f>
        <v/>
      </c>
      <c r="E16" s="22" t="str">
        <f ca="1">IFERROR(INDIRECT(Tableau1[[#This Row],[Fiche]]&amp;"!E$7"),"")</f>
        <v/>
      </c>
      <c r="F16" s="56" t="str">
        <f ca="1">IFERROR(IF(TEXT(Tableau1[[#This Row],[Heure]],"hh")&gt;0,VLOOKUP(TEXT(Tableau1[[#This Row],[Heure]],"hh"),'Tranches horaires'!$A$3:$B$26,2),""),"")</f>
        <v/>
      </c>
      <c r="G16" s="23" t="str">
        <f ca="1">IFERROR(INDIRECT(Tableau1[[#This Row],[Fiche]]&amp;"!F$7"),"")</f>
        <v/>
      </c>
      <c r="H16" s="25" t="str">
        <f ca="1">IFERROR(INDIRECT(Tableau1[[#This Row],[Fiche]]&amp;"!D$10"),"")</f>
        <v/>
      </c>
      <c r="I16" s="23" t="str">
        <f ca="1">IFERROR(INDIRECT(Tableau1[[#This Row],[Fiche]]&amp;"!E$10"),"")</f>
        <v/>
      </c>
      <c r="J16" s="23" t="str">
        <f ca="1">IFERROR(INDIRECT(Tableau1[[#This Row],[Fiche]]&amp;"!D$11"),"")</f>
        <v/>
      </c>
      <c r="K16" s="23" t="str">
        <f ca="1">IFERROR(INDEX(INDIRECT(Tableau1[[#This Row],[Fiche]]&amp;"!$D$8:$G$8"),MATCH(TRUE,INDEX(INDIRECT(Tableau1[[#This Row],[Fiche]]&amp;"!$D$9:$G$9")&lt;&gt;"",0),0)),"")</f>
        <v/>
      </c>
      <c r="L16" s="23" t="str">
        <f ca="1">IFERROR(INDEX(INDIRECT(Tableau1[[#This Row],[Fiche]]&amp;"!$D$14:$E$14"),MATCH(TRUE,INDEX(INDIRECT(Tableau1[[#This Row],[Fiche]]&amp;"!$D$15:$E$15")&lt;&gt;"",0),0)),"")</f>
        <v/>
      </c>
      <c r="M16" s="23" t="str">
        <f ca="1">IFERROR(UPPER(INDIRECT(Tableau1[[#This Row],[Fiche]]&amp;"!$F$15")),"")</f>
        <v/>
      </c>
      <c r="N16" s="23" t="str">
        <f ca="1">IFERROR(INDEX(INDIRECT(Tableau1[[#This Row],[Fiche]]&amp;"!$D$16:$G$16"),MATCH(TRUE,INDEX(INDIRECT(Tableau1[[#This Row],[Fiche]]&amp;"!$D$17:$G$17")&lt;&gt;"",0),0)),"")</f>
        <v/>
      </c>
      <c r="O16" s="23" t="str">
        <f ca="1">IFERROR((INDIRECT(Tableau1[[#This Row],[Fiche]]&amp;"!$B$46")),"")</f>
        <v/>
      </c>
      <c r="P16" s="23" t="str">
        <f ca="1">IFERROR(UPPER(INDIRECT(Tableau1[[#This Row],[Fiche]]&amp;"!$C$46")),"")</f>
        <v/>
      </c>
      <c r="Q16" s="23" t="str">
        <f ca="1">IFERROR(UPPER(INDIRECT(Tableau1[[#This Row],[Fiche]]&amp;"!$D$46")),"")</f>
        <v/>
      </c>
      <c r="R16" s="23" t="str">
        <f ca="1">IFERROR(UPPER(INDIRECT(Tableau1[[#This Row],[Fiche]]&amp;"!$E$46")),"")</f>
        <v/>
      </c>
      <c r="S16" s="23" t="str">
        <f ca="1">IFERROR(UPPER(INDIRECT(Tableau1[[#This Row],[Fiche]]&amp;"!$F$46")),"")</f>
        <v/>
      </c>
      <c r="T16" s="23" t="str">
        <f ca="1">IFERROR(UPPER(INDIRECT(Tableau1[[#This Row],[Fiche]]&amp;"!$E$46")),"")</f>
        <v/>
      </c>
      <c r="U16" s="23" t="str">
        <f ca="1">IFERROR(INDEX(INDIRECT(Tableau1[[#This Row],[Fiche]]&amp;"!$D$24:$G$24"),MATCH(TRUE,INDEX(INDIRECT(Tableau1[[#This Row],[Fiche]]&amp;"!$D$25:$G$25")&lt;&gt;"",0),0)),"")</f>
        <v/>
      </c>
      <c r="V16" s="23" t="str">
        <f ca="1">IFERROR(INDEX(INDIRECT(Tableau1[[#This Row],[Fiche]]&amp;"!$B$47:$H$47"),MATCH(TRUE,INDEX(INDIRECT(Tableau1[[#This Row],[Fiche]]&amp;"!$B$48:$H$48")&lt;&gt;0,0),0)),"")</f>
        <v/>
      </c>
      <c r="W16" s="23" t="str">
        <f ca="1">IFERROR(INDEX(INDIRECT(Tableau1[[#This Row],[Fiche]]&amp;"!$D$30:$G$30"),MATCH(TRUE,INDEX(INDIRECT(Tableau1[[#This Row],[Fiche]]&amp;"!$D$31:$G$31")&lt;&gt;"",0),0)),"")</f>
        <v/>
      </c>
      <c r="X16" s="24" t="str">
        <f ca="1">IFERROR(INDEX(INDIRECT(Tableau1[[#This Row],[Fiche]]&amp;"!$B$49:$E$49"),MATCH(TRUE,INDEX(INDIRECT(Tableau1[[#This Row],[Fiche]]&amp;"!$B$50:$E$50")&lt;&gt;0,0),0)),"")</f>
        <v/>
      </c>
    </row>
    <row r="17" spans="1:24" ht="22.9" customHeight="1">
      <c r="A17" s="77" t="s">
        <v>242</v>
      </c>
      <c r="B17" s="79" t="str">
        <f ca="1">IFERROR(INDIRECT(Tableau1[[#This Row],[Fiche]]&amp;"!D$4"),"")</f>
        <v/>
      </c>
      <c r="C17" s="79" t="s">
        <v>308</v>
      </c>
      <c r="D17" s="21" t="str">
        <f ca="1">IFERROR(INDIRECT(Tableau1[[#This Row],[Fiche]]&amp;"!D$7"),"")</f>
        <v/>
      </c>
      <c r="E17" s="22" t="str">
        <f ca="1">IFERROR(INDIRECT(Tableau1[[#This Row],[Fiche]]&amp;"!E$7"),"")</f>
        <v/>
      </c>
      <c r="F17" s="56" t="str">
        <f ca="1">IFERROR(IF(TEXT(Tableau1[[#This Row],[Heure]],"hh")&gt;0,VLOOKUP(TEXT(Tableau1[[#This Row],[Heure]],"hh"),'Tranches horaires'!$A$3:$B$26,2),""),"")</f>
        <v/>
      </c>
      <c r="G17" s="23" t="str">
        <f ca="1">IFERROR(INDIRECT(Tableau1[[#This Row],[Fiche]]&amp;"!F$7"),"")</f>
        <v/>
      </c>
      <c r="H17" s="25" t="str">
        <f ca="1">IFERROR(INDIRECT(Tableau1[[#This Row],[Fiche]]&amp;"!D$10"),"")</f>
        <v/>
      </c>
      <c r="I17" s="23" t="str">
        <f ca="1">IFERROR(INDIRECT(Tableau1[[#This Row],[Fiche]]&amp;"!E$10"),"")</f>
        <v/>
      </c>
      <c r="J17" s="23" t="str">
        <f ca="1">IFERROR(INDIRECT(Tableau1[[#This Row],[Fiche]]&amp;"!D$11"),"")</f>
        <v/>
      </c>
      <c r="K17" s="23" t="str">
        <f ca="1">IFERROR(INDEX(INDIRECT(Tableau1[[#This Row],[Fiche]]&amp;"!$D$8:$G$8"),MATCH(TRUE,INDEX(INDIRECT(Tableau1[[#This Row],[Fiche]]&amp;"!$D$9:$G$9")&lt;&gt;"",0),0)),"")</f>
        <v/>
      </c>
      <c r="L17" s="23" t="str">
        <f ca="1">IFERROR(INDEX(INDIRECT(Tableau1[[#This Row],[Fiche]]&amp;"!$D$14:$E$14"),MATCH(TRUE,INDEX(INDIRECT(Tableau1[[#This Row],[Fiche]]&amp;"!$D$15:$E$15")&lt;&gt;"",0),0)),"")</f>
        <v/>
      </c>
      <c r="M17" s="23" t="str">
        <f ca="1">IFERROR(UPPER(INDIRECT(Tableau1[[#This Row],[Fiche]]&amp;"!$F$15")),"")</f>
        <v/>
      </c>
      <c r="N17" s="23" t="str">
        <f ca="1">IFERROR(INDEX(INDIRECT(Tableau1[[#This Row],[Fiche]]&amp;"!$D$16:$G$16"),MATCH(TRUE,INDEX(INDIRECT(Tableau1[[#This Row],[Fiche]]&amp;"!$D$17:$G$17")&lt;&gt;"",0),0)),"")</f>
        <v/>
      </c>
      <c r="O17" s="23" t="str">
        <f ca="1">IFERROR((INDIRECT(Tableau1[[#This Row],[Fiche]]&amp;"!$B$46")),"")</f>
        <v/>
      </c>
      <c r="P17" s="23" t="str">
        <f ca="1">IFERROR(UPPER(INDIRECT(Tableau1[[#This Row],[Fiche]]&amp;"!$C$46")),"")</f>
        <v/>
      </c>
      <c r="Q17" s="23" t="str">
        <f ca="1">IFERROR(UPPER(INDIRECT(Tableau1[[#This Row],[Fiche]]&amp;"!$D$46")),"")</f>
        <v/>
      </c>
      <c r="R17" s="23" t="str">
        <f ca="1">IFERROR(UPPER(INDIRECT(Tableau1[[#This Row],[Fiche]]&amp;"!$E$46")),"")</f>
        <v/>
      </c>
      <c r="S17" s="23" t="str">
        <f ca="1">IFERROR(UPPER(INDIRECT(Tableau1[[#This Row],[Fiche]]&amp;"!$F$46")),"")</f>
        <v/>
      </c>
      <c r="T17" s="23" t="str">
        <f ca="1">IFERROR(UPPER(INDIRECT(Tableau1[[#This Row],[Fiche]]&amp;"!$E$46")),"")</f>
        <v/>
      </c>
      <c r="U17" s="23" t="str">
        <f ca="1">IFERROR(INDEX(INDIRECT(Tableau1[[#This Row],[Fiche]]&amp;"!$D$24:$G$24"),MATCH(TRUE,INDEX(INDIRECT(Tableau1[[#This Row],[Fiche]]&amp;"!$D$25:$G$25")&lt;&gt;"",0),0)),"")</f>
        <v/>
      </c>
      <c r="V17" s="23" t="str">
        <f ca="1">IFERROR(INDEX(INDIRECT(Tableau1[[#This Row],[Fiche]]&amp;"!$B$47:$H$47"),MATCH(TRUE,INDEX(INDIRECT(Tableau1[[#This Row],[Fiche]]&amp;"!$B$48:$H$48")&lt;&gt;0,0),0)),"")</f>
        <v/>
      </c>
      <c r="W17" s="23" t="str">
        <f ca="1">IFERROR(INDEX(INDIRECT(Tableau1[[#This Row],[Fiche]]&amp;"!$D$30:$G$30"),MATCH(TRUE,INDEX(INDIRECT(Tableau1[[#This Row],[Fiche]]&amp;"!$D$31:$G$31")&lt;&gt;"",0),0)),"")</f>
        <v/>
      </c>
      <c r="X17" s="24" t="str">
        <f ca="1">IFERROR(INDEX(INDIRECT(Tableau1[[#This Row],[Fiche]]&amp;"!$B$49:$E$49"),MATCH(TRUE,INDEX(INDIRECT(Tableau1[[#This Row],[Fiche]]&amp;"!$B$50:$E$50")&lt;&gt;0,0),0)),"")</f>
        <v/>
      </c>
    </row>
    <row r="18" spans="1:24" ht="22.9" customHeight="1">
      <c r="A18" s="77" t="s">
        <v>243</v>
      </c>
      <c r="B18" s="79" t="str">
        <f ca="1">IFERROR(INDIRECT(Tableau1[[#This Row],[Fiche]]&amp;"!D$4"),"")</f>
        <v/>
      </c>
      <c r="C18" s="79" t="s">
        <v>308</v>
      </c>
      <c r="D18" s="21" t="str">
        <f ca="1">IFERROR(INDIRECT(Tableau1[[#This Row],[Fiche]]&amp;"!D$7"),"")</f>
        <v/>
      </c>
      <c r="E18" s="22" t="str">
        <f ca="1">IFERROR(INDIRECT(Tableau1[[#This Row],[Fiche]]&amp;"!E$7"),"")</f>
        <v/>
      </c>
      <c r="F18" s="56" t="str">
        <f ca="1">IFERROR(IF(TEXT(Tableau1[[#This Row],[Heure]],"hh")&gt;0,VLOOKUP(TEXT(Tableau1[[#This Row],[Heure]],"hh"),'Tranches horaires'!$A$3:$B$26,2),""),"")</f>
        <v/>
      </c>
      <c r="G18" s="23" t="str">
        <f ca="1">IFERROR(INDIRECT(Tableau1[[#This Row],[Fiche]]&amp;"!F$7"),"")</f>
        <v/>
      </c>
      <c r="H18" s="25" t="str">
        <f ca="1">IFERROR(INDIRECT(Tableau1[[#This Row],[Fiche]]&amp;"!D$10"),"")</f>
        <v/>
      </c>
      <c r="I18" s="23" t="str">
        <f ca="1">IFERROR(INDIRECT(Tableau1[[#This Row],[Fiche]]&amp;"!E$10"),"")</f>
        <v/>
      </c>
      <c r="J18" s="23" t="str">
        <f ca="1">IFERROR(INDIRECT(Tableau1[[#This Row],[Fiche]]&amp;"!D$11"),"")</f>
        <v/>
      </c>
      <c r="K18" s="23" t="str">
        <f ca="1">IFERROR(INDEX(INDIRECT(Tableau1[[#This Row],[Fiche]]&amp;"!$D$8:$G$8"),MATCH(TRUE,INDEX(INDIRECT(Tableau1[[#This Row],[Fiche]]&amp;"!$D$9:$G$9")&lt;&gt;"",0),0)),"")</f>
        <v/>
      </c>
      <c r="L18" s="23" t="str">
        <f ca="1">IFERROR(INDEX(INDIRECT(Tableau1[[#This Row],[Fiche]]&amp;"!$D$14:$E$14"),MATCH(TRUE,INDEX(INDIRECT(Tableau1[[#This Row],[Fiche]]&amp;"!$D$15:$E$15")&lt;&gt;"",0),0)),"")</f>
        <v/>
      </c>
      <c r="M18" s="23" t="str">
        <f ca="1">IFERROR(UPPER(INDIRECT(Tableau1[[#This Row],[Fiche]]&amp;"!$F$15")),"")</f>
        <v/>
      </c>
      <c r="N18" s="23" t="str">
        <f ca="1">IFERROR(INDEX(INDIRECT(Tableau1[[#This Row],[Fiche]]&amp;"!$D$16:$G$16"),MATCH(TRUE,INDEX(INDIRECT(Tableau1[[#This Row],[Fiche]]&amp;"!$D$17:$G$17")&lt;&gt;"",0),0)),"")</f>
        <v/>
      </c>
      <c r="O18" s="23" t="str">
        <f ca="1">IFERROR((INDIRECT(Tableau1[[#This Row],[Fiche]]&amp;"!$B$46")),"")</f>
        <v/>
      </c>
      <c r="P18" s="23" t="str">
        <f ca="1">IFERROR(UPPER(INDIRECT(Tableau1[[#This Row],[Fiche]]&amp;"!$C$46")),"")</f>
        <v/>
      </c>
      <c r="Q18" s="23" t="str">
        <f ca="1">IFERROR(UPPER(INDIRECT(Tableau1[[#This Row],[Fiche]]&amp;"!$D$46")),"")</f>
        <v/>
      </c>
      <c r="R18" s="23" t="str">
        <f ca="1">IFERROR(UPPER(INDIRECT(Tableau1[[#This Row],[Fiche]]&amp;"!$E$46")),"")</f>
        <v/>
      </c>
      <c r="S18" s="23" t="str">
        <f ca="1">IFERROR(UPPER(INDIRECT(Tableau1[[#This Row],[Fiche]]&amp;"!$F$46")),"")</f>
        <v/>
      </c>
      <c r="T18" s="23" t="str">
        <f ca="1">IFERROR(UPPER(INDIRECT(Tableau1[[#This Row],[Fiche]]&amp;"!$E$46")),"")</f>
        <v/>
      </c>
      <c r="U18" s="23" t="str">
        <f ca="1">IFERROR(INDEX(INDIRECT(Tableau1[[#This Row],[Fiche]]&amp;"!$D$24:$G$24"),MATCH(TRUE,INDEX(INDIRECT(Tableau1[[#This Row],[Fiche]]&amp;"!$D$25:$G$25")&lt;&gt;"",0),0)),"")</f>
        <v/>
      </c>
      <c r="V18" s="23" t="str">
        <f ca="1">IFERROR(INDEX(INDIRECT(Tableau1[[#This Row],[Fiche]]&amp;"!$B$47:$H$47"),MATCH(TRUE,INDEX(INDIRECT(Tableau1[[#This Row],[Fiche]]&amp;"!$B$48:$H$48")&lt;&gt;0,0),0)),"")</f>
        <v/>
      </c>
      <c r="W18" s="23" t="str">
        <f ca="1">IFERROR(INDEX(INDIRECT(Tableau1[[#This Row],[Fiche]]&amp;"!$D$30:$G$30"),MATCH(TRUE,INDEX(INDIRECT(Tableau1[[#This Row],[Fiche]]&amp;"!$D$31:$G$31")&lt;&gt;"",0),0)),"")</f>
        <v/>
      </c>
      <c r="X18" s="24" t="str">
        <f ca="1">IFERROR(INDEX(INDIRECT(Tableau1[[#This Row],[Fiche]]&amp;"!$B$49:$E$49"),MATCH(TRUE,INDEX(INDIRECT(Tableau1[[#This Row],[Fiche]]&amp;"!$B$50:$E$50")&lt;&gt;0,0),0)),"")</f>
        <v/>
      </c>
    </row>
    <row r="19" spans="1:24" ht="22.9" customHeight="1">
      <c r="A19" s="77" t="s">
        <v>244</v>
      </c>
      <c r="B19" s="79" t="str">
        <f ca="1">IFERROR(INDIRECT(Tableau1[[#This Row],[Fiche]]&amp;"!D$4"),"")</f>
        <v/>
      </c>
      <c r="C19" s="79" t="s">
        <v>308</v>
      </c>
      <c r="D19" s="21" t="str">
        <f ca="1">IFERROR(INDIRECT(Tableau1[[#This Row],[Fiche]]&amp;"!D$7"),"")</f>
        <v/>
      </c>
      <c r="E19" s="22" t="str">
        <f ca="1">IFERROR(INDIRECT(Tableau1[[#This Row],[Fiche]]&amp;"!E$7"),"")</f>
        <v/>
      </c>
      <c r="F19" s="56" t="str">
        <f ca="1">IFERROR(IF(TEXT(Tableau1[[#This Row],[Heure]],"hh")&gt;0,VLOOKUP(TEXT(Tableau1[[#This Row],[Heure]],"hh"),'Tranches horaires'!$A$3:$B$26,2),""),"")</f>
        <v/>
      </c>
      <c r="G19" s="23" t="str">
        <f ca="1">IFERROR(INDIRECT(Tableau1[[#This Row],[Fiche]]&amp;"!F$7"),"")</f>
        <v/>
      </c>
      <c r="H19" s="25" t="str">
        <f ca="1">IFERROR(INDIRECT(Tableau1[[#This Row],[Fiche]]&amp;"!D$10"),"")</f>
        <v/>
      </c>
      <c r="I19" s="23" t="str">
        <f ca="1">IFERROR(INDIRECT(Tableau1[[#This Row],[Fiche]]&amp;"!E$10"),"")</f>
        <v/>
      </c>
      <c r="J19" s="23" t="str">
        <f ca="1">IFERROR(INDIRECT(Tableau1[[#This Row],[Fiche]]&amp;"!D$11"),"")</f>
        <v/>
      </c>
      <c r="K19" s="23" t="str">
        <f ca="1">IFERROR(INDEX(INDIRECT(Tableau1[[#This Row],[Fiche]]&amp;"!$D$8:$G$8"),MATCH(TRUE,INDEX(INDIRECT(Tableau1[[#This Row],[Fiche]]&amp;"!$D$9:$G$9")&lt;&gt;"",0),0)),"")</f>
        <v/>
      </c>
      <c r="L19" s="23" t="str">
        <f ca="1">IFERROR(INDEX(INDIRECT(Tableau1[[#This Row],[Fiche]]&amp;"!$D$14:$E$14"),MATCH(TRUE,INDEX(INDIRECT(Tableau1[[#This Row],[Fiche]]&amp;"!$D$15:$E$15")&lt;&gt;"",0),0)),"")</f>
        <v/>
      </c>
      <c r="M19" s="23" t="str">
        <f ca="1">IFERROR(UPPER(INDIRECT(Tableau1[[#This Row],[Fiche]]&amp;"!$F$15")),"")</f>
        <v/>
      </c>
      <c r="N19" s="23" t="str">
        <f ca="1">IFERROR(INDEX(INDIRECT(Tableau1[[#This Row],[Fiche]]&amp;"!$D$16:$G$16"),MATCH(TRUE,INDEX(INDIRECT(Tableau1[[#This Row],[Fiche]]&amp;"!$D$17:$G$17")&lt;&gt;"",0),0)),"")</f>
        <v/>
      </c>
      <c r="O19" s="23" t="str">
        <f ca="1">IFERROR((INDIRECT(Tableau1[[#This Row],[Fiche]]&amp;"!$B$46")),"")</f>
        <v/>
      </c>
      <c r="P19" s="23" t="str">
        <f ca="1">IFERROR(UPPER(INDIRECT(Tableau1[[#This Row],[Fiche]]&amp;"!$C$46")),"")</f>
        <v/>
      </c>
      <c r="Q19" s="23" t="str">
        <f ca="1">IFERROR(UPPER(INDIRECT(Tableau1[[#This Row],[Fiche]]&amp;"!$D$46")),"")</f>
        <v/>
      </c>
      <c r="R19" s="23" t="str">
        <f ca="1">IFERROR(UPPER(INDIRECT(Tableau1[[#This Row],[Fiche]]&amp;"!$E$46")),"")</f>
        <v/>
      </c>
      <c r="S19" s="23" t="str">
        <f ca="1">IFERROR(UPPER(INDIRECT(Tableau1[[#This Row],[Fiche]]&amp;"!$F$46")),"")</f>
        <v/>
      </c>
      <c r="T19" s="23" t="str">
        <f ca="1">IFERROR(UPPER(INDIRECT(Tableau1[[#This Row],[Fiche]]&amp;"!$E$46")),"")</f>
        <v/>
      </c>
      <c r="U19" s="23" t="str">
        <f ca="1">IFERROR(INDEX(INDIRECT(Tableau1[[#This Row],[Fiche]]&amp;"!$D$24:$G$24"),MATCH(TRUE,INDEX(INDIRECT(Tableau1[[#This Row],[Fiche]]&amp;"!$D$25:$G$25")&lt;&gt;"",0),0)),"")</f>
        <v/>
      </c>
      <c r="V19" s="23" t="str">
        <f ca="1">IFERROR(INDEX(INDIRECT(Tableau1[[#This Row],[Fiche]]&amp;"!$B$47:$H$47"),MATCH(TRUE,INDEX(INDIRECT(Tableau1[[#This Row],[Fiche]]&amp;"!$B$48:$H$48")&lt;&gt;0,0),0)),"")</f>
        <v/>
      </c>
      <c r="W19" s="23" t="str">
        <f ca="1">IFERROR(INDEX(INDIRECT(Tableau1[[#This Row],[Fiche]]&amp;"!$D$30:$G$30"),MATCH(TRUE,INDEX(INDIRECT(Tableau1[[#This Row],[Fiche]]&amp;"!$D$31:$G$31")&lt;&gt;"",0),0)),"")</f>
        <v/>
      </c>
      <c r="X19" s="24" t="str">
        <f ca="1">IFERROR(INDEX(INDIRECT(Tableau1[[#This Row],[Fiche]]&amp;"!$B$49:$E$49"),MATCH(TRUE,INDEX(INDIRECT(Tableau1[[#This Row],[Fiche]]&amp;"!$B$50:$E$50")&lt;&gt;0,0),0)),"")</f>
        <v/>
      </c>
    </row>
    <row r="20" spans="1:24" ht="22.9" customHeight="1">
      <c r="A20" s="77" t="s">
        <v>245</v>
      </c>
      <c r="B20" s="79" t="str">
        <f ca="1">IFERROR(INDIRECT(Tableau1[[#This Row],[Fiche]]&amp;"!D$4"),"")</f>
        <v/>
      </c>
      <c r="C20" s="79" t="s">
        <v>308</v>
      </c>
      <c r="D20" s="21" t="str">
        <f ca="1">IFERROR(INDIRECT(Tableau1[[#This Row],[Fiche]]&amp;"!D$7"),"")</f>
        <v/>
      </c>
      <c r="E20" s="22" t="str">
        <f ca="1">IFERROR(INDIRECT(Tableau1[[#This Row],[Fiche]]&amp;"!E$7"),"")</f>
        <v/>
      </c>
      <c r="F20" s="56" t="str">
        <f ca="1">IFERROR(IF(TEXT(Tableau1[[#This Row],[Heure]],"hh")&gt;0,VLOOKUP(TEXT(Tableau1[[#This Row],[Heure]],"hh"),'Tranches horaires'!$A$3:$B$26,2),""),"")</f>
        <v/>
      </c>
      <c r="G20" s="23" t="str">
        <f ca="1">IFERROR(INDIRECT(Tableau1[[#This Row],[Fiche]]&amp;"!F$7"),"")</f>
        <v/>
      </c>
      <c r="H20" s="25" t="str">
        <f ca="1">IFERROR(INDIRECT(Tableau1[[#This Row],[Fiche]]&amp;"!D$10"),"")</f>
        <v/>
      </c>
      <c r="I20" s="23" t="str">
        <f ca="1">IFERROR(INDIRECT(Tableau1[[#This Row],[Fiche]]&amp;"!E$10"),"")</f>
        <v/>
      </c>
      <c r="J20" s="23" t="str">
        <f ca="1">IFERROR(INDIRECT(Tableau1[[#This Row],[Fiche]]&amp;"!D$11"),"")</f>
        <v/>
      </c>
      <c r="K20" s="23" t="str">
        <f ca="1">IFERROR(INDEX(INDIRECT(Tableau1[[#This Row],[Fiche]]&amp;"!$D$8:$G$8"),MATCH(TRUE,INDEX(INDIRECT(Tableau1[[#This Row],[Fiche]]&amp;"!$D$9:$G$9")&lt;&gt;"",0),0)),"")</f>
        <v/>
      </c>
      <c r="L20" s="23" t="str">
        <f ca="1">IFERROR(INDEX(INDIRECT(Tableau1[[#This Row],[Fiche]]&amp;"!$D$14:$E$14"),MATCH(TRUE,INDEX(INDIRECT(Tableau1[[#This Row],[Fiche]]&amp;"!$D$15:$E$15")&lt;&gt;"",0),0)),"")</f>
        <v/>
      </c>
      <c r="M20" s="23" t="str">
        <f ca="1">IFERROR(UPPER(INDIRECT(Tableau1[[#This Row],[Fiche]]&amp;"!$F$15")),"")</f>
        <v/>
      </c>
      <c r="N20" s="23" t="str">
        <f ca="1">IFERROR(INDEX(INDIRECT(Tableau1[[#This Row],[Fiche]]&amp;"!$D$16:$G$16"),MATCH(TRUE,INDEX(INDIRECT(Tableau1[[#This Row],[Fiche]]&amp;"!$D$17:$G$17")&lt;&gt;"",0),0)),"")</f>
        <v/>
      </c>
      <c r="O20" s="23" t="str">
        <f ca="1">IFERROR((INDIRECT(Tableau1[[#This Row],[Fiche]]&amp;"!$B$46")),"")</f>
        <v/>
      </c>
      <c r="P20" s="23" t="str">
        <f ca="1">IFERROR(UPPER(INDIRECT(Tableau1[[#This Row],[Fiche]]&amp;"!$C$46")),"")</f>
        <v/>
      </c>
      <c r="Q20" s="23" t="str">
        <f ca="1">IFERROR(UPPER(INDIRECT(Tableau1[[#This Row],[Fiche]]&amp;"!$D$46")),"")</f>
        <v/>
      </c>
      <c r="R20" s="23" t="str">
        <f ca="1">IFERROR(UPPER(INDIRECT(Tableau1[[#This Row],[Fiche]]&amp;"!$E$46")),"")</f>
        <v/>
      </c>
      <c r="S20" s="23" t="str">
        <f ca="1">IFERROR(UPPER(INDIRECT(Tableau1[[#This Row],[Fiche]]&amp;"!$F$46")),"")</f>
        <v/>
      </c>
      <c r="T20" s="23" t="str">
        <f ca="1">IFERROR(UPPER(INDIRECT(Tableau1[[#This Row],[Fiche]]&amp;"!$E$46")),"")</f>
        <v/>
      </c>
      <c r="U20" s="23" t="str">
        <f ca="1">IFERROR(INDEX(INDIRECT(Tableau1[[#This Row],[Fiche]]&amp;"!$D$24:$G$24"),MATCH(TRUE,INDEX(INDIRECT(Tableau1[[#This Row],[Fiche]]&amp;"!$D$25:$G$25")&lt;&gt;"",0),0)),"")</f>
        <v/>
      </c>
      <c r="V20" s="23" t="str">
        <f ca="1">IFERROR(INDEX(INDIRECT(Tableau1[[#This Row],[Fiche]]&amp;"!$B$47:$H$47"),MATCH(TRUE,INDEX(INDIRECT(Tableau1[[#This Row],[Fiche]]&amp;"!$B$48:$H$48")&lt;&gt;0,0),0)),"")</f>
        <v/>
      </c>
      <c r="W20" s="23" t="str">
        <f ca="1">IFERROR(INDEX(INDIRECT(Tableau1[[#This Row],[Fiche]]&amp;"!$D$30:$G$30"),MATCH(TRUE,INDEX(INDIRECT(Tableau1[[#This Row],[Fiche]]&amp;"!$D$31:$G$31")&lt;&gt;"",0),0)),"")</f>
        <v/>
      </c>
      <c r="X20" s="24" t="str">
        <f ca="1">IFERROR(INDEX(INDIRECT(Tableau1[[#This Row],[Fiche]]&amp;"!$B$49:$E$49"),MATCH(TRUE,INDEX(INDIRECT(Tableau1[[#This Row],[Fiche]]&amp;"!$B$50:$E$50")&lt;&gt;0,0),0)),"")</f>
        <v/>
      </c>
    </row>
    <row r="21" spans="1:24" ht="22.9" customHeight="1">
      <c r="A21" s="77" t="s">
        <v>246</v>
      </c>
      <c r="B21" s="79" t="str">
        <f ca="1">IFERROR(INDIRECT(Tableau1[[#This Row],[Fiche]]&amp;"!D$4"),"")</f>
        <v/>
      </c>
      <c r="C21" s="79" t="s">
        <v>308</v>
      </c>
      <c r="D21" s="21" t="str">
        <f ca="1">IFERROR(INDIRECT(Tableau1[[#This Row],[Fiche]]&amp;"!D$7"),"")</f>
        <v/>
      </c>
      <c r="E21" s="22" t="str">
        <f ca="1">IFERROR(INDIRECT(Tableau1[[#This Row],[Fiche]]&amp;"!E$7"),"")</f>
        <v/>
      </c>
      <c r="F21" s="56" t="str">
        <f ca="1">IFERROR(IF(TEXT(Tableau1[[#This Row],[Heure]],"hh")&gt;0,VLOOKUP(TEXT(Tableau1[[#This Row],[Heure]],"hh"),'Tranches horaires'!$A$3:$B$26,2),""),"")</f>
        <v/>
      </c>
      <c r="G21" s="23" t="str">
        <f ca="1">IFERROR(INDIRECT(Tableau1[[#This Row],[Fiche]]&amp;"!F$7"),"")</f>
        <v/>
      </c>
      <c r="H21" s="25" t="str">
        <f ca="1">IFERROR(INDIRECT(Tableau1[[#This Row],[Fiche]]&amp;"!D$10"),"")</f>
        <v/>
      </c>
      <c r="I21" s="23" t="str">
        <f ca="1">IFERROR(INDIRECT(Tableau1[[#This Row],[Fiche]]&amp;"!E$10"),"")</f>
        <v/>
      </c>
      <c r="J21" s="23" t="str">
        <f ca="1">IFERROR(INDIRECT(Tableau1[[#This Row],[Fiche]]&amp;"!D$11"),"")</f>
        <v/>
      </c>
      <c r="K21" s="23" t="str">
        <f ca="1">IFERROR(INDEX(INDIRECT(Tableau1[[#This Row],[Fiche]]&amp;"!$D$8:$G$8"),MATCH(TRUE,INDEX(INDIRECT(Tableau1[[#This Row],[Fiche]]&amp;"!$D$9:$G$9")&lt;&gt;"",0),0)),"")</f>
        <v/>
      </c>
      <c r="L21" s="23" t="str">
        <f ca="1">IFERROR(INDEX(INDIRECT(Tableau1[[#This Row],[Fiche]]&amp;"!$D$14:$E$14"),MATCH(TRUE,INDEX(INDIRECT(Tableau1[[#This Row],[Fiche]]&amp;"!$D$15:$E$15")&lt;&gt;"",0),0)),"")</f>
        <v/>
      </c>
      <c r="M21" s="23" t="str">
        <f ca="1">IFERROR(UPPER(INDIRECT(Tableau1[[#This Row],[Fiche]]&amp;"!$F$15")),"")</f>
        <v/>
      </c>
      <c r="N21" s="23" t="str">
        <f ca="1">IFERROR(INDEX(INDIRECT(Tableau1[[#This Row],[Fiche]]&amp;"!$D$16:$G$16"),MATCH(TRUE,INDEX(INDIRECT(Tableau1[[#This Row],[Fiche]]&amp;"!$D$17:$G$17")&lt;&gt;"",0),0)),"")</f>
        <v/>
      </c>
      <c r="O21" s="23" t="str">
        <f ca="1">IFERROR((INDIRECT(Tableau1[[#This Row],[Fiche]]&amp;"!$B$46")),"")</f>
        <v/>
      </c>
      <c r="P21" s="23" t="str">
        <f ca="1">IFERROR(UPPER(INDIRECT(Tableau1[[#This Row],[Fiche]]&amp;"!$C$46")),"")</f>
        <v/>
      </c>
      <c r="Q21" s="23" t="str">
        <f ca="1">IFERROR(UPPER(INDIRECT(Tableau1[[#This Row],[Fiche]]&amp;"!$D$46")),"")</f>
        <v/>
      </c>
      <c r="R21" s="23" t="str">
        <f ca="1">IFERROR(UPPER(INDIRECT(Tableau1[[#This Row],[Fiche]]&amp;"!$E$46")),"")</f>
        <v/>
      </c>
      <c r="S21" s="23" t="str">
        <f ca="1">IFERROR(UPPER(INDIRECT(Tableau1[[#This Row],[Fiche]]&amp;"!$F$46")),"")</f>
        <v/>
      </c>
      <c r="T21" s="23" t="str">
        <f ca="1">IFERROR(UPPER(INDIRECT(Tableau1[[#This Row],[Fiche]]&amp;"!$E$46")),"")</f>
        <v/>
      </c>
      <c r="U21" s="23" t="str">
        <f ca="1">IFERROR(INDEX(INDIRECT(Tableau1[[#This Row],[Fiche]]&amp;"!$D$24:$G$24"),MATCH(TRUE,INDEX(INDIRECT(Tableau1[[#This Row],[Fiche]]&amp;"!$D$25:$G$25")&lt;&gt;"",0),0)),"")</f>
        <v/>
      </c>
      <c r="V21" s="23" t="str">
        <f ca="1">IFERROR(INDEX(INDIRECT(Tableau1[[#This Row],[Fiche]]&amp;"!$B$47:$H$47"),MATCH(TRUE,INDEX(INDIRECT(Tableau1[[#This Row],[Fiche]]&amp;"!$B$48:$H$48")&lt;&gt;0,0),0)),"")</f>
        <v/>
      </c>
      <c r="W21" s="23" t="str">
        <f ca="1">IFERROR(INDEX(INDIRECT(Tableau1[[#This Row],[Fiche]]&amp;"!$D$30:$G$30"),MATCH(TRUE,INDEX(INDIRECT(Tableau1[[#This Row],[Fiche]]&amp;"!$D$31:$G$31")&lt;&gt;"",0),0)),"")</f>
        <v/>
      </c>
      <c r="X21" s="24" t="str">
        <f ca="1">IFERROR(INDEX(INDIRECT(Tableau1[[#This Row],[Fiche]]&amp;"!$B$49:$E$49"),MATCH(TRUE,INDEX(INDIRECT(Tableau1[[#This Row],[Fiche]]&amp;"!$B$50:$E$50")&lt;&gt;0,0),0)),"")</f>
        <v/>
      </c>
    </row>
    <row r="22" spans="1:24" ht="22.9" customHeight="1">
      <c r="A22" s="77" t="s">
        <v>247</v>
      </c>
      <c r="B22" s="79" t="str">
        <f ca="1">IFERROR(INDIRECT(Tableau1[[#This Row],[Fiche]]&amp;"!D$4"),"")</f>
        <v/>
      </c>
      <c r="C22" s="79" t="s">
        <v>308</v>
      </c>
      <c r="D22" s="21" t="str">
        <f ca="1">IFERROR(INDIRECT(Tableau1[[#This Row],[Fiche]]&amp;"!D$7"),"")</f>
        <v/>
      </c>
      <c r="E22" s="22" t="str">
        <f ca="1">IFERROR(INDIRECT(Tableau1[[#This Row],[Fiche]]&amp;"!E$7"),"")</f>
        <v/>
      </c>
      <c r="F22" s="56" t="str">
        <f ca="1">IFERROR(IF(TEXT(Tableau1[[#This Row],[Heure]],"hh")&gt;0,VLOOKUP(TEXT(Tableau1[[#This Row],[Heure]],"hh"),'Tranches horaires'!$A$3:$B$26,2),""),"")</f>
        <v/>
      </c>
      <c r="G22" s="23" t="str">
        <f ca="1">IFERROR(INDIRECT(Tableau1[[#This Row],[Fiche]]&amp;"!F$7"),"")</f>
        <v/>
      </c>
      <c r="H22" s="25" t="str">
        <f ca="1">IFERROR(INDIRECT(Tableau1[[#This Row],[Fiche]]&amp;"!D$10"),"")</f>
        <v/>
      </c>
      <c r="I22" s="23" t="str">
        <f ca="1">IFERROR(INDIRECT(Tableau1[[#This Row],[Fiche]]&amp;"!E$10"),"")</f>
        <v/>
      </c>
      <c r="J22" s="23" t="str">
        <f ca="1">IFERROR(INDIRECT(Tableau1[[#This Row],[Fiche]]&amp;"!D$11"),"")</f>
        <v/>
      </c>
      <c r="K22" s="23" t="str">
        <f ca="1">IFERROR(INDEX(INDIRECT(Tableau1[[#This Row],[Fiche]]&amp;"!$D$8:$G$8"),MATCH(TRUE,INDEX(INDIRECT(Tableau1[[#This Row],[Fiche]]&amp;"!$D$9:$G$9")&lt;&gt;"",0),0)),"")</f>
        <v/>
      </c>
      <c r="L22" s="23" t="str">
        <f ca="1">IFERROR(INDEX(INDIRECT(Tableau1[[#This Row],[Fiche]]&amp;"!$D$14:$E$14"),MATCH(TRUE,INDEX(INDIRECT(Tableau1[[#This Row],[Fiche]]&amp;"!$D$15:$E$15")&lt;&gt;"",0),0)),"")</f>
        <v/>
      </c>
      <c r="M22" s="23" t="str">
        <f ca="1">IFERROR(UPPER(INDIRECT(Tableau1[[#This Row],[Fiche]]&amp;"!$F$15")),"")</f>
        <v/>
      </c>
      <c r="N22" s="23" t="str">
        <f ca="1">IFERROR(INDEX(INDIRECT(Tableau1[[#This Row],[Fiche]]&amp;"!$D$16:$G$16"),MATCH(TRUE,INDEX(INDIRECT(Tableau1[[#This Row],[Fiche]]&amp;"!$D$17:$G$17")&lt;&gt;"",0),0)),"")</f>
        <v/>
      </c>
      <c r="O22" s="23" t="str">
        <f ca="1">IFERROR((INDIRECT(Tableau1[[#This Row],[Fiche]]&amp;"!$B$46")),"")</f>
        <v/>
      </c>
      <c r="P22" s="23" t="str">
        <f ca="1">IFERROR(UPPER(INDIRECT(Tableau1[[#This Row],[Fiche]]&amp;"!$C$46")),"")</f>
        <v/>
      </c>
      <c r="Q22" s="23" t="str">
        <f ca="1">IFERROR(UPPER(INDIRECT(Tableau1[[#This Row],[Fiche]]&amp;"!$D$46")),"")</f>
        <v/>
      </c>
      <c r="R22" s="23" t="str">
        <f ca="1">IFERROR(UPPER(INDIRECT(Tableau1[[#This Row],[Fiche]]&amp;"!$E$46")),"")</f>
        <v/>
      </c>
      <c r="S22" s="23" t="str">
        <f ca="1">IFERROR(UPPER(INDIRECT(Tableau1[[#This Row],[Fiche]]&amp;"!$F$46")),"")</f>
        <v/>
      </c>
      <c r="T22" s="23" t="str">
        <f ca="1">IFERROR(UPPER(INDIRECT(Tableau1[[#This Row],[Fiche]]&amp;"!$E$46")),"")</f>
        <v/>
      </c>
      <c r="U22" s="23" t="str">
        <f ca="1">IFERROR(INDEX(INDIRECT(Tableau1[[#This Row],[Fiche]]&amp;"!$D$24:$G$24"),MATCH(TRUE,INDEX(INDIRECT(Tableau1[[#This Row],[Fiche]]&amp;"!$D$25:$G$25")&lt;&gt;"",0),0)),"")</f>
        <v/>
      </c>
      <c r="V22" s="23" t="str">
        <f ca="1">IFERROR(INDEX(INDIRECT(Tableau1[[#This Row],[Fiche]]&amp;"!$B$47:$H$47"),MATCH(TRUE,INDEX(INDIRECT(Tableau1[[#This Row],[Fiche]]&amp;"!$B$48:$H$48")&lt;&gt;0,0),0)),"")</f>
        <v/>
      </c>
      <c r="W22" s="23" t="str">
        <f ca="1">IFERROR(INDEX(INDIRECT(Tableau1[[#This Row],[Fiche]]&amp;"!$D$30:$G$30"),MATCH(TRUE,INDEX(INDIRECT(Tableau1[[#This Row],[Fiche]]&amp;"!$D$31:$G$31")&lt;&gt;"",0),0)),"")</f>
        <v/>
      </c>
      <c r="X22" s="24" t="str">
        <f ca="1">IFERROR(INDEX(INDIRECT(Tableau1[[#This Row],[Fiche]]&amp;"!$B$49:$E$49"),MATCH(TRUE,INDEX(INDIRECT(Tableau1[[#This Row],[Fiche]]&amp;"!$B$50:$E$50")&lt;&gt;0,0),0)),"")</f>
        <v/>
      </c>
    </row>
    <row r="23" spans="1:24" ht="22.9" customHeight="1">
      <c r="A23" s="77" t="s">
        <v>248</v>
      </c>
      <c r="B23" s="79" t="str">
        <f ca="1">IFERROR(INDIRECT(Tableau1[[#This Row],[Fiche]]&amp;"!D$4"),"")</f>
        <v/>
      </c>
      <c r="C23" s="79" t="s">
        <v>308</v>
      </c>
      <c r="D23" s="21" t="str">
        <f ca="1">IFERROR(INDIRECT(Tableau1[[#This Row],[Fiche]]&amp;"!D$7"),"")</f>
        <v/>
      </c>
      <c r="E23" s="22" t="str">
        <f ca="1">IFERROR(INDIRECT(Tableau1[[#This Row],[Fiche]]&amp;"!E$7"),"")</f>
        <v/>
      </c>
      <c r="F23" s="56" t="str">
        <f ca="1">IFERROR(IF(TEXT(Tableau1[[#This Row],[Heure]],"hh")&gt;0,VLOOKUP(TEXT(Tableau1[[#This Row],[Heure]],"hh"),'Tranches horaires'!$A$3:$B$26,2),""),"")</f>
        <v/>
      </c>
      <c r="G23" s="23" t="str">
        <f ca="1">IFERROR(INDIRECT(Tableau1[[#This Row],[Fiche]]&amp;"!F$7"),"")</f>
        <v/>
      </c>
      <c r="H23" s="25" t="str">
        <f ca="1">IFERROR(INDIRECT(Tableau1[[#This Row],[Fiche]]&amp;"!D$10"),"")</f>
        <v/>
      </c>
      <c r="I23" s="23" t="str">
        <f ca="1">IFERROR(INDIRECT(Tableau1[[#This Row],[Fiche]]&amp;"!E$10"),"")</f>
        <v/>
      </c>
      <c r="J23" s="23" t="str">
        <f ca="1">IFERROR(INDIRECT(Tableau1[[#This Row],[Fiche]]&amp;"!D$11"),"")</f>
        <v/>
      </c>
      <c r="K23" s="23" t="str">
        <f ca="1">IFERROR(INDEX(INDIRECT(Tableau1[[#This Row],[Fiche]]&amp;"!$D$8:$G$8"),MATCH(TRUE,INDEX(INDIRECT(Tableau1[[#This Row],[Fiche]]&amp;"!$D$9:$G$9")&lt;&gt;"",0),0)),"")</f>
        <v/>
      </c>
      <c r="L23" s="23" t="str">
        <f ca="1">IFERROR(INDEX(INDIRECT(Tableau1[[#This Row],[Fiche]]&amp;"!$D$14:$E$14"),MATCH(TRUE,INDEX(INDIRECT(Tableau1[[#This Row],[Fiche]]&amp;"!$D$15:$E$15")&lt;&gt;"",0),0)),"")</f>
        <v/>
      </c>
      <c r="M23" s="23" t="str">
        <f ca="1">IFERROR(UPPER(INDIRECT(Tableau1[[#This Row],[Fiche]]&amp;"!$F$15")),"")</f>
        <v/>
      </c>
      <c r="N23" s="23" t="str">
        <f ca="1">IFERROR(INDEX(INDIRECT(Tableau1[[#This Row],[Fiche]]&amp;"!$D$16:$G$16"),MATCH(TRUE,INDEX(INDIRECT(Tableau1[[#This Row],[Fiche]]&amp;"!$D$17:$G$17")&lt;&gt;"",0),0)),"")</f>
        <v/>
      </c>
      <c r="O23" s="23" t="str">
        <f ca="1">IFERROR((INDIRECT(Tableau1[[#This Row],[Fiche]]&amp;"!$B$46")),"")</f>
        <v/>
      </c>
      <c r="P23" s="23" t="str">
        <f ca="1">IFERROR(UPPER(INDIRECT(Tableau1[[#This Row],[Fiche]]&amp;"!$C$46")),"")</f>
        <v/>
      </c>
      <c r="Q23" s="23" t="str">
        <f ca="1">IFERROR(UPPER(INDIRECT(Tableau1[[#This Row],[Fiche]]&amp;"!$D$46")),"")</f>
        <v/>
      </c>
      <c r="R23" s="23" t="str">
        <f ca="1">IFERROR(UPPER(INDIRECT(Tableau1[[#This Row],[Fiche]]&amp;"!$E$46")),"")</f>
        <v/>
      </c>
      <c r="S23" s="23" t="str">
        <f ca="1">IFERROR(UPPER(INDIRECT(Tableau1[[#This Row],[Fiche]]&amp;"!$F$46")),"")</f>
        <v/>
      </c>
      <c r="T23" s="23" t="str">
        <f ca="1">IFERROR(UPPER(INDIRECT(Tableau1[[#This Row],[Fiche]]&amp;"!$E$46")),"")</f>
        <v/>
      </c>
      <c r="U23" s="23" t="str">
        <f ca="1">IFERROR(INDEX(INDIRECT(Tableau1[[#This Row],[Fiche]]&amp;"!$D$24:$G$24"),MATCH(TRUE,INDEX(INDIRECT(Tableau1[[#This Row],[Fiche]]&amp;"!$D$25:$G$25")&lt;&gt;"",0),0)),"")</f>
        <v/>
      </c>
      <c r="V23" s="23" t="str">
        <f ca="1">IFERROR(INDEX(INDIRECT(Tableau1[[#This Row],[Fiche]]&amp;"!$B$47:$H$47"),MATCH(TRUE,INDEX(INDIRECT(Tableau1[[#This Row],[Fiche]]&amp;"!$B$48:$H$48")&lt;&gt;0,0),0)),"")</f>
        <v/>
      </c>
      <c r="W23" s="23" t="str">
        <f ca="1">IFERROR(INDEX(INDIRECT(Tableau1[[#This Row],[Fiche]]&amp;"!$D$30:$G$30"),MATCH(TRUE,INDEX(INDIRECT(Tableau1[[#This Row],[Fiche]]&amp;"!$D$31:$G$31")&lt;&gt;"",0),0)),"")</f>
        <v/>
      </c>
      <c r="X23" s="24" t="str">
        <f ca="1">IFERROR(INDEX(INDIRECT(Tableau1[[#This Row],[Fiche]]&amp;"!$B$49:$E$49"),MATCH(TRUE,INDEX(INDIRECT(Tableau1[[#This Row],[Fiche]]&amp;"!$B$50:$E$50")&lt;&gt;0,0),0)),"")</f>
        <v/>
      </c>
    </row>
    <row r="24" spans="1:24" ht="22.9" customHeight="1">
      <c r="A24" s="77" t="s">
        <v>249</v>
      </c>
      <c r="B24" s="79" t="str">
        <f ca="1">IFERROR(INDIRECT(Tableau1[[#This Row],[Fiche]]&amp;"!D$4"),"")</f>
        <v/>
      </c>
      <c r="C24" s="79" t="s">
        <v>308</v>
      </c>
      <c r="D24" s="21" t="str">
        <f ca="1">IFERROR(INDIRECT(Tableau1[[#This Row],[Fiche]]&amp;"!D$7"),"")</f>
        <v/>
      </c>
      <c r="E24" s="22" t="str">
        <f ca="1">IFERROR(INDIRECT(Tableau1[[#This Row],[Fiche]]&amp;"!E$7"),"")</f>
        <v/>
      </c>
      <c r="F24" s="56" t="str">
        <f ca="1">IFERROR(IF(TEXT(Tableau1[[#This Row],[Heure]],"hh")&gt;0,VLOOKUP(TEXT(Tableau1[[#This Row],[Heure]],"hh"),'Tranches horaires'!$A$3:$B$26,2),""),"")</f>
        <v/>
      </c>
      <c r="G24" s="23" t="str">
        <f ca="1">IFERROR(INDIRECT(Tableau1[[#This Row],[Fiche]]&amp;"!F$7"),"")</f>
        <v/>
      </c>
      <c r="H24" s="25" t="str">
        <f ca="1">IFERROR(INDIRECT(Tableau1[[#This Row],[Fiche]]&amp;"!D$10"),"")</f>
        <v/>
      </c>
      <c r="I24" s="23" t="str">
        <f ca="1">IFERROR(INDIRECT(Tableau1[[#This Row],[Fiche]]&amp;"!E$10"),"")</f>
        <v/>
      </c>
      <c r="J24" s="23" t="str">
        <f ca="1">IFERROR(INDIRECT(Tableau1[[#This Row],[Fiche]]&amp;"!D$11"),"")</f>
        <v/>
      </c>
      <c r="K24" s="23" t="str">
        <f ca="1">IFERROR(INDEX(INDIRECT(Tableau1[[#This Row],[Fiche]]&amp;"!$D$8:$G$8"),MATCH(TRUE,INDEX(INDIRECT(Tableau1[[#This Row],[Fiche]]&amp;"!$D$9:$G$9")&lt;&gt;"",0),0)),"")</f>
        <v/>
      </c>
      <c r="L24" s="23" t="str">
        <f ca="1">IFERROR(INDEX(INDIRECT(Tableau1[[#This Row],[Fiche]]&amp;"!$D$14:$E$14"),MATCH(TRUE,INDEX(INDIRECT(Tableau1[[#This Row],[Fiche]]&amp;"!$D$15:$E$15")&lt;&gt;"",0),0)),"")</f>
        <v/>
      </c>
      <c r="M24" s="23" t="str">
        <f ca="1">IFERROR(UPPER(INDIRECT(Tableau1[[#This Row],[Fiche]]&amp;"!$F$15")),"")</f>
        <v/>
      </c>
      <c r="N24" s="23" t="str">
        <f ca="1">IFERROR(INDEX(INDIRECT(Tableau1[[#This Row],[Fiche]]&amp;"!$D$16:$G$16"),MATCH(TRUE,INDEX(INDIRECT(Tableau1[[#This Row],[Fiche]]&amp;"!$D$17:$G$17")&lt;&gt;"",0),0)),"")</f>
        <v/>
      </c>
      <c r="O24" s="23" t="str">
        <f ca="1">IFERROR((INDIRECT(Tableau1[[#This Row],[Fiche]]&amp;"!$B$46")),"")</f>
        <v/>
      </c>
      <c r="P24" s="23" t="str">
        <f ca="1">IFERROR(UPPER(INDIRECT(Tableau1[[#This Row],[Fiche]]&amp;"!$C$46")),"")</f>
        <v/>
      </c>
      <c r="Q24" s="23" t="str">
        <f ca="1">IFERROR(UPPER(INDIRECT(Tableau1[[#This Row],[Fiche]]&amp;"!$D$46")),"")</f>
        <v/>
      </c>
      <c r="R24" s="23" t="str">
        <f ca="1">IFERROR(UPPER(INDIRECT(Tableau1[[#This Row],[Fiche]]&amp;"!$E$46")),"")</f>
        <v/>
      </c>
      <c r="S24" s="23" t="str">
        <f ca="1">IFERROR(UPPER(INDIRECT(Tableau1[[#This Row],[Fiche]]&amp;"!$F$46")),"")</f>
        <v/>
      </c>
      <c r="T24" s="23" t="str">
        <f ca="1">IFERROR(UPPER(INDIRECT(Tableau1[[#This Row],[Fiche]]&amp;"!$E$46")),"")</f>
        <v/>
      </c>
      <c r="U24" s="23" t="str">
        <f ca="1">IFERROR(INDEX(INDIRECT(Tableau1[[#This Row],[Fiche]]&amp;"!$D$24:$G$24"),MATCH(TRUE,INDEX(INDIRECT(Tableau1[[#This Row],[Fiche]]&amp;"!$D$25:$G$25")&lt;&gt;"",0),0)),"")</f>
        <v/>
      </c>
      <c r="V24" s="23" t="str">
        <f ca="1">IFERROR(INDEX(INDIRECT(Tableau1[[#This Row],[Fiche]]&amp;"!$B$47:$H$47"),MATCH(TRUE,INDEX(INDIRECT(Tableau1[[#This Row],[Fiche]]&amp;"!$B$48:$H$48")&lt;&gt;0,0),0)),"")</f>
        <v/>
      </c>
      <c r="W24" s="23" t="str">
        <f ca="1">IFERROR(INDEX(INDIRECT(Tableau1[[#This Row],[Fiche]]&amp;"!$D$30:$G$30"),MATCH(TRUE,INDEX(INDIRECT(Tableau1[[#This Row],[Fiche]]&amp;"!$D$31:$G$31")&lt;&gt;"",0),0)),"")</f>
        <v/>
      </c>
      <c r="X24" s="24" t="str">
        <f ca="1">IFERROR(INDEX(INDIRECT(Tableau1[[#This Row],[Fiche]]&amp;"!$B$49:$E$49"),MATCH(TRUE,INDEX(INDIRECT(Tableau1[[#This Row],[Fiche]]&amp;"!$B$50:$E$50")&lt;&gt;0,0),0)),"")</f>
        <v/>
      </c>
    </row>
    <row r="25" spans="1:24" ht="22.9" customHeight="1">
      <c r="A25" s="77" t="s">
        <v>250</v>
      </c>
      <c r="B25" s="79" t="str">
        <f ca="1">IFERROR(INDIRECT(Tableau1[[#This Row],[Fiche]]&amp;"!D$4"),"")</f>
        <v/>
      </c>
      <c r="C25" s="79" t="s">
        <v>308</v>
      </c>
      <c r="D25" s="21" t="str">
        <f ca="1">IFERROR(INDIRECT(Tableau1[[#This Row],[Fiche]]&amp;"!D$7"),"")</f>
        <v/>
      </c>
      <c r="E25" s="22" t="str">
        <f ca="1">IFERROR(INDIRECT(Tableau1[[#This Row],[Fiche]]&amp;"!E$7"),"")</f>
        <v/>
      </c>
      <c r="F25" s="56" t="str">
        <f ca="1">IFERROR(IF(TEXT(Tableau1[[#This Row],[Heure]],"hh")&gt;0,VLOOKUP(TEXT(Tableau1[[#This Row],[Heure]],"hh"),'Tranches horaires'!$A$3:$B$26,2),""),"")</f>
        <v/>
      </c>
      <c r="G25" s="23" t="str">
        <f ca="1">IFERROR(INDIRECT(Tableau1[[#This Row],[Fiche]]&amp;"!F$7"),"")</f>
        <v/>
      </c>
      <c r="H25" s="25" t="str">
        <f ca="1">IFERROR(INDIRECT(Tableau1[[#This Row],[Fiche]]&amp;"!D$10"),"")</f>
        <v/>
      </c>
      <c r="I25" s="23" t="str">
        <f ca="1">IFERROR(INDIRECT(Tableau1[[#This Row],[Fiche]]&amp;"!E$10"),"")</f>
        <v/>
      </c>
      <c r="J25" s="23" t="str">
        <f ca="1">IFERROR(INDIRECT(Tableau1[[#This Row],[Fiche]]&amp;"!D$11"),"")</f>
        <v/>
      </c>
      <c r="K25" s="23" t="str">
        <f ca="1">IFERROR(INDEX(INDIRECT(Tableau1[[#This Row],[Fiche]]&amp;"!$D$8:$G$8"),MATCH(TRUE,INDEX(INDIRECT(Tableau1[[#This Row],[Fiche]]&amp;"!$D$9:$G$9")&lt;&gt;"",0),0)),"")</f>
        <v/>
      </c>
      <c r="L25" s="23" t="str">
        <f ca="1">IFERROR(INDEX(INDIRECT(Tableau1[[#This Row],[Fiche]]&amp;"!$D$14:$E$14"),MATCH(TRUE,INDEX(INDIRECT(Tableau1[[#This Row],[Fiche]]&amp;"!$D$15:$E$15")&lt;&gt;"",0),0)),"")</f>
        <v/>
      </c>
      <c r="M25" s="23" t="str">
        <f ca="1">IFERROR(UPPER(INDIRECT(Tableau1[[#This Row],[Fiche]]&amp;"!$F$15")),"")</f>
        <v/>
      </c>
      <c r="N25" s="23" t="str">
        <f ca="1">IFERROR(INDEX(INDIRECT(Tableau1[[#This Row],[Fiche]]&amp;"!$D$16:$G$16"),MATCH(TRUE,INDEX(INDIRECT(Tableau1[[#This Row],[Fiche]]&amp;"!$D$17:$G$17")&lt;&gt;"",0),0)),"")</f>
        <v/>
      </c>
      <c r="O25" s="23" t="str">
        <f ca="1">IFERROR((INDIRECT(Tableau1[[#This Row],[Fiche]]&amp;"!$B$46")),"")</f>
        <v/>
      </c>
      <c r="P25" s="23" t="str">
        <f ca="1">IFERROR(UPPER(INDIRECT(Tableau1[[#This Row],[Fiche]]&amp;"!$C$46")),"")</f>
        <v/>
      </c>
      <c r="Q25" s="23" t="str">
        <f ca="1">IFERROR(UPPER(INDIRECT(Tableau1[[#This Row],[Fiche]]&amp;"!$D$46")),"")</f>
        <v/>
      </c>
      <c r="R25" s="23" t="str">
        <f ca="1">IFERROR(UPPER(INDIRECT(Tableau1[[#This Row],[Fiche]]&amp;"!$E$46")),"")</f>
        <v/>
      </c>
      <c r="S25" s="23" t="str">
        <f ca="1">IFERROR(UPPER(INDIRECT(Tableau1[[#This Row],[Fiche]]&amp;"!$F$46")),"")</f>
        <v/>
      </c>
      <c r="T25" s="23" t="str">
        <f ca="1">IFERROR(UPPER(INDIRECT(Tableau1[[#This Row],[Fiche]]&amp;"!$E$46")),"")</f>
        <v/>
      </c>
      <c r="U25" s="23" t="str">
        <f ca="1">IFERROR(INDEX(INDIRECT(Tableau1[[#This Row],[Fiche]]&amp;"!$D$24:$G$24"),MATCH(TRUE,INDEX(INDIRECT(Tableau1[[#This Row],[Fiche]]&amp;"!$D$25:$G$25")&lt;&gt;"",0),0)),"")</f>
        <v/>
      </c>
      <c r="V25" s="23" t="str">
        <f ca="1">IFERROR(INDEX(INDIRECT(Tableau1[[#This Row],[Fiche]]&amp;"!$B$47:$H$47"),MATCH(TRUE,INDEX(INDIRECT(Tableau1[[#This Row],[Fiche]]&amp;"!$B$48:$H$48")&lt;&gt;0,0),0)),"")</f>
        <v/>
      </c>
      <c r="W25" s="23" t="str">
        <f ca="1">IFERROR(INDEX(INDIRECT(Tableau1[[#This Row],[Fiche]]&amp;"!$D$30:$G$30"),MATCH(TRUE,INDEX(INDIRECT(Tableau1[[#This Row],[Fiche]]&amp;"!$D$31:$G$31")&lt;&gt;"",0),0)),"")</f>
        <v/>
      </c>
      <c r="X25" s="24" t="str">
        <f ca="1">IFERROR(INDEX(INDIRECT(Tableau1[[#This Row],[Fiche]]&amp;"!$B$49:$E$49"),MATCH(TRUE,INDEX(INDIRECT(Tableau1[[#This Row],[Fiche]]&amp;"!$B$50:$E$50")&lt;&gt;0,0),0)),"")</f>
        <v/>
      </c>
    </row>
    <row r="26" spans="1:24" ht="22.9" customHeight="1">
      <c r="A26" s="77" t="s">
        <v>251</v>
      </c>
      <c r="B26" s="79" t="str">
        <f ca="1">IFERROR(INDIRECT(Tableau1[[#This Row],[Fiche]]&amp;"!D$4"),"")</f>
        <v/>
      </c>
      <c r="C26" s="79" t="s">
        <v>308</v>
      </c>
      <c r="D26" s="21" t="str">
        <f ca="1">IFERROR(INDIRECT(Tableau1[[#This Row],[Fiche]]&amp;"!D$7"),"")</f>
        <v/>
      </c>
      <c r="E26" s="22" t="str">
        <f ca="1">IFERROR(INDIRECT(Tableau1[[#This Row],[Fiche]]&amp;"!E$7"),"")</f>
        <v/>
      </c>
      <c r="F26" s="56" t="str">
        <f ca="1">IFERROR(IF(TEXT(Tableau1[[#This Row],[Heure]],"hh")&gt;0,VLOOKUP(TEXT(Tableau1[[#This Row],[Heure]],"hh"),'Tranches horaires'!$A$3:$B$26,2),""),"")</f>
        <v/>
      </c>
      <c r="G26" s="23" t="str">
        <f ca="1">IFERROR(INDIRECT(Tableau1[[#This Row],[Fiche]]&amp;"!F$7"),"")</f>
        <v/>
      </c>
      <c r="H26" s="25" t="str">
        <f ca="1">IFERROR(INDIRECT(Tableau1[[#This Row],[Fiche]]&amp;"!D$10"),"")</f>
        <v/>
      </c>
      <c r="I26" s="23" t="str">
        <f ca="1">IFERROR(INDIRECT(Tableau1[[#This Row],[Fiche]]&amp;"!E$10"),"")</f>
        <v/>
      </c>
      <c r="J26" s="23" t="str">
        <f ca="1">IFERROR(INDIRECT(Tableau1[[#This Row],[Fiche]]&amp;"!D$11"),"")</f>
        <v/>
      </c>
      <c r="K26" s="23" t="str">
        <f ca="1">IFERROR(INDEX(INDIRECT(Tableau1[[#This Row],[Fiche]]&amp;"!$D$8:$G$8"),MATCH(TRUE,INDEX(INDIRECT(Tableau1[[#This Row],[Fiche]]&amp;"!$D$9:$G$9")&lt;&gt;"",0),0)),"")</f>
        <v/>
      </c>
      <c r="L26" s="23" t="str">
        <f ca="1">IFERROR(INDEX(INDIRECT(Tableau1[[#This Row],[Fiche]]&amp;"!$D$14:$E$14"),MATCH(TRUE,INDEX(INDIRECT(Tableau1[[#This Row],[Fiche]]&amp;"!$D$15:$E$15")&lt;&gt;"",0),0)),"")</f>
        <v/>
      </c>
      <c r="M26" s="23" t="str">
        <f ca="1">IFERROR(UPPER(INDIRECT(Tableau1[[#This Row],[Fiche]]&amp;"!$F$15")),"")</f>
        <v/>
      </c>
      <c r="N26" s="23" t="str">
        <f ca="1">IFERROR(INDEX(INDIRECT(Tableau1[[#This Row],[Fiche]]&amp;"!$D$16:$G$16"),MATCH(TRUE,INDEX(INDIRECT(Tableau1[[#This Row],[Fiche]]&amp;"!$D$17:$G$17")&lt;&gt;"",0),0)),"")</f>
        <v/>
      </c>
      <c r="O26" s="23" t="str">
        <f ca="1">IFERROR((INDIRECT(Tableau1[[#This Row],[Fiche]]&amp;"!$B$46")),"")</f>
        <v/>
      </c>
      <c r="P26" s="23" t="str">
        <f ca="1">IFERROR(UPPER(INDIRECT(Tableau1[[#This Row],[Fiche]]&amp;"!$C$46")),"")</f>
        <v/>
      </c>
      <c r="Q26" s="23" t="str">
        <f ca="1">IFERROR(UPPER(INDIRECT(Tableau1[[#This Row],[Fiche]]&amp;"!$D$46")),"")</f>
        <v/>
      </c>
      <c r="R26" s="23" t="str">
        <f ca="1">IFERROR(UPPER(INDIRECT(Tableau1[[#This Row],[Fiche]]&amp;"!$E$46")),"")</f>
        <v/>
      </c>
      <c r="S26" s="23" t="str">
        <f ca="1">IFERROR(UPPER(INDIRECT(Tableau1[[#This Row],[Fiche]]&amp;"!$F$46")),"")</f>
        <v/>
      </c>
      <c r="T26" s="23" t="str">
        <f ca="1">IFERROR(UPPER(INDIRECT(Tableau1[[#This Row],[Fiche]]&amp;"!$E$46")),"")</f>
        <v/>
      </c>
      <c r="U26" s="23" t="str">
        <f ca="1">IFERROR(INDEX(INDIRECT(Tableau1[[#This Row],[Fiche]]&amp;"!$D$24:$G$24"),MATCH(TRUE,INDEX(INDIRECT(Tableau1[[#This Row],[Fiche]]&amp;"!$D$25:$G$25")&lt;&gt;"",0),0)),"")</f>
        <v/>
      </c>
      <c r="V26" s="23" t="str">
        <f ca="1">IFERROR(INDEX(INDIRECT(Tableau1[[#This Row],[Fiche]]&amp;"!$B$47:$H$47"),MATCH(TRUE,INDEX(INDIRECT(Tableau1[[#This Row],[Fiche]]&amp;"!$B$48:$H$48")&lt;&gt;0,0),0)),"")</f>
        <v/>
      </c>
      <c r="W26" s="23" t="str">
        <f ca="1">IFERROR(INDEX(INDIRECT(Tableau1[[#This Row],[Fiche]]&amp;"!$D$30:$G$30"),MATCH(TRUE,INDEX(INDIRECT(Tableau1[[#This Row],[Fiche]]&amp;"!$D$31:$G$31")&lt;&gt;"",0),0)),"")</f>
        <v/>
      </c>
      <c r="X26" s="24" t="str">
        <f ca="1">IFERROR(INDEX(INDIRECT(Tableau1[[#This Row],[Fiche]]&amp;"!$B$49:$E$49"),MATCH(TRUE,INDEX(INDIRECT(Tableau1[[#This Row],[Fiche]]&amp;"!$B$50:$E$50")&lt;&gt;0,0),0)),"")</f>
        <v/>
      </c>
    </row>
    <row r="27" spans="1:24" ht="22.9" customHeight="1">
      <c r="A27" s="77" t="s">
        <v>252</v>
      </c>
      <c r="B27" s="79" t="str">
        <f ca="1">IFERROR(INDIRECT(Tableau1[[#This Row],[Fiche]]&amp;"!D$4"),"")</f>
        <v/>
      </c>
      <c r="C27" s="79" t="s">
        <v>308</v>
      </c>
      <c r="D27" s="21" t="str">
        <f ca="1">IFERROR(INDIRECT(Tableau1[[#This Row],[Fiche]]&amp;"!D$7"),"")</f>
        <v/>
      </c>
      <c r="E27" s="22" t="str">
        <f ca="1">IFERROR(INDIRECT(Tableau1[[#This Row],[Fiche]]&amp;"!E$7"),"")</f>
        <v/>
      </c>
      <c r="F27" s="56" t="str">
        <f ca="1">IFERROR(IF(TEXT(Tableau1[[#This Row],[Heure]],"hh")&gt;0,VLOOKUP(TEXT(Tableau1[[#This Row],[Heure]],"hh"),'Tranches horaires'!$A$3:$B$26,2),""),"")</f>
        <v/>
      </c>
      <c r="G27" s="23" t="str">
        <f ca="1">IFERROR(INDIRECT(Tableau1[[#This Row],[Fiche]]&amp;"!F$7"),"")</f>
        <v/>
      </c>
      <c r="H27" s="25" t="str">
        <f ca="1">IFERROR(INDIRECT(Tableau1[[#This Row],[Fiche]]&amp;"!D$10"),"")</f>
        <v/>
      </c>
      <c r="I27" s="23" t="str">
        <f ca="1">IFERROR(INDIRECT(Tableau1[[#This Row],[Fiche]]&amp;"!E$10"),"")</f>
        <v/>
      </c>
      <c r="J27" s="23" t="str">
        <f ca="1">IFERROR(INDIRECT(Tableau1[[#This Row],[Fiche]]&amp;"!D$11"),"")</f>
        <v/>
      </c>
      <c r="K27" s="23" t="str">
        <f ca="1">IFERROR(INDEX(INDIRECT(Tableau1[[#This Row],[Fiche]]&amp;"!$D$8:$G$8"),MATCH(TRUE,INDEX(INDIRECT(Tableau1[[#This Row],[Fiche]]&amp;"!$D$9:$G$9")&lt;&gt;"",0),0)),"")</f>
        <v/>
      </c>
      <c r="L27" s="23" t="str">
        <f ca="1">IFERROR(INDEX(INDIRECT(Tableau1[[#This Row],[Fiche]]&amp;"!$D$14:$E$14"),MATCH(TRUE,INDEX(INDIRECT(Tableau1[[#This Row],[Fiche]]&amp;"!$D$15:$E$15")&lt;&gt;"",0),0)),"")</f>
        <v/>
      </c>
      <c r="M27" s="23" t="str">
        <f ca="1">IFERROR(UPPER(INDIRECT(Tableau1[[#This Row],[Fiche]]&amp;"!$F$15")),"")</f>
        <v/>
      </c>
      <c r="N27" s="23" t="str">
        <f ca="1">IFERROR(INDEX(INDIRECT(Tableau1[[#This Row],[Fiche]]&amp;"!$D$16:$G$16"),MATCH(TRUE,INDEX(INDIRECT(Tableau1[[#This Row],[Fiche]]&amp;"!$D$17:$G$17")&lt;&gt;"",0),0)),"")</f>
        <v/>
      </c>
      <c r="O27" s="23" t="str">
        <f ca="1">IFERROR((INDIRECT(Tableau1[[#This Row],[Fiche]]&amp;"!$B$46")),"")</f>
        <v/>
      </c>
      <c r="P27" s="23" t="str">
        <f ca="1">IFERROR(UPPER(INDIRECT(Tableau1[[#This Row],[Fiche]]&amp;"!$C$46")),"")</f>
        <v/>
      </c>
      <c r="Q27" s="23" t="str">
        <f ca="1">IFERROR(UPPER(INDIRECT(Tableau1[[#This Row],[Fiche]]&amp;"!$D$46")),"")</f>
        <v/>
      </c>
      <c r="R27" s="23" t="str">
        <f ca="1">IFERROR(UPPER(INDIRECT(Tableau1[[#This Row],[Fiche]]&amp;"!$E$46")),"")</f>
        <v/>
      </c>
      <c r="S27" s="23" t="str">
        <f ca="1">IFERROR(UPPER(INDIRECT(Tableau1[[#This Row],[Fiche]]&amp;"!$F$46")),"")</f>
        <v/>
      </c>
      <c r="T27" s="23" t="str">
        <f ca="1">IFERROR(UPPER(INDIRECT(Tableau1[[#This Row],[Fiche]]&amp;"!$E$46")),"")</f>
        <v/>
      </c>
      <c r="U27" s="23" t="str">
        <f ca="1">IFERROR(INDEX(INDIRECT(Tableau1[[#This Row],[Fiche]]&amp;"!$D$24:$G$24"),MATCH(TRUE,INDEX(INDIRECT(Tableau1[[#This Row],[Fiche]]&amp;"!$D$25:$G$25")&lt;&gt;"",0),0)),"")</f>
        <v/>
      </c>
      <c r="V27" s="23" t="str">
        <f ca="1">IFERROR(INDEX(INDIRECT(Tableau1[[#This Row],[Fiche]]&amp;"!$B$47:$H$47"),MATCH(TRUE,INDEX(INDIRECT(Tableau1[[#This Row],[Fiche]]&amp;"!$B$48:$H$48")&lt;&gt;0,0),0)),"")</f>
        <v/>
      </c>
      <c r="W27" s="23" t="str">
        <f ca="1">IFERROR(INDEX(INDIRECT(Tableau1[[#This Row],[Fiche]]&amp;"!$D$30:$G$30"),MATCH(TRUE,INDEX(INDIRECT(Tableau1[[#This Row],[Fiche]]&amp;"!$D$31:$G$31")&lt;&gt;"",0),0)),"")</f>
        <v/>
      </c>
      <c r="X27" s="24" t="str">
        <f ca="1">IFERROR(INDEX(INDIRECT(Tableau1[[#This Row],[Fiche]]&amp;"!$B$49:$E$49"),MATCH(TRUE,INDEX(INDIRECT(Tableau1[[#This Row],[Fiche]]&amp;"!$B$50:$E$50")&lt;&gt;0,0),0)),"")</f>
        <v/>
      </c>
    </row>
    <row r="28" spans="1:24" ht="22.9" customHeight="1">
      <c r="A28" s="77" t="s">
        <v>253</v>
      </c>
      <c r="B28" s="79" t="str">
        <f ca="1">IFERROR(INDIRECT(Tableau1[[#This Row],[Fiche]]&amp;"!D$4"),"")</f>
        <v/>
      </c>
      <c r="C28" s="79" t="s">
        <v>308</v>
      </c>
      <c r="D28" s="21" t="str">
        <f ca="1">IFERROR(INDIRECT(Tableau1[[#This Row],[Fiche]]&amp;"!D$7"),"")</f>
        <v/>
      </c>
      <c r="E28" s="22" t="str">
        <f ca="1">IFERROR(INDIRECT(Tableau1[[#This Row],[Fiche]]&amp;"!E$7"),"")</f>
        <v/>
      </c>
      <c r="F28" s="56" t="str">
        <f ca="1">IFERROR(IF(TEXT(Tableau1[[#This Row],[Heure]],"hh")&gt;0,VLOOKUP(TEXT(Tableau1[[#This Row],[Heure]],"hh"),'Tranches horaires'!$A$3:$B$26,2),""),"")</f>
        <v/>
      </c>
      <c r="G28" s="23" t="str">
        <f ca="1">IFERROR(INDIRECT(Tableau1[[#This Row],[Fiche]]&amp;"!F$7"),"")</f>
        <v/>
      </c>
      <c r="H28" s="25" t="str">
        <f ca="1">IFERROR(INDIRECT(Tableau1[[#This Row],[Fiche]]&amp;"!D$10"),"")</f>
        <v/>
      </c>
      <c r="I28" s="23" t="str">
        <f ca="1">IFERROR(INDIRECT(Tableau1[[#This Row],[Fiche]]&amp;"!E$10"),"")</f>
        <v/>
      </c>
      <c r="J28" s="23" t="str">
        <f ca="1">IFERROR(INDIRECT(Tableau1[[#This Row],[Fiche]]&amp;"!D$11"),"")</f>
        <v/>
      </c>
      <c r="K28" s="23" t="str">
        <f ca="1">IFERROR(INDEX(INDIRECT(Tableau1[[#This Row],[Fiche]]&amp;"!$D$8:$G$8"),MATCH(TRUE,INDEX(INDIRECT(Tableau1[[#This Row],[Fiche]]&amp;"!$D$9:$G$9")&lt;&gt;"",0),0)),"")</f>
        <v/>
      </c>
      <c r="L28" s="23" t="str">
        <f ca="1">IFERROR(INDEX(INDIRECT(Tableau1[[#This Row],[Fiche]]&amp;"!$D$14:$E$14"),MATCH(TRUE,INDEX(INDIRECT(Tableau1[[#This Row],[Fiche]]&amp;"!$D$15:$E$15")&lt;&gt;"",0),0)),"")</f>
        <v/>
      </c>
      <c r="M28" s="23" t="str">
        <f ca="1">IFERROR(UPPER(INDIRECT(Tableau1[[#This Row],[Fiche]]&amp;"!$F$15")),"")</f>
        <v/>
      </c>
      <c r="N28" s="23" t="str">
        <f ca="1">IFERROR(INDEX(INDIRECT(Tableau1[[#This Row],[Fiche]]&amp;"!$D$16:$G$16"),MATCH(TRUE,INDEX(INDIRECT(Tableau1[[#This Row],[Fiche]]&amp;"!$D$17:$G$17")&lt;&gt;"",0),0)),"")</f>
        <v/>
      </c>
      <c r="O28" s="23" t="str">
        <f ca="1">IFERROR((INDIRECT(Tableau1[[#This Row],[Fiche]]&amp;"!$B$46")),"")</f>
        <v/>
      </c>
      <c r="P28" s="23" t="str">
        <f ca="1">IFERROR(UPPER(INDIRECT(Tableau1[[#This Row],[Fiche]]&amp;"!$C$46")),"")</f>
        <v/>
      </c>
      <c r="Q28" s="23" t="str">
        <f ca="1">IFERROR(UPPER(INDIRECT(Tableau1[[#This Row],[Fiche]]&amp;"!$D$46")),"")</f>
        <v/>
      </c>
      <c r="R28" s="23" t="str">
        <f ca="1">IFERROR(UPPER(INDIRECT(Tableau1[[#This Row],[Fiche]]&amp;"!$E$46")),"")</f>
        <v/>
      </c>
      <c r="S28" s="23" t="str">
        <f ca="1">IFERROR(UPPER(INDIRECT(Tableau1[[#This Row],[Fiche]]&amp;"!$F$46")),"")</f>
        <v/>
      </c>
      <c r="T28" s="23" t="str">
        <f ca="1">IFERROR(UPPER(INDIRECT(Tableau1[[#This Row],[Fiche]]&amp;"!$E$46")),"")</f>
        <v/>
      </c>
      <c r="U28" s="23" t="str">
        <f ca="1">IFERROR(INDEX(INDIRECT(Tableau1[[#This Row],[Fiche]]&amp;"!$D$24:$G$24"),MATCH(TRUE,INDEX(INDIRECT(Tableau1[[#This Row],[Fiche]]&amp;"!$D$25:$G$25")&lt;&gt;"",0),0)),"")</f>
        <v/>
      </c>
      <c r="V28" s="23" t="str">
        <f ca="1">IFERROR(INDEX(INDIRECT(Tableau1[[#This Row],[Fiche]]&amp;"!$B$47:$H$47"),MATCH(TRUE,INDEX(INDIRECT(Tableau1[[#This Row],[Fiche]]&amp;"!$B$48:$H$48")&lt;&gt;0,0),0)),"")</f>
        <v/>
      </c>
      <c r="W28" s="23" t="str">
        <f ca="1">IFERROR(INDEX(INDIRECT(Tableau1[[#This Row],[Fiche]]&amp;"!$D$30:$G$30"),MATCH(TRUE,INDEX(INDIRECT(Tableau1[[#This Row],[Fiche]]&amp;"!$D$31:$G$31")&lt;&gt;"",0),0)),"")</f>
        <v/>
      </c>
      <c r="X28" s="24" t="str">
        <f ca="1">IFERROR(INDEX(INDIRECT(Tableau1[[#This Row],[Fiche]]&amp;"!$B$49:$E$49"),MATCH(TRUE,INDEX(INDIRECT(Tableau1[[#This Row],[Fiche]]&amp;"!$B$50:$E$50")&lt;&gt;0,0),0)),"")</f>
        <v/>
      </c>
    </row>
    <row r="29" spans="1:24" ht="22.9" customHeight="1">
      <c r="A29" s="77" t="s">
        <v>254</v>
      </c>
      <c r="B29" s="79" t="str">
        <f ca="1">IFERROR(INDIRECT(Tableau1[[#This Row],[Fiche]]&amp;"!D$4"),"")</f>
        <v/>
      </c>
      <c r="C29" s="79" t="s">
        <v>308</v>
      </c>
      <c r="D29" s="21" t="str">
        <f ca="1">IFERROR(INDIRECT(Tableau1[[#This Row],[Fiche]]&amp;"!D$7"),"")</f>
        <v/>
      </c>
      <c r="E29" s="22" t="str">
        <f ca="1">IFERROR(INDIRECT(Tableau1[[#This Row],[Fiche]]&amp;"!E$7"),"")</f>
        <v/>
      </c>
      <c r="F29" s="56" t="str">
        <f ca="1">IFERROR(IF(TEXT(Tableau1[[#This Row],[Heure]],"hh")&gt;0,VLOOKUP(TEXT(Tableau1[[#This Row],[Heure]],"hh"),'Tranches horaires'!$A$3:$B$26,2),""),"")</f>
        <v/>
      </c>
      <c r="G29" s="23" t="str">
        <f ca="1">IFERROR(INDIRECT(Tableau1[[#This Row],[Fiche]]&amp;"!F$7"),"")</f>
        <v/>
      </c>
      <c r="H29" s="25" t="str">
        <f ca="1">IFERROR(INDIRECT(Tableau1[[#This Row],[Fiche]]&amp;"!D$10"),"")</f>
        <v/>
      </c>
      <c r="I29" s="23" t="str">
        <f ca="1">IFERROR(INDIRECT(Tableau1[[#This Row],[Fiche]]&amp;"!E$10"),"")</f>
        <v/>
      </c>
      <c r="J29" s="23" t="str">
        <f ca="1">IFERROR(INDIRECT(Tableau1[[#This Row],[Fiche]]&amp;"!D$11"),"")</f>
        <v/>
      </c>
      <c r="K29" s="23" t="str">
        <f ca="1">IFERROR(INDEX(INDIRECT(Tableau1[[#This Row],[Fiche]]&amp;"!$D$8:$G$8"),MATCH(TRUE,INDEX(INDIRECT(Tableau1[[#This Row],[Fiche]]&amp;"!$D$9:$G$9")&lt;&gt;"",0),0)),"")</f>
        <v/>
      </c>
      <c r="L29" s="23" t="str">
        <f ca="1">IFERROR(INDEX(INDIRECT(Tableau1[[#This Row],[Fiche]]&amp;"!$D$14:$E$14"),MATCH(TRUE,INDEX(INDIRECT(Tableau1[[#This Row],[Fiche]]&amp;"!$D$15:$E$15")&lt;&gt;"",0),0)),"")</f>
        <v/>
      </c>
      <c r="M29" s="23" t="str">
        <f ca="1">IFERROR(UPPER(INDIRECT(Tableau1[[#This Row],[Fiche]]&amp;"!$F$15")),"")</f>
        <v/>
      </c>
      <c r="N29" s="23" t="str">
        <f ca="1">IFERROR(INDEX(INDIRECT(Tableau1[[#This Row],[Fiche]]&amp;"!$D$16:$G$16"),MATCH(TRUE,INDEX(INDIRECT(Tableau1[[#This Row],[Fiche]]&amp;"!$D$17:$G$17")&lt;&gt;"",0),0)),"")</f>
        <v/>
      </c>
      <c r="O29" s="23" t="str">
        <f ca="1">IFERROR((INDIRECT(Tableau1[[#This Row],[Fiche]]&amp;"!$B$46")),"")</f>
        <v/>
      </c>
      <c r="P29" s="23" t="str">
        <f ca="1">IFERROR(UPPER(INDIRECT(Tableau1[[#This Row],[Fiche]]&amp;"!$C$46")),"")</f>
        <v/>
      </c>
      <c r="Q29" s="23" t="str">
        <f ca="1">IFERROR(UPPER(INDIRECT(Tableau1[[#This Row],[Fiche]]&amp;"!$D$46")),"")</f>
        <v/>
      </c>
      <c r="R29" s="23" t="str">
        <f ca="1">IFERROR(UPPER(INDIRECT(Tableau1[[#This Row],[Fiche]]&amp;"!$E$46")),"")</f>
        <v/>
      </c>
      <c r="S29" s="23" t="str">
        <f ca="1">IFERROR(UPPER(INDIRECT(Tableau1[[#This Row],[Fiche]]&amp;"!$F$46")),"")</f>
        <v/>
      </c>
      <c r="T29" s="23" t="str">
        <f ca="1">IFERROR(UPPER(INDIRECT(Tableau1[[#This Row],[Fiche]]&amp;"!$E$46")),"")</f>
        <v/>
      </c>
      <c r="U29" s="23" t="str">
        <f ca="1">IFERROR(INDEX(INDIRECT(Tableau1[[#This Row],[Fiche]]&amp;"!$D$24:$G$24"),MATCH(TRUE,INDEX(INDIRECT(Tableau1[[#This Row],[Fiche]]&amp;"!$D$25:$G$25")&lt;&gt;"",0),0)),"")</f>
        <v/>
      </c>
      <c r="V29" s="23" t="str">
        <f ca="1">IFERROR(INDEX(INDIRECT(Tableau1[[#This Row],[Fiche]]&amp;"!$B$47:$H$47"),MATCH(TRUE,INDEX(INDIRECT(Tableau1[[#This Row],[Fiche]]&amp;"!$B$48:$H$48")&lt;&gt;0,0),0)),"")</f>
        <v/>
      </c>
      <c r="W29" s="23" t="str">
        <f ca="1">IFERROR(INDEX(INDIRECT(Tableau1[[#This Row],[Fiche]]&amp;"!$D$30:$G$30"),MATCH(TRUE,INDEX(INDIRECT(Tableau1[[#This Row],[Fiche]]&amp;"!$D$31:$G$31")&lt;&gt;"",0),0)),"")</f>
        <v/>
      </c>
      <c r="X29" s="24" t="str">
        <f ca="1">IFERROR(INDEX(INDIRECT(Tableau1[[#This Row],[Fiche]]&amp;"!$B$49:$E$49"),MATCH(TRUE,INDEX(INDIRECT(Tableau1[[#This Row],[Fiche]]&amp;"!$B$50:$E$50")&lt;&gt;0,0),0)),"")</f>
        <v/>
      </c>
    </row>
    <row r="30" spans="1:24" ht="22.9" customHeight="1">
      <c r="A30" s="77" t="s">
        <v>255</v>
      </c>
      <c r="B30" s="79" t="str">
        <f ca="1">IFERROR(INDIRECT(Tableau1[[#This Row],[Fiche]]&amp;"!D$4"),"")</f>
        <v/>
      </c>
      <c r="C30" s="79" t="s">
        <v>308</v>
      </c>
      <c r="D30" s="21" t="str">
        <f ca="1">IFERROR(INDIRECT(Tableau1[[#This Row],[Fiche]]&amp;"!D$7"),"")</f>
        <v/>
      </c>
      <c r="E30" s="22" t="str">
        <f ca="1">IFERROR(INDIRECT(Tableau1[[#This Row],[Fiche]]&amp;"!E$7"),"")</f>
        <v/>
      </c>
      <c r="F30" s="56" t="str">
        <f ca="1">IFERROR(IF(TEXT(Tableau1[[#This Row],[Heure]],"hh")&gt;0,VLOOKUP(TEXT(Tableau1[[#This Row],[Heure]],"hh"),'Tranches horaires'!$A$3:$B$26,2),""),"")</f>
        <v/>
      </c>
      <c r="G30" s="23" t="str">
        <f ca="1">IFERROR(INDIRECT(Tableau1[[#This Row],[Fiche]]&amp;"!F$7"),"")</f>
        <v/>
      </c>
      <c r="H30" s="25" t="str">
        <f ca="1">IFERROR(INDIRECT(Tableau1[[#This Row],[Fiche]]&amp;"!D$10"),"")</f>
        <v/>
      </c>
      <c r="I30" s="23" t="str">
        <f ca="1">IFERROR(INDIRECT(Tableau1[[#This Row],[Fiche]]&amp;"!E$10"),"")</f>
        <v/>
      </c>
      <c r="J30" s="23" t="str">
        <f ca="1">IFERROR(INDIRECT(Tableau1[[#This Row],[Fiche]]&amp;"!D$11"),"")</f>
        <v/>
      </c>
      <c r="K30" s="23" t="str">
        <f ca="1">IFERROR(INDEX(INDIRECT(Tableau1[[#This Row],[Fiche]]&amp;"!$D$8:$G$8"),MATCH(TRUE,INDEX(INDIRECT(Tableau1[[#This Row],[Fiche]]&amp;"!$D$9:$G$9")&lt;&gt;"",0),0)),"")</f>
        <v/>
      </c>
      <c r="L30" s="23" t="str">
        <f ca="1">IFERROR(INDEX(INDIRECT(Tableau1[[#This Row],[Fiche]]&amp;"!$D$14:$E$14"),MATCH(TRUE,INDEX(INDIRECT(Tableau1[[#This Row],[Fiche]]&amp;"!$D$15:$E$15")&lt;&gt;"",0),0)),"")</f>
        <v/>
      </c>
      <c r="M30" s="23" t="str">
        <f ca="1">IFERROR(UPPER(INDIRECT(Tableau1[[#This Row],[Fiche]]&amp;"!$F$15")),"")</f>
        <v/>
      </c>
      <c r="N30" s="23" t="str">
        <f ca="1">IFERROR(INDEX(INDIRECT(Tableau1[[#This Row],[Fiche]]&amp;"!$D$16:$G$16"),MATCH(TRUE,INDEX(INDIRECT(Tableau1[[#This Row],[Fiche]]&amp;"!$D$17:$G$17")&lt;&gt;"",0),0)),"")</f>
        <v/>
      </c>
      <c r="O30" s="23" t="str">
        <f ca="1">IFERROR((INDIRECT(Tableau1[[#This Row],[Fiche]]&amp;"!$B$46")),"")</f>
        <v/>
      </c>
      <c r="P30" s="23" t="str">
        <f ca="1">IFERROR(UPPER(INDIRECT(Tableau1[[#This Row],[Fiche]]&amp;"!$C$46")),"")</f>
        <v/>
      </c>
      <c r="Q30" s="23" t="str">
        <f ca="1">IFERROR(UPPER(INDIRECT(Tableau1[[#This Row],[Fiche]]&amp;"!$D$46")),"")</f>
        <v/>
      </c>
      <c r="R30" s="23" t="str">
        <f ca="1">IFERROR(UPPER(INDIRECT(Tableau1[[#This Row],[Fiche]]&amp;"!$E$46")),"")</f>
        <v/>
      </c>
      <c r="S30" s="23" t="str">
        <f ca="1">IFERROR(UPPER(INDIRECT(Tableau1[[#This Row],[Fiche]]&amp;"!$F$46")),"")</f>
        <v/>
      </c>
      <c r="T30" s="23" t="str">
        <f ca="1">IFERROR(UPPER(INDIRECT(Tableau1[[#This Row],[Fiche]]&amp;"!$E$46")),"")</f>
        <v/>
      </c>
      <c r="U30" s="23" t="str">
        <f ca="1">IFERROR(INDEX(INDIRECT(Tableau1[[#This Row],[Fiche]]&amp;"!$D$24:$G$24"),MATCH(TRUE,INDEX(INDIRECT(Tableau1[[#This Row],[Fiche]]&amp;"!$D$25:$G$25")&lt;&gt;"",0),0)),"")</f>
        <v/>
      </c>
      <c r="V30" s="23" t="str">
        <f ca="1">IFERROR(INDEX(INDIRECT(Tableau1[[#This Row],[Fiche]]&amp;"!$B$47:$H$47"),MATCH(TRUE,INDEX(INDIRECT(Tableau1[[#This Row],[Fiche]]&amp;"!$B$48:$H$48")&lt;&gt;0,0),0)),"")</f>
        <v/>
      </c>
      <c r="W30" s="23" t="str">
        <f ca="1">IFERROR(INDEX(INDIRECT(Tableau1[[#This Row],[Fiche]]&amp;"!$D$30:$G$30"),MATCH(TRUE,INDEX(INDIRECT(Tableau1[[#This Row],[Fiche]]&amp;"!$D$31:$G$31")&lt;&gt;"",0),0)),"")</f>
        <v/>
      </c>
      <c r="X30" s="24" t="str">
        <f ca="1">IFERROR(INDEX(INDIRECT(Tableau1[[#This Row],[Fiche]]&amp;"!$B$49:$E$49"),MATCH(TRUE,INDEX(INDIRECT(Tableau1[[#This Row],[Fiche]]&amp;"!$B$50:$E$50")&lt;&gt;0,0),0)),"")</f>
        <v/>
      </c>
    </row>
    <row r="31" spans="1:24" ht="22.9" customHeight="1">
      <c r="A31" s="77" t="s">
        <v>256</v>
      </c>
      <c r="B31" s="79" t="str">
        <f ca="1">IFERROR(INDIRECT(Tableau1[[#This Row],[Fiche]]&amp;"!D$4"),"")</f>
        <v/>
      </c>
      <c r="C31" s="79" t="s">
        <v>308</v>
      </c>
      <c r="D31" s="21" t="str">
        <f ca="1">IFERROR(INDIRECT(Tableau1[[#This Row],[Fiche]]&amp;"!D$7"),"")</f>
        <v/>
      </c>
      <c r="E31" s="22" t="str">
        <f ca="1">IFERROR(INDIRECT(Tableau1[[#This Row],[Fiche]]&amp;"!E$7"),"")</f>
        <v/>
      </c>
      <c r="F31" s="56" t="str">
        <f ca="1">IFERROR(IF(TEXT(Tableau1[[#This Row],[Heure]],"hh")&gt;0,VLOOKUP(TEXT(Tableau1[[#This Row],[Heure]],"hh"),'Tranches horaires'!$A$3:$B$26,2),""),"")</f>
        <v/>
      </c>
      <c r="G31" s="23" t="str">
        <f ca="1">IFERROR(INDIRECT(Tableau1[[#This Row],[Fiche]]&amp;"!F$7"),"")</f>
        <v/>
      </c>
      <c r="H31" s="25" t="str">
        <f ca="1">IFERROR(INDIRECT(Tableau1[[#This Row],[Fiche]]&amp;"!D$10"),"")</f>
        <v/>
      </c>
      <c r="I31" s="23" t="str">
        <f ca="1">IFERROR(INDIRECT(Tableau1[[#This Row],[Fiche]]&amp;"!E$10"),"")</f>
        <v/>
      </c>
      <c r="J31" s="23" t="str">
        <f ca="1">IFERROR(INDIRECT(Tableau1[[#This Row],[Fiche]]&amp;"!D$11"),"")</f>
        <v/>
      </c>
      <c r="K31" s="23" t="str">
        <f ca="1">IFERROR(INDEX(INDIRECT(Tableau1[[#This Row],[Fiche]]&amp;"!$D$8:$G$8"),MATCH(TRUE,INDEX(INDIRECT(Tableau1[[#This Row],[Fiche]]&amp;"!$D$9:$G$9")&lt;&gt;"",0),0)),"")</f>
        <v/>
      </c>
      <c r="L31" s="23" t="str">
        <f ca="1">IFERROR(INDEX(INDIRECT(Tableau1[[#This Row],[Fiche]]&amp;"!$D$14:$E$14"),MATCH(TRUE,INDEX(INDIRECT(Tableau1[[#This Row],[Fiche]]&amp;"!$D$15:$E$15")&lt;&gt;"",0),0)),"")</f>
        <v/>
      </c>
      <c r="M31" s="23" t="str">
        <f ca="1">IFERROR(UPPER(INDIRECT(Tableau1[[#This Row],[Fiche]]&amp;"!$F$15")),"")</f>
        <v/>
      </c>
      <c r="N31" s="23" t="str">
        <f ca="1">IFERROR(INDEX(INDIRECT(Tableau1[[#This Row],[Fiche]]&amp;"!$D$16:$G$16"),MATCH(TRUE,INDEX(INDIRECT(Tableau1[[#This Row],[Fiche]]&amp;"!$D$17:$G$17")&lt;&gt;"",0),0)),"")</f>
        <v/>
      </c>
      <c r="O31" s="23" t="str">
        <f ca="1">IFERROR((INDIRECT(Tableau1[[#This Row],[Fiche]]&amp;"!$B$46")),"")</f>
        <v/>
      </c>
      <c r="P31" s="23" t="str">
        <f ca="1">IFERROR(UPPER(INDIRECT(Tableau1[[#This Row],[Fiche]]&amp;"!$C$46")),"")</f>
        <v/>
      </c>
      <c r="Q31" s="23" t="str">
        <f ca="1">IFERROR(UPPER(INDIRECT(Tableau1[[#This Row],[Fiche]]&amp;"!$D$46")),"")</f>
        <v/>
      </c>
      <c r="R31" s="23" t="str">
        <f ca="1">IFERROR(UPPER(INDIRECT(Tableau1[[#This Row],[Fiche]]&amp;"!$E$46")),"")</f>
        <v/>
      </c>
      <c r="S31" s="23" t="str">
        <f ca="1">IFERROR(UPPER(INDIRECT(Tableau1[[#This Row],[Fiche]]&amp;"!$F$46")),"")</f>
        <v/>
      </c>
      <c r="T31" s="23" t="str">
        <f ca="1">IFERROR(UPPER(INDIRECT(Tableau1[[#This Row],[Fiche]]&amp;"!$E$46")),"")</f>
        <v/>
      </c>
      <c r="U31" s="23" t="str">
        <f ca="1">IFERROR(INDEX(INDIRECT(Tableau1[[#This Row],[Fiche]]&amp;"!$D$24:$G$24"),MATCH(TRUE,INDEX(INDIRECT(Tableau1[[#This Row],[Fiche]]&amp;"!$D$25:$G$25")&lt;&gt;"",0),0)),"")</f>
        <v/>
      </c>
      <c r="V31" s="23" t="str">
        <f ca="1">IFERROR(INDEX(INDIRECT(Tableau1[[#This Row],[Fiche]]&amp;"!$B$47:$H$47"),MATCH(TRUE,INDEX(INDIRECT(Tableau1[[#This Row],[Fiche]]&amp;"!$B$48:$H$48")&lt;&gt;0,0),0)),"")</f>
        <v/>
      </c>
      <c r="W31" s="23" t="str">
        <f ca="1">IFERROR(INDEX(INDIRECT(Tableau1[[#This Row],[Fiche]]&amp;"!$D$30:$G$30"),MATCH(TRUE,INDEX(INDIRECT(Tableau1[[#This Row],[Fiche]]&amp;"!$D$31:$G$31")&lt;&gt;"",0),0)),"")</f>
        <v/>
      </c>
      <c r="X31" s="24" t="str">
        <f ca="1">IFERROR(INDEX(INDIRECT(Tableau1[[#This Row],[Fiche]]&amp;"!$B$49:$E$49"),MATCH(TRUE,INDEX(INDIRECT(Tableau1[[#This Row],[Fiche]]&amp;"!$B$50:$E$50")&lt;&gt;0,0),0)),"")</f>
        <v/>
      </c>
    </row>
    <row r="32" spans="1:24" ht="22.9" customHeight="1">
      <c r="A32" s="77" t="s">
        <v>257</v>
      </c>
      <c r="B32" s="79" t="str">
        <f ca="1">IFERROR(INDIRECT(Tableau1[[#This Row],[Fiche]]&amp;"!D$4"),"")</f>
        <v/>
      </c>
      <c r="C32" s="79" t="s">
        <v>308</v>
      </c>
      <c r="D32" s="21" t="str">
        <f ca="1">IFERROR(INDIRECT(Tableau1[[#This Row],[Fiche]]&amp;"!D$7"),"")</f>
        <v/>
      </c>
      <c r="E32" s="22" t="str">
        <f ca="1">IFERROR(INDIRECT(Tableau1[[#This Row],[Fiche]]&amp;"!E$7"),"")</f>
        <v/>
      </c>
      <c r="F32" s="56" t="str">
        <f ca="1">IFERROR(IF(TEXT(Tableau1[[#This Row],[Heure]],"hh")&gt;0,VLOOKUP(TEXT(Tableau1[[#This Row],[Heure]],"hh"),'Tranches horaires'!$A$3:$B$26,2),""),"")</f>
        <v/>
      </c>
      <c r="G32" s="23" t="str">
        <f ca="1">IFERROR(INDIRECT(Tableau1[[#This Row],[Fiche]]&amp;"!F$7"),"")</f>
        <v/>
      </c>
      <c r="H32" s="25" t="str">
        <f ca="1">IFERROR(INDIRECT(Tableau1[[#This Row],[Fiche]]&amp;"!D$10"),"")</f>
        <v/>
      </c>
      <c r="I32" s="23" t="str">
        <f ca="1">IFERROR(INDIRECT(Tableau1[[#This Row],[Fiche]]&amp;"!E$10"),"")</f>
        <v/>
      </c>
      <c r="J32" s="23" t="str">
        <f ca="1">IFERROR(INDIRECT(Tableau1[[#This Row],[Fiche]]&amp;"!D$11"),"")</f>
        <v/>
      </c>
      <c r="K32" s="23" t="str">
        <f ca="1">IFERROR(INDEX(INDIRECT(Tableau1[[#This Row],[Fiche]]&amp;"!$D$8:$G$8"),MATCH(TRUE,INDEX(INDIRECT(Tableau1[[#This Row],[Fiche]]&amp;"!$D$9:$G$9")&lt;&gt;"",0),0)),"")</f>
        <v/>
      </c>
      <c r="L32" s="23" t="str">
        <f ca="1">IFERROR(INDEX(INDIRECT(Tableau1[[#This Row],[Fiche]]&amp;"!$D$14:$E$14"),MATCH(TRUE,INDEX(INDIRECT(Tableau1[[#This Row],[Fiche]]&amp;"!$D$15:$E$15")&lt;&gt;"",0),0)),"")</f>
        <v/>
      </c>
      <c r="M32" s="23" t="str">
        <f ca="1">IFERROR(UPPER(INDIRECT(Tableau1[[#This Row],[Fiche]]&amp;"!$F$15")),"")</f>
        <v/>
      </c>
      <c r="N32" s="23" t="str">
        <f ca="1">IFERROR(INDEX(INDIRECT(Tableau1[[#This Row],[Fiche]]&amp;"!$D$16:$G$16"),MATCH(TRUE,INDEX(INDIRECT(Tableau1[[#This Row],[Fiche]]&amp;"!$D$17:$G$17")&lt;&gt;"",0),0)),"")</f>
        <v/>
      </c>
      <c r="O32" s="23" t="str">
        <f ca="1">IFERROR((INDIRECT(Tableau1[[#This Row],[Fiche]]&amp;"!$B$46")),"")</f>
        <v/>
      </c>
      <c r="P32" s="23" t="str">
        <f ca="1">IFERROR(UPPER(INDIRECT(Tableau1[[#This Row],[Fiche]]&amp;"!$C$46")),"")</f>
        <v/>
      </c>
      <c r="Q32" s="23" t="str">
        <f ca="1">IFERROR(UPPER(INDIRECT(Tableau1[[#This Row],[Fiche]]&amp;"!$D$46")),"")</f>
        <v/>
      </c>
      <c r="R32" s="23" t="str">
        <f ca="1">IFERROR(UPPER(INDIRECT(Tableau1[[#This Row],[Fiche]]&amp;"!$E$46")),"")</f>
        <v/>
      </c>
      <c r="S32" s="23" t="str">
        <f ca="1">IFERROR(UPPER(INDIRECT(Tableau1[[#This Row],[Fiche]]&amp;"!$F$46")),"")</f>
        <v/>
      </c>
      <c r="T32" s="23" t="str">
        <f ca="1">IFERROR(UPPER(INDIRECT(Tableau1[[#This Row],[Fiche]]&amp;"!$E$46")),"")</f>
        <v/>
      </c>
      <c r="U32" s="23" t="str">
        <f ca="1">IFERROR(INDEX(INDIRECT(Tableau1[[#This Row],[Fiche]]&amp;"!$D$24:$G$24"),MATCH(TRUE,INDEX(INDIRECT(Tableau1[[#This Row],[Fiche]]&amp;"!$D$25:$G$25")&lt;&gt;"",0),0)),"")</f>
        <v/>
      </c>
      <c r="V32" s="23" t="str">
        <f ca="1">IFERROR(INDEX(INDIRECT(Tableau1[[#This Row],[Fiche]]&amp;"!$B$47:$H$47"),MATCH(TRUE,INDEX(INDIRECT(Tableau1[[#This Row],[Fiche]]&amp;"!$B$48:$H$48")&lt;&gt;0,0),0)),"")</f>
        <v/>
      </c>
      <c r="W32" s="23" t="str">
        <f ca="1">IFERROR(INDEX(INDIRECT(Tableau1[[#This Row],[Fiche]]&amp;"!$D$30:$G$30"),MATCH(TRUE,INDEX(INDIRECT(Tableau1[[#This Row],[Fiche]]&amp;"!$D$31:$G$31")&lt;&gt;"",0),0)),"")</f>
        <v/>
      </c>
      <c r="X32" s="24" t="str">
        <f ca="1">IFERROR(INDEX(INDIRECT(Tableau1[[#This Row],[Fiche]]&amp;"!$B$49:$E$49"),MATCH(TRUE,INDEX(INDIRECT(Tableau1[[#This Row],[Fiche]]&amp;"!$B$50:$E$50")&lt;&gt;0,0),0)),"")</f>
        <v/>
      </c>
    </row>
    <row r="33" spans="1:24" ht="22.9" customHeight="1">
      <c r="A33" s="77" t="s">
        <v>258</v>
      </c>
      <c r="B33" s="79" t="str">
        <f ca="1">IFERROR(INDIRECT(Tableau1[[#This Row],[Fiche]]&amp;"!D$4"),"")</f>
        <v/>
      </c>
      <c r="C33" s="79" t="s">
        <v>308</v>
      </c>
      <c r="D33" s="21" t="str">
        <f ca="1">IFERROR(INDIRECT(Tableau1[[#This Row],[Fiche]]&amp;"!D$7"),"")</f>
        <v/>
      </c>
      <c r="E33" s="22" t="str">
        <f ca="1">IFERROR(INDIRECT(Tableau1[[#This Row],[Fiche]]&amp;"!E$7"),"")</f>
        <v/>
      </c>
      <c r="F33" s="56" t="str">
        <f ca="1">IFERROR(IF(TEXT(Tableau1[[#This Row],[Heure]],"hh")&gt;0,VLOOKUP(TEXT(Tableau1[[#This Row],[Heure]],"hh"),'Tranches horaires'!$A$3:$B$26,2),""),"")</f>
        <v/>
      </c>
      <c r="G33" s="23" t="str">
        <f ca="1">IFERROR(INDIRECT(Tableau1[[#This Row],[Fiche]]&amp;"!F$7"),"")</f>
        <v/>
      </c>
      <c r="H33" s="25" t="str">
        <f ca="1">IFERROR(INDIRECT(Tableau1[[#This Row],[Fiche]]&amp;"!D$10"),"")</f>
        <v/>
      </c>
      <c r="I33" s="23" t="str">
        <f ca="1">IFERROR(INDIRECT(Tableau1[[#This Row],[Fiche]]&amp;"!E$10"),"")</f>
        <v/>
      </c>
      <c r="J33" s="23" t="str">
        <f ca="1">IFERROR(INDIRECT(Tableau1[[#This Row],[Fiche]]&amp;"!D$11"),"")</f>
        <v/>
      </c>
      <c r="K33" s="23" t="str">
        <f ca="1">IFERROR(INDEX(INDIRECT(Tableau1[[#This Row],[Fiche]]&amp;"!$D$8:$G$8"),MATCH(TRUE,INDEX(INDIRECT(Tableau1[[#This Row],[Fiche]]&amp;"!$D$9:$G$9")&lt;&gt;"",0),0)),"")</f>
        <v/>
      </c>
      <c r="L33" s="23" t="str">
        <f ca="1">IFERROR(INDEX(INDIRECT(Tableau1[[#This Row],[Fiche]]&amp;"!$D$14:$E$14"),MATCH(TRUE,INDEX(INDIRECT(Tableau1[[#This Row],[Fiche]]&amp;"!$D$15:$E$15")&lt;&gt;"",0),0)),"")</f>
        <v/>
      </c>
      <c r="M33" s="23" t="str">
        <f ca="1">IFERROR(UPPER(INDIRECT(Tableau1[[#This Row],[Fiche]]&amp;"!$F$15")),"")</f>
        <v/>
      </c>
      <c r="N33" s="23" t="str">
        <f ca="1">IFERROR(INDEX(INDIRECT(Tableau1[[#This Row],[Fiche]]&amp;"!$D$16:$G$16"),MATCH(TRUE,INDEX(INDIRECT(Tableau1[[#This Row],[Fiche]]&amp;"!$D$17:$G$17")&lt;&gt;"",0),0)),"")</f>
        <v/>
      </c>
      <c r="O33" s="23" t="str">
        <f ca="1">IFERROR((INDIRECT(Tableau1[[#This Row],[Fiche]]&amp;"!$B$46")),"")</f>
        <v/>
      </c>
      <c r="P33" s="23" t="str">
        <f ca="1">IFERROR(UPPER(INDIRECT(Tableau1[[#This Row],[Fiche]]&amp;"!$C$46")),"")</f>
        <v/>
      </c>
      <c r="Q33" s="23" t="str">
        <f ca="1">IFERROR(UPPER(INDIRECT(Tableau1[[#This Row],[Fiche]]&amp;"!$D$46")),"")</f>
        <v/>
      </c>
      <c r="R33" s="23" t="str">
        <f ca="1">IFERROR(UPPER(INDIRECT(Tableau1[[#This Row],[Fiche]]&amp;"!$E$46")),"")</f>
        <v/>
      </c>
      <c r="S33" s="23" t="str">
        <f ca="1">IFERROR(UPPER(INDIRECT(Tableau1[[#This Row],[Fiche]]&amp;"!$F$46")),"")</f>
        <v/>
      </c>
      <c r="T33" s="23" t="str">
        <f ca="1">IFERROR(UPPER(INDIRECT(Tableau1[[#This Row],[Fiche]]&amp;"!$E$46")),"")</f>
        <v/>
      </c>
      <c r="U33" s="23" t="str">
        <f ca="1">IFERROR(INDEX(INDIRECT(Tableau1[[#This Row],[Fiche]]&amp;"!$D$24:$G$24"),MATCH(TRUE,INDEX(INDIRECT(Tableau1[[#This Row],[Fiche]]&amp;"!$D$25:$G$25")&lt;&gt;"",0),0)),"")</f>
        <v/>
      </c>
      <c r="V33" s="23" t="str">
        <f ca="1">IFERROR(INDEX(INDIRECT(Tableau1[[#This Row],[Fiche]]&amp;"!$B$47:$H$47"),MATCH(TRUE,INDEX(INDIRECT(Tableau1[[#This Row],[Fiche]]&amp;"!$B$48:$H$48")&lt;&gt;0,0),0)),"")</f>
        <v/>
      </c>
      <c r="W33" s="23" t="str">
        <f ca="1">IFERROR(INDEX(INDIRECT(Tableau1[[#This Row],[Fiche]]&amp;"!$D$30:$G$30"),MATCH(TRUE,INDEX(INDIRECT(Tableau1[[#This Row],[Fiche]]&amp;"!$D$31:$G$31")&lt;&gt;"",0),0)),"")</f>
        <v/>
      </c>
      <c r="X33" s="24" t="str">
        <f ca="1">IFERROR(INDEX(INDIRECT(Tableau1[[#This Row],[Fiche]]&amp;"!$B$49:$E$49"),MATCH(TRUE,INDEX(INDIRECT(Tableau1[[#This Row],[Fiche]]&amp;"!$B$50:$E$50")&lt;&gt;0,0),0)),"")</f>
        <v/>
      </c>
    </row>
    <row r="34" spans="1:24" ht="22.9" customHeight="1">
      <c r="A34" s="77" t="s">
        <v>259</v>
      </c>
      <c r="B34" s="79" t="str">
        <f ca="1">IFERROR(INDIRECT(Tableau1[[#This Row],[Fiche]]&amp;"!D$4"),"")</f>
        <v/>
      </c>
      <c r="C34" s="79" t="s">
        <v>308</v>
      </c>
      <c r="D34" s="21" t="str">
        <f ca="1">IFERROR(INDIRECT(Tableau1[[#This Row],[Fiche]]&amp;"!D$7"),"")</f>
        <v/>
      </c>
      <c r="E34" s="22" t="str">
        <f ca="1">IFERROR(INDIRECT(Tableau1[[#This Row],[Fiche]]&amp;"!E$7"),"")</f>
        <v/>
      </c>
      <c r="F34" s="56" t="str">
        <f ca="1">IFERROR(IF(TEXT(Tableau1[[#This Row],[Heure]],"hh")&gt;0,VLOOKUP(TEXT(Tableau1[[#This Row],[Heure]],"hh"),'Tranches horaires'!$A$3:$B$26,2),""),"")</f>
        <v/>
      </c>
      <c r="G34" s="23" t="str">
        <f ca="1">IFERROR(INDIRECT(Tableau1[[#This Row],[Fiche]]&amp;"!F$7"),"")</f>
        <v/>
      </c>
      <c r="H34" s="25" t="str">
        <f ca="1">IFERROR(INDIRECT(Tableau1[[#This Row],[Fiche]]&amp;"!D$10"),"")</f>
        <v/>
      </c>
      <c r="I34" s="23" t="str">
        <f ca="1">IFERROR(INDIRECT(Tableau1[[#This Row],[Fiche]]&amp;"!E$10"),"")</f>
        <v/>
      </c>
      <c r="J34" s="23" t="str">
        <f ca="1">IFERROR(INDIRECT(Tableau1[[#This Row],[Fiche]]&amp;"!D$11"),"")</f>
        <v/>
      </c>
      <c r="K34" s="23" t="str">
        <f ca="1">IFERROR(INDEX(INDIRECT(Tableau1[[#This Row],[Fiche]]&amp;"!$D$8:$G$8"),MATCH(TRUE,INDEX(INDIRECT(Tableau1[[#This Row],[Fiche]]&amp;"!$D$9:$G$9")&lt;&gt;"",0),0)),"")</f>
        <v/>
      </c>
      <c r="L34" s="23" t="str">
        <f ca="1">IFERROR(INDEX(INDIRECT(Tableau1[[#This Row],[Fiche]]&amp;"!$D$14:$E$14"),MATCH(TRUE,INDEX(INDIRECT(Tableau1[[#This Row],[Fiche]]&amp;"!$D$15:$E$15")&lt;&gt;"",0),0)),"")</f>
        <v/>
      </c>
      <c r="M34" s="23" t="str">
        <f ca="1">IFERROR(UPPER(INDIRECT(Tableau1[[#This Row],[Fiche]]&amp;"!$F$15")),"")</f>
        <v/>
      </c>
      <c r="N34" s="23" t="str">
        <f ca="1">IFERROR(INDEX(INDIRECT(Tableau1[[#This Row],[Fiche]]&amp;"!$D$16:$G$16"),MATCH(TRUE,INDEX(INDIRECT(Tableau1[[#This Row],[Fiche]]&amp;"!$D$17:$G$17")&lt;&gt;"",0),0)),"")</f>
        <v/>
      </c>
      <c r="O34" s="23" t="str">
        <f ca="1">IFERROR((INDIRECT(Tableau1[[#This Row],[Fiche]]&amp;"!$B$46")),"")</f>
        <v/>
      </c>
      <c r="P34" s="23" t="str">
        <f ca="1">IFERROR(UPPER(INDIRECT(Tableau1[[#This Row],[Fiche]]&amp;"!$C$46")),"")</f>
        <v/>
      </c>
      <c r="Q34" s="23" t="str">
        <f ca="1">IFERROR(UPPER(INDIRECT(Tableau1[[#This Row],[Fiche]]&amp;"!$D$46")),"")</f>
        <v/>
      </c>
      <c r="R34" s="23" t="str">
        <f ca="1">IFERROR(UPPER(INDIRECT(Tableau1[[#This Row],[Fiche]]&amp;"!$E$46")),"")</f>
        <v/>
      </c>
      <c r="S34" s="23" t="str">
        <f ca="1">IFERROR(UPPER(INDIRECT(Tableau1[[#This Row],[Fiche]]&amp;"!$F$46")),"")</f>
        <v/>
      </c>
      <c r="T34" s="23" t="str">
        <f ca="1">IFERROR(UPPER(INDIRECT(Tableau1[[#This Row],[Fiche]]&amp;"!$E$46")),"")</f>
        <v/>
      </c>
      <c r="U34" s="23" t="str">
        <f ca="1">IFERROR(INDEX(INDIRECT(Tableau1[[#This Row],[Fiche]]&amp;"!$D$24:$G$24"),MATCH(TRUE,INDEX(INDIRECT(Tableau1[[#This Row],[Fiche]]&amp;"!$D$25:$G$25")&lt;&gt;"",0),0)),"")</f>
        <v/>
      </c>
      <c r="V34" s="23" t="str">
        <f ca="1">IFERROR(INDEX(INDIRECT(Tableau1[[#This Row],[Fiche]]&amp;"!$B$47:$H$47"),MATCH(TRUE,INDEX(INDIRECT(Tableau1[[#This Row],[Fiche]]&amp;"!$B$48:$H$48")&lt;&gt;0,0),0)),"")</f>
        <v/>
      </c>
      <c r="W34" s="23" t="str">
        <f ca="1">IFERROR(INDEX(INDIRECT(Tableau1[[#This Row],[Fiche]]&amp;"!$D$30:$G$30"),MATCH(TRUE,INDEX(INDIRECT(Tableau1[[#This Row],[Fiche]]&amp;"!$D$31:$G$31")&lt;&gt;"",0),0)),"")</f>
        <v/>
      </c>
      <c r="X34" s="24" t="str">
        <f ca="1">IFERROR(INDEX(INDIRECT(Tableau1[[#This Row],[Fiche]]&amp;"!$B$49:$E$49"),MATCH(TRUE,INDEX(INDIRECT(Tableau1[[#This Row],[Fiche]]&amp;"!$B$50:$E$50")&lt;&gt;0,0),0)),"")</f>
        <v/>
      </c>
    </row>
    <row r="35" spans="1:24" ht="22.9" customHeight="1">
      <c r="A35" s="77" t="s">
        <v>260</v>
      </c>
      <c r="B35" s="79" t="str">
        <f ca="1">IFERROR(INDIRECT(Tableau1[[#This Row],[Fiche]]&amp;"!D$4"),"")</f>
        <v/>
      </c>
      <c r="C35" s="79" t="s">
        <v>308</v>
      </c>
      <c r="D35" s="21" t="str">
        <f ca="1">IFERROR(INDIRECT(Tableau1[[#This Row],[Fiche]]&amp;"!D$7"),"")</f>
        <v/>
      </c>
      <c r="E35" s="22" t="str">
        <f ca="1">IFERROR(INDIRECT(Tableau1[[#This Row],[Fiche]]&amp;"!E$7"),"")</f>
        <v/>
      </c>
      <c r="F35" s="56" t="str">
        <f ca="1">IFERROR(IF(TEXT(Tableau1[[#This Row],[Heure]],"hh")&gt;0,VLOOKUP(TEXT(Tableau1[[#This Row],[Heure]],"hh"),'Tranches horaires'!$A$3:$B$26,2),""),"")</f>
        <v/>
      </c>
      <c r="G35" s="23" t="str">
        <f ca="1">IFERROR(INDIRECT(Tableau1[[#This Row],[Fiche]]&amp;"!F$7"),"")</f>
        <v/>
      </c>
      <c r="H35" s="25" t="str">
        <f ca="1">IFERROR(INDIRECT(Tableau1[[#This Row],[Fiche]]&amp;"!D$10"),"")</f>
        <v/>
      </c>
      <c r="I35" s="23" t="str">
        <f ca="1">IFERROR(INDIRECT(Tableau1[[#This Row],[Fiche]]&amp;"!E$10"),"")</f>
        <v/>
      </c>
      <c r="J35" s="23" t="str">
        <f ca="1">IFERROR(INDIRECT(Tableau1[[#This Row],[Fiche]]&amp;"!D$11"),"")</f>
        <v/>
      </c>
      <c r="K35" s="23" t="str">
        <f ca="1">IFERROR(INDEX(INDIRECT(Tableau1[[#This Row],[Fiche]]&amp;"!$D$8:$G$8"),MATCH(TRUE,INDEX(INDIRECT(Tableau1[[#This Row],[Fiche]]&amp;"!$D$9:$G$9")&lt;&gt;"",0),0)),"")</f>
        <v/>
      </c>
      <c r="L35" s="23" t="str">
        <f ca="1">IFERROR(INDEX(INDIRECT(Tableau1[[#This Row],[Fiche]]&amp;"!$D$14:$E$14"),MATCH(TRUE,INDEX(INDIRECT(Tableau1[[#This Row],[Fiche]]&amp;"!$D$15:$E$15")&lt;&gt;"",0),0)),"")</f>
        <v/>
      </c>
      <c r="M35" s="23" t="str">
        <f ca="1">IFERROR(UPPER(INDIRECT(Tableau1[[#This Row],[Fiche]]&amp;"!$F$15")),"")</f>
        <v/>
      </c>
      <c r="N35" s="23" t="str">
        <f ca="1">IFERROR(INDEX(INDIRECT(Tableau1[[#This Row],[Fiche]]&amp;"!$D$16:$G$16"),MATCH(TRUE,INDEX(INDIRECT(Tableau1[[#This Row],[Fiche]]&amp;"!$D$17:$G$17")&lt;&gt;"",0),0)),"")</f>
        <v/>
      </c>
      <c r="O35" s="23" t="str">
        <f ca="1">IFERROR((INDIRECT(Tableau1[[#This Row],[Fiche]]&amp;"!$B$46")),"")</f>
        <v/>
      </c>
      <c r="P35" s="23" t="str">
        <f ca="1">IFERROR(UPPER(INDIRECT(Tableau1[[#This Row],[Fiche]]&amp;"!$C$46")),"")</f>
        <v/>
      </c>
      <c r="Q35" s="23" t="str">
        <f ca="1">IFERROR(UPPER(INDIRECT(Tableau1[[#This Row],[Fiche]]&amp;"!$D$46")),"")</f>
        <v/>
      </c>
      <c r="R35" s="23" t="str">
        <f ca="1">IFERROR(UPPER(INDIRECT(Tableau1[[#This Row],[Fiche]]&amp;"!$E$46")),"")</f>
        <v/>
      </c>
      <c r="S35" s="23" t="str">
        <f ca="1">IFERROR(UPPER(INDIRECT(Tableau1[[#This Row],[Fiche]]&amp;"!$F$46")),"")</f>
        <v/>
      </c>
      <c r="T35" s="23" t="str">
        <f ca="1">IFERROR(UPPER(INDIRECT(Tableau1[[#This Row],[Fiche]]&amp;"!$E$46")),"")</f>
        <v/>
      </c>
      <c r="U35" s="23" t="str">
        <f ca="1">IFERROR(INDEX(INDIRECT(Tableau1[[#This Row],[Fiche]]&amp;"!$D$24:$G$24"),MATCH(TRUE,INDEX(INDIRECT(Tableau1[[#This Row],[Fiche]]&amp;"!$D$25:$G$25")&lt;&gt;"",0),0)),"")</f>
        <v/>
      </c>
      <c r="V35" s="23" t="str">
        <f ca="1">IFERROR(INDEX(INDIRECT(Tableau1[[#This Row],[Fiche]]&amp;"!$B$47:$H$47"),MATCH(TRUE,INDEX(INDIRECT(Tableau1[[#This Row],[Fiche]]&amp;"!$B$48:$H$48")&lt;&gt;0,0),0)),"")</f>
        <v/>
      </c>
      <c r="W35" s="23" t="str">
        <f ca="1">IFERROR(INDEX(INDIRECT(Tableau1[[#This Row],[Fiche]]&amp;"!$D$30:$G$30"),MATCH(TRUE,INDEX(INDIRECT(Tableau1[[#This Row],[Fiche]]&amp;"!$D$31:$G$31")&lt;&gt;"",0),0)),"")</f>
        <v/>
      </c>
      <c r="X35" s="24" t="str">
        <f ca="1">IFERROR(INDEX(INDIRECT(Tableau1[[#This Row],[Fiche]]&amp;"!$B$49:$E$49"),MATCH(TRUE,INDEX(INDIRECT(Tableau1[[#This Row],[Fiche]]&amp;"!$B$50:$E$50")&lt;&gt;0,0),0)),"")</f>
        <v/>
      </c>
    </row>
    <row r="36" spans="1:24" ht="22.9" customHeight="1">
      <c r="A36" s="77" t="s">
        <v>261</v>
      </c>
      <c r="B36" s="79" t="str">
        <f ca="1">IFERROR(INDIRECT(Tableau1[[#This Row],[Fiche]]&amp;"!D$4"),"")</f>
        <v/>
      </c>
      <c r="C36" s="79" t="s">
        <v>308</v>
      </c>
      <c r="D36" s="21" t="str">
        <f ca="1">IFERROR(INDIRECT(Tableau1[[#This Row],[Fiche]]&amp;"!D$7"),"")</f>
        <v/>
      </c>
      <c r="E36" s="22" t="str">
        <f ca="1">IFERROR(INDIRECT(Tableau1[[#This Row],[Fiche]]&amp;"!E$7"),"")</f>
        <v/>
      </c>
      <c r="F36" s="56" t="str">
        <f ca="1">IFERROR(IF(TEXT(Tableau1[[#This Row],[Heure]],"hh")&gt;0,VLOOKUP(TEXT(Tableau1[[#This Row],[Heure]],"hh"),'Tranches horaires'!$A$3:$B$26,2),""),"")</f>
        <v/>
      </c>
      <c r="G36" s="23" t="str">
        <f ca="1">IFERROR(INDIRECT(Tableau1[[#This Row],[Fiche]]&amp;"!F$7"),"")</f>
        <v/>
      </c>
      <c r="H36" s="25" t="str">
        <f ca="1">IFERROR(INDIRECT(Tableau1[[#This Row],[Fiche]]&amp;"!D$10"),"")</f>
        <v/>
      </c>
      <c r="I36" s="23" t="str">
        <f ca="1">IFERROR(INDIRECT(Tableau1[[#This Row],[Fiche]]&amp;"!E$10"),"")</f>
        <v/>
      </c>
      <c r="J36" s="23" t="str">
        <f ca="1">IFERROR(INDIRECT(Tableau1[[#This Row],[Fiche]]&amp;"!D$11"),"")</f>
        <v/>
      </c>
      <c r="K36" s="23" t="str">
        <f ca="1">IFERROR(INDEX(INDIRECT(Tableau1[[#This Row],[Fiche]]&amp;"!$D$8:$G$8"),MATCH(TRUE,INDEX(INDIRECT(Tableau1[[#This Row],[Fiche]]&amp;"!$D$9:$G$9")&lt;&gt;"",0),0)),"")</f>
        <v/>
      </c>
      <c r="L36" s="23" t="str">
        <f ca="1">IFERROR(INDEX(INDIRECT(Tableau1[[#This Row],[Fiche]]&amp;"!$D$14:$E$14"),MATCH(TRUE,INDEX(INDIRECT(Tableau1[[#This Row],[Fiche]]&amp;"!$D$15:$E$15")&lt;&gt;"",0),0)),"")</f>
        <v/>
      </c>
      <c r="M36" s="23" t="str">
        <f ca="1">IFERROR(UPPER(INDIRECT(Tableau1[[#This Row],[Fiche]]&amp;"!$F$15")),"")</f>
        <v/>
      </c>
      <c r="N36" s="23" t="str">
        <f ca="1">IFERROR(INDEX(INDIRECT(Tableau1[[#This Row],[Fiche]]&amp;"!$D$16:$G$16"),MATCH(TRUE,INDEX(INDIRECT(Tableau1[[#This Row],[Fiche]]&amp;"!$D$17:$G$17")&lt;&gt;"",0),0)),"")</f>
        <v/>
      </c>
      <c r="O36" s="23" t="str">
        <f ca="1">IFERROR((INDIRECT(Tableau1[[#This Row],[Fiche]]&amp;"!$B$46")),"")</f>
        <v/>
      </c>
      <c r="P36" s="23" t="str">
        <f ca="1">IFERROR(UPPER(INDIRECT(Tableau1[[#This Row],[Fiche]]&amp;"!$C$46")),"")</f>
        <v/>
      </c>
      <c r="Q36" s="23" t="str">
        <f ca="1">IFERROR(UPPER(INDIRECT(Tableau1[[#This Row],[Fiche]]&amp;"!$D$46")),"")</f>
        <v/>
      </c>
      <c r="R36" s="23" t="str">
        <f ca="1">IFERROR(UPPER(INDIRECT(Tableau1[[#This Row],[Fiche]]&amp;"!$E$46")),"")</f>
        <v/>
      </c>
      <c r="S36" s="23" t="str">
        <f ca="1">IFERROR(UPPER(INDIRECT(Tableau1[[#This Row],[Fiche]]&amp;"!$F$46")),"")</f>
        <v/>
      </c>
      <c r="T36" s="23" t="str">
        <f ca="1">IFERROR(UPPER(INDIRECT(Tableau1[[#This Row],[Fiche]]&amp;"!$E$46")),"")</f>
        <v/>
      </c>
      <c r="U36" s="23" t="str">
        <f ca="1">IFERROR(INDEX(INDIRECT(Tableau1[[#This Row],[Fiche]]&amp;"!$D$24:$G$24"),MATCH(TRUE,INDEX(INDIRECT(Tableau1[[#This Row],[Fiche]]&amp;"!$D$25:$G$25")&lt;&gt;"",0),0)),"")</f>
        <v/>
      </c>
      <c r="V36" s="23" t="str">
        <f ca="1">IFERROR(INDEX(INDIRECT(Tableau1[[#This Row],[Fiche]]&amp;"!$B$47:$H$47"),MATCH(TRUE,INDEX(INDIRECT(Tableau1[[#This Row],[Fiche]]&amp;"!$B$48:$H$48")&lt;&gt;0,0),0)),"")</f>
        <v/>
      </c>
      <c r="W36" s="23" t="str">
        <f ca="1">IFERROR(INDEX(INDIRECT(Tableau1[[#This Row],[Fiche]]&amp;"!$D$30:$G$30"),MATCH(TRUE,INDEX(INDIRECT(Tableau1[[#This Row],[Fiche]]&amp;"!$D$31:$G$31")&lt;&gt;"",0),0)),"")</f>
        <v/>
      </c>
      <c r="X36" s="24" t="str">
        <f ca="1">IFERROR(INDEX(INDIRECT(Tableau1[[#This Row],[Fiche]]&amp;"!$B$49:$E$49"),MATCH(TRUE,INDEX(INDIRECT(Tableau1[[#This Row],[Fiche]]&amp;"!$B$50:$E$50")&lt;&gt;0,0),0)),"")</f>
        <v/>
      </c>
    </row>
    <row r="37" spans="1:24" ht="22.9" customHeight="1">
      <c r="A37" s="77" t="s">
        <v>262</v>
      </c>
      <c r="B37" s="79" t="str">
        <f ca="1">IFERROR(INDIRECT(Tableau1[[#This Row],[Fiche]]&amp;"!D$4"),"")</f>
        <v/>
      </c>
      <c r="C37" s="79" t="s">
        <v>308</v>
      </c>
      <c r="D37" s="21" t="str">
        <f ca="1">IFERROR(INDIRECT(Tableau1[[#This Row],[Fiche]]&amp;"!D$7"),"")</f>
        <v/>
      </c>
      <c r="E37" s="22" t="str">
        <f ca="1">IFERROR(INDIRECT(Tableau1[[#This Row],[Fiche]]&amp;"!E$7"),"")</f>
        <v/>
      </c>
      <c r="F37" s="56" t="str">
        <f ca="1">IFERROR(IF(TEXT(Tableau1[[#This Row],[Heure]],"hh")&gt;0,VLOOKUP(TEXT(Tableau1[[#This Row],[Heure]],"hh"),'Tranches horaires'!$A$3:$B$26,2),""),"")</f>
        <v/>
      </c>
      <c r="G37" s="23" t="str">
        <f ca="1">IFERROR(INDIRECT(Tableau1[[#This Row],[Fiche]]&amp;"!F$7"),"")</f>
        <v/>
      </c>
      <c r="H37" s="25" t="str">
        <f ca="1">IFERROR(INDIRECT(Tableau1[[#This Row],[Fiche]]&amp;"!D$10"),"")</f>
        <v/>
      </c>
      <c r="I37" s="23" t="str">
        <f ca="1">IFERROR(INDIRECT(Tableau1[[#This Row],[Fiche]]&amp;"!E$10"),"")</f>
        <v/>
      </c>
      <c r="J37" s="23" t="str">
        <f ca="1">IFERROR(INDIRECT(Tableau1[[#This Row],[Fiche]]&amp;"!D$11"),"")</f>
        <v/>
      </c>
      <c r="K37" s="23" t="str">
        <f ca="1">IFERROR(INDEX(INDIRECT(Tableau1[[#This Row],[Fiche]]&amp;"!$D$8:$G$8"),MATCH(TRUE,INDEX(INDIRECT(Tableau1[[#This Row],[Fiche]]&amp;"!$D$9:$G$9")&lt;&gt;"",0),0)),"")</f>
        <v/>
      </c>
      <c r="L37" s="23" t="str">
        <f ca="1">IFERROR(INDEX(INDIRECT(Tableau1[[#This Row],[Fiche]]&amp;"!$D$14:$E$14"),MATCH(TRUE,INDEX(INDIRECT(Tableau1[[#This Row],[Fiche]]&amp;"!$D$15:$E$15")&lt;&gt;"",0),0)),"")</f>
        <v/>
      </c>
      <c r="M37" s="23" t="str">
        <f ca="1">IFERROR(UPPER(INDIRECT(Tableau1[[#This Row],[Fiche]]&amp;"!$F$15")),"")</f>
        <v/>
      </c>
      <c r="N37" s="23" t="str">
        <f ca="1">IFERROR(INDEX(INDIRECT(Tableau1[[#This Row],[Fiche]]&amp;"!$D$16:$G$16"),MATCH(TRUE,INDEX(INDIRECT(Tableau1[[#This Row],[Fiche]]&amp;"!$D$17:$G$17")&lt;&gt;"",0),0)),"")</f>
        <v/>
      </c>
      <c r="O37" s="23" t="str">
        <f ca="1">IFERROR((INDIRECT(Tableau1[[#This Row],[Fiche]]&amp;"!$B$46")),"")</f>
        <v/>
      </c>
      <c r="P37" s="23" t="str">
        <f ca="1">IFERROR(UPPER(INDIRECT(Tableau1[[#This Row],[Fiche]]&amp;"!$C$46")),"")</f>
        <v/>
      </c>
      <c r="Q37" s="23" t="str">
        <f ca="1">IFERROR(UPPER(INDIRECT(Tableau1[[#This Row],[Fiche]]&amp;"!$D$46")),"")</f>
        <v/>
      </c>
      <c r="R37" s="23" t="str">
        <f ca="1">IFERROR(UPPER(INDIRECT(Tableau1[[#This Row],[Fiche]]&amp;"!$E$46")),"")</f>
        <v/>
      </c>
      <c r="S37" s="23" t="str">
        <f ca="1">IFERROR(UPPER(INDIRECT(Tableau1[[#This Row],[Fiche]]&amp;"!$F$46")),"")</f>
        <v/>
      </c>
      <c r="T37" s="23" t="str">
        <f ca="1">IFERROR(UPPER(INDIRECT(Tableau1[[#This Row],[Fiche]]&amp;"!$E$46")),"")</f>
        <v/>
      </c>
      <c r="U37" s="23" t="str">
        <f ca="1">IFERROR(INDEX(INDIRECT(Tableau1[[#This Row],[Fiche]]&amp;"!$D$24:$G$24"),MATCH(TRUE,INDEX(INDIRECT(Tableau1[[#This Row],[Fiche]]&amp;"!$D$25:$G$25")&lt;&gt;"",0),0)),"")</f>
        <v/>
      </c>
      <c r="V37" s="23" t="str">
        <f ca="1">IFERROR(INDEX(INDIRECT(Tableau1[[#This Row],[Fiche]]&amp;"!$B$47:$H$47"),MATCH(TRUE,INDEX(INDIRECT(Tableau1[[#This Row],[Fiche]]&amp;"!$B$48:$H$48")&lt;&gt;0,0),0)),"")</f>
        <v/>
      </c>
      <c r="W37" s="23" t="str">
        <f ca="1">IFERROR(INDEX(INDIRECT(Tableau1[[#This Row],[Fiche]]&amp;"!$D$30:$G$30"),MATCH(TRUE,INDEX(INDIRECT(Tableau1[[#This Row],[Fiche]]&amp;"!$D$31:$G$31")&lt;&gt;"",0),0)),"")</f>
        <v/>
      </c>
      <c r="X37" s="24" t="str">
        <f ca="1">IFERROR(INDEX(INDIRECT(Tableau1[[#This Row],[Fiche]]&amp;"!$B$49:$E$49"),MATCH(TRUE,INDEX(INDIRECT(Tableau1[[#This Row],[Fiche]]&amp;"!$B$50:$E$50")&lt;&gt;0,0),0)),"")</f>
        <v/>
      </c>
    </row>
    <row r="38" spans="1:24" ht="22.9" customHeight="1">
      <c r="A38" s="77" t="s">
        <v>263</v>
      </c>
      <c r="B38" s="79" t="str">
        <f ca="1">IFERROR(INDIRECT(Tableau1[[#This Row],[Fiche]]&amp;"!D$4"),"")</f>
        <v/>
      </c>
      <c r="C38" s="79" t="s">
        <v>308</v>
      </c>
      <c r="D38" s="21" t="str">
        <f ca="1">IFERROR(INDIRECT(Tableau1[[#This Row],[Fiche]]&amp;"!D$7"),"")</f>
        <v/>
      </c>
      <c r="E38" s="22" t="str">
        <f ca="1">IFERROR(INDIRECT(Tableau1[[#This Row],[Fiche]]&amp;"!E$7"),"")</f>
        <v/>
      </c>
      <c r="F38" s="56" t="str">
        <f ca="1">IFERROR(IF(TEXT(Tableau1[[#This Row],[Heure]],"hh")&gt;0,VLOOKUP(TEXT(Tableau1[[#This Row],[Heure]],"hh"),'Tranches horaires'!$A$3:$B$26,2),""),"")</f>
        <v/>
      </c>
      <c r="G38" s="23" t="str">
        <f ca="1">IFERROR(INDIRECT(Tableau1[[#This Row],[Fiche]]&amp;"!F$7"),"")</f>
        <v/>
      </c>
      <c r="H38" s="25" t="str">
        <f ca="1">IFERROR(INDIRECT(Tableau1[[#This Row],[Fiche]]&amp;"!D$10"),"")</f>
        <v/>
      </c>
      <c r="I38" s="23" t="str">
        <f ca="1">IFERROR(INDIRECT(Tableau1[[#This Row],[Fiche]]&amp;"!E$10"),"")</f>
        <v/>
      </c>
      <c r="J38" s="23" t="str">
        <f ca="1">IFERROR(INDIRECT(Tableau1[[#This Row],[Fiche]]&amp;"!D$11"),"")</f>
        <v/>
      </c>
      <c r="K38" s="23" t="str">
        <f ca="1">IFERROR(INDEX(INDIRECT(Tableau1[[#This Row],[Fiche]]&amp;"!$D$8:$G$8"),MATCH(TRUE,INDEX(INDIRECT(Tableau1[[#This Row],[Fiche]]&amp;"!$D$9:$G$9")&lt;&gt;"",0),0)),"")</f>
        <v/>
      </c>
      <c r="L38" s="23" t="str">
        <f ca="1">IFERROR(INDEX(INDIRECT(Tableau1[[#This Row],[Fiche]]&amp;"!$D$14:$E$14"),MATCH(TRUE,INDEX(INDIRECT(Tableau1[[#This Row],[Fiche]]&amp;"!$D$15:$E$15")&lt;&gt;"",0),0)),"")</f>
        <v/>
      </c>
      <c r="M38" s="23" t="str">
        <f ca="1">IFERROR(UPPER(INDIRECT(Tableau1[[#This Row],[Fiche]]&amp;"!$F$15")),"")</f>
        <v/>
      </c>
      <c r="N38" s="23" t="str">
        <f ca="1">IFERROR(INDEX(INDIRECT(Tableau1[[#This Row],[Fiche]]&amp;"!$D$16:$G$16"),MATCH(TRUE,INDEX(INDIRECT(Tableau1[[#This Row],[Fiche]]&amp;"!$D$17:$G$17")&lt;&gt;"",0),0)),"")</f>
        <v/>
      </c>
      <c r="O38" s="23" t="str">
        <f ca="1">IFERROR((INDIRECT(Tableau1[[#This Row],[Fiche]]&amp;"!$B$46")),"")</f>
        <v/>
      </c>
      <c r="P38" s="23" t="str">
        <f ca="1">IFERROR(UPPER(INDIRECT(Tableau1[[#This Row],[Fiche]]&amp;"!$C$46")),"")</f>
        <v/>
      </c>
      <c r="Q38" s="23" t="str">
        <f ca="1">IFERROR(UPPER(INDIRECT(Tableau1[[#This Row],[Fiche]]&amp;"!$D$46")),"")</f>
        <v/>
      </c>
      <c r="R38" s="23" t="str">
        <f ca="1">IFERROR(UPPER(INDIRECT(Tableau1[[#This Row],[Fiche]]&amp;"!$E$46")),"")</f>
        <v/>
      </c>
      <c r="S38" s="23" t="str">
        <f ca="1">IFERROR(UPPER(INDIRECT(Tableau1[[#This Row],[Fiche]]&amp;"!$F$46")),"")</f>
        <v/>
      </c>
      <c r="T38" s="23" t="str">
        <f ca="1">IFERROR(UPPER(INDIRECT(Tableau1[[#This Row],[Fiche]]&amp;"!$E$46")),"")</f>
        <v/>
      </c>
      <c r="U38" s="23" t="str">
        <f ca="1">IFERROR(INDEX(INDIRECT(Tableau1[[#This Row],[Fiche]]&amp;"!$D$24:$G$24"),MATCH(TRUE,INDEX(INDIRECT(Tableau1[[#This Row],[Fiche]]&amp;"!$D$25:$G$25")&lt;&gt;"",0),0)),"")</f>
        <v/>
      </c>
      <c r="V38" s="23" t="str">
        <f ca="1">IFERROR(INDEX(INDIRECT(Tableau1[[#This Row],[Fiche]]&amp;"!$B$47:$H$47"),MATCH(TRUE,INDEX(INDIRECT(Tableau1[[#This Row],[Fiche]]&amp;"!$B$48:$H$48")&lt;&gt;0,0),0)),"")</f>
        <v/>
      </c>
      <c r="W38" s="23" t="str">
        <f ca="1">IFERROR(INDEX(INDIRECT(Tableau1[[#This Row],[Fiche]]&amp;"!$D$30:$G$30"),MATCH(TRUE,INDEX(INDIRECT(Tableau1[[#This Row],[Fiche]]&amp;"!$D$31:$G$31")&lt;&gt;"",0),0)),"")</f>
        <v/>
      </c>
      <c r="X38" s="24" t="str">
        <f ca="1">IFERROR(INDEX(INDIRECT(Tableau1[[#This Row],[Fiche]]&amp;"!$B$49:$E$49"),MATCH(TRUE,INDEX(INDIRECT(Tableau1[[#This Row],[Fiche]]&amp;"!$B$50:$E$50")&lt;&gt;0,0),0)),"")</f>
        <v/>
      </c>
    </row>
    <row r="39" spans="1:24" ht="22.9" customHeight="1">
      <c r="A39" s="77" t="s">
        <v>264</v>
      </c>
      <c r="B39" s="79" t="str">
        <f ca="1">IFERROR(INDIRECT(Tableau1[[#This Row],[Fiche]]&amp;"!D$4"),"")</f>
        <v/>
      </c>
      <c r="C39" s="79" t="s">
        <v>308</v>
      </c>
      <c r="D39" s="21" t="str">
        <f ca="1">IFERROR(INDIRECT(Tableau1[[#This Row],[Fiche]]&amp;"!D$7"),"")</f>
        <v/>
      </c>
      <c r="E39" s="22" t="str">
        <f ca="1">IFERROR(INDIRECT(Tableau1[[#This Row],[Fiche]]&amp;"!E$7"),"")</f>
        <v/>
      </c>
      <c r="F39" s="56" t="str">
        <f ca="1">IFERROR(IF(TEXT(Tableau1[[#This Row],[Heure]],"hh")&gt;0,VLOOKUP(TEXT(Tableau1[[#This Row],[Heure]],"hh"),'Tranches horaires'!$A$3:$B$26,2),""),"")</f>
        <v/>
      </c>
      <c r="G39" s="23" t="str">
        <f ca="1">IFERROR(INDIRECT(Tableau1[[#This Row],[Fiche]]&amp;"!F$7"),"")</f>
        <v/>
      </c>
      <c r="H39" s="25" t="str">
        <f ca="1">IFERROR(INDIRECT(Tableau1[[#This Row],[Fiche]]&amp;"!D$10"),"")</f>
        <v/>
      </c>
      <c r="I39" s="23" t="str">
        <f ca="1">IFERROR(INDIRECT(Tableau1[[#This Row],[Fiche]]&amp;"!E$10"),"")</f>
        <v/>
      </c>
      <c r="J39" s="23" t="str">
        <f ca="1">IFERROR(INDIRECT(Tableau1[[#This Row],[Fiche]]&amp;"!D$11"),"")</f>
        <v/>
      </c>
      <c r="K39" s="23" t="str">
        <f ca="1">IFERROR(INDEX(INDIRECT(Tableau1[[#This Row],[Fiche]]&amp;"!$D$8:$G$8"),MATCH(TRUE,INDEX(INDIRECT(Tableau1[[#This Row],[Fiche]]&amp;"!$D$9:$G$9")&lt;&gt;"",0),0)),"")</f>
        <v/>
      </c>
      <c r="L39" s="23" t="str">
        <f ca="1">IFERROR(INDEX(INDIRECT(Tableau1[[#This Row],[Fiche]]&amp;"!$D$14:$E$14"),MATCH(TRUE,INDEX(INDIRECT(Tableau1[[#This Row],[Fiche]]&amp;"!$D$15:$E$15")&lt;&gt;"",0),0)),"")</f>
        <v/>
      </c>
      <c r="M39" s="23" t="str">
        <f ca="1">IFERROR(UPPER(INDIRECT(Tableau1[[#This Row],[Fiche]]&amp;"!$F$15")),"")</f>
        <v/>
      </c>
      <c r="N39" s="23" t="str">
        <f ca="1">IFERROR(INDEX(INDIRECT(Tableau1[[#This Row],[Fiche]]&amp;"!$D$16:$G$16"),MATCH(TRUE,INDEX(INDIRECT(Tableau1[[#This Row],[Fiche]]&amp;"!$D$17:$G$17")&lt;&gt;"",0),0)),"")</f>
        <v/>
      </c>
      <c r="O39" s="23" t="str">
        <f ca="1">IFERROR((INDIRECT(Tableau1[[#This Row],[Fiche]]&amp;"!$B$46")),"")</f>
        <v/>
      </c>
      <c r="P39" s="23" t="str">
        <f ca="1">IFERROR(UPPER(INDIRECT(Tableau1[[#This Row],[Fiche]]&amp;"!$C$46")),"")</f>
        <v/>
      </c>
      <c r="Q39" s="23" t="str">
        <f ca="1">IFERROR(UPPER(INDIRECT(Tableau1[[#This Row],[Fiche]]&amp;"!$D$46")),"")</f>
        <v/>
      </c>
      <c r="R39" s="23" t="str">
        <f ca="1">IFERROR(UPPER(INDIRECT(Tableau1[[#This Row],[Fiche]]&amp;"!$E$46")),"")</f>
        <v/>
      </c>
      <c r="S39" s="23" t="str">
        <f ca="1">IFERROR(UPPER(INDIRECT(Tableau1[[#This Row],[Fiche]]&amp;"!$F$46")),"")</f>
        <v/>
      </c>
      <c r="T39" s="23" t="str">
        <f ca="1">IFERROR(UPPER(INDIRECT(Tableau1[[#This Row],[Fiche]]&amp;"!$E$46")),"")</f>
        <v/>
      </c>
      <c r="U39" s="23" t="str">
        <f ca="1">IFERROR(INDEX(INDIRECT(Tableau1[[#This Row],[Fiche]]&amp;"!$D$24:$G$24"),MATCH(TRUE,INDEX(INDIRECT(Tableau1[[#This Row],[Fiche]]&amp;"!$D$25:$G$25")&lt;&gt;"",0),0)),"")</f>
        <v/>
      </c>
      <c r="V39" s="23" t="str">
        <f ca="1">IFERROR(INDEX(INDIRECT(Tableau1[[#This Row],[Fiche]]&amp;"!$B$47:$H$47"),MATCH(TRUE,INDEX(INDIRECT(Tableau1[[#This Row],[Fiche]]&amp;"!$B$48:$H$48")&lt;&gt;0,0),0)),"")</f>
        <v/>
      </c>
      <c r="W39" s="23" t="str">
        <f ca="1">IFERROR(INDEX(INDIRECT(Tableau1[[#This Row],[Fiche]]&amp;"!$D$30:$G$30"),MATCH(TRUE,INDEX(INDIRECT(Tableau1[[#This Row],[Fiche]]&amp;"!$D$31:$G$31")&lt;&gt;"",0),0)),"")</f>
        <v/>
      </c>
      <c r="X39" s="24" t="str">
        <f ca="1">IFERROR(INDEX(INDIRECT(Tableau1[[#This Row],[Fiche]]&amp;"!$B$49:$E$49"),MATCH(TRUE,INDEX(INDIRECT(Tableau1[[#This Row],[Fiche]]&amp;"!$B$50:$E$50")&lt;&gt;0,0),0)),"")</f>
        <v/>
      </c>
    </row>
    <row r="40" spans="1:24" ht="22.9" customHeight="1">
      <c r="A40" s="77" t="s">
        <v>265</v>
      </c>
      <c r="B40" s="79" t="str">
        <f ca="1">IFERROR(INDIRECT(Tableau1[[#This Row],[Fiche]]&amp;"!D$4"),"")</f>
        <v/>
      </c>
      <c r="C40" s="79" t="s">
        <v>308</v>
      </c>
      <c r="D40" s="21" t="str">
        <f ca="1">IFERROR(INDIRECT(Tableau1[[#This Row],[Fiche]]&amp;"!D$7"),"")</f>
        <v/>
      </c>
      <c r="E40" s="22" t="str">
        <f ca="1">IFERROR(INDIRECT(Tableau1[[#This Row],[Fiche]]&amp;"!E$7"),"")</f>
        <v/>
      </c>
      <c r="F40" s="56" t="str">
        <f ca="1">IFERROR(IF(TEXT(Tableau1[[#This Row],[Heure]],"hh")&gt;0,VLOOKUP(TEXT(Tableau1[[#This Row],[Heure]],"hh"),'Tranches horaires'!$A$3:$B$26,2),""),"")</f>
        <v/>
      </c>
      <c r="G40" s="23" t="str">
        <f ca="1">IFERROR(INDIRECT(Tableau1[[#This Row],[Fiche]]&amp;"!F$7"),"")</f>
        <v/>
      </c>
      <c r="H40" s="25" t="str">
        <f ca="1">IFERROR(INDIRECT(Tableau1[[#This Row],[Fiche]]&amp;"!D$10"),"")</f>
        <v/>
      </c>
      <c r="I40" s="23" t="str">
        <f ca="1">IFERROR(INDIRECT(Tableau1[[#This Row],[Fiche]]&amp;"!E$10"),"")</f>
        <v/>
      </c>
      <c r="J40" s="23" t="str">
        <f ca="1">IFERROR(INDIRECT(Tableau1[[#This Row],[Fiche]]&amp;"!D$11"),"")</f>
        <v/>
      </c>
      <c r="K40" s="23" t="str">
        <f ca="1">IFERROR(INDEX(INDIRECT(Tableau1[[#This Row],[Fiche]]&amp;"!$D$8:$G$8"),MATCH(TRUE,INDEX(INDIRECT(Tableau1[[#This Row],[Fiche]]&amp;"!$D$9:$G$9")&lt;&gt;"",0),0)),"")</f>
        <v/>
      </c>
      <c r="L40" s="23" t="str">
        <f ca="1">IFERROR(INDEX(INDIRECT(Tableau1[[#This Row],[Fiche]]&amp;"!$D$14:$E$14"),MATCH(TRUE,INDEX(INDIRECT(Tableau1[[#This Row],[Fiche]]&amp;"!$D$15:$E$15")&lt;&gt;"",0),0)),"")</f>
        <v/>
      </c>
      <c r="M40" s="23" t="str">
        <f ca="1">IFERROR(UPPER(INDIRECT(Tableau1[[#This Row],[Fiche]]&amp;"!$F$15")),"")</f>
        <v/>
      </c>
      <c r="N40" s="23" t="str">
        <f ca="1">IFERROR(INDEX(INDIRECT(Tableau1[[#This Row],[Fiche]]&amp;"!$D$16:$G$16"),MATCH(TRUE,INDEX(INDIRECT(Tableau1[[#This Row],[Fiche]]&amp;"!$D$17:$G$17")&lt;&gt;"",0),0)),"")</f>
        <v/>
      </c>
      <c r="O40" s="23" t="str">
        <f ca="1">IFERROR((INDIRECT(Tableau1[[#This Row],[Fiche]]&amp;"!$B$46")),"")</f>
        <v/>
      </c>
      <c r="P40" s="23" t="str">
        <f ca="1">IFERROR(UPPER(INDIRECT(Tableau1[[#This Row],[Fiche]]&amp;"!$C$46")),"")</f>
        <v/>
      </c>
      <c r="Q40" s="23" t="str">
        <f ca="1">IFERROR(UPPER(INDIRECT(Tableau1[[#This Row],[Fiche]]&amp;"!$D$46")),"")</f>
        <v/>
      </c>
      <c r="R40" s="23" t="str">
        <f ca="1">IFERROR(UPPER(INDIRECT(Tableau1[[#This Row],[Fiche]]&amp;"!$E$46")),"")</f>
        <v/>
      </c>
      <c r="S40" s="23" t="str">
        <f ca="1">IFERROR(UPPER(INDIRECT(Tableau1[[#This Row],[Fiche]]&amp;"!$F$46")),"")</f>
        <v/>
      </c>
      <c r="T40" s="23" t="str">
        <f ca="1">IFERROR(UPPER(INDIRECT(Tableau1[[#This Row],[Fiche]]&amp;"!$E$46")),"")</f>
        <v/>
      </c>
      <c r="U40" s="23" t="str">
        <f ca="1">IFERROR(INDEX(INDIRECT(Tableau1[[#This Row],[Fiche]]&amp;"!$D$24:$G$24"),MATCH(TRUE,INDEX(INDIRECT(Tableau1[[#This Row],[Fiche]]&amp;"!$D$25:$G$25")&lt;&gt;"",0),0)),"")</f>
        <v/>
      </c>
      <c r="V40" s="23" t="str">
        <f ca="1">IFERROR(INDEX(INDIRECT(Tableau1[[#This Row],[Fiche]]&amp;"!$B$47:$H$47"),MATCH(TRUE,INDEX(INDIRECT(Tableau1[[#This Row],[Fiche]]&amp;"!$B$48:$H$48")&lt;&gt;0,0),0)),"")</f>
        <v/>
      </c>
      <c r="W40" s="23" t="str">
        <f ca="1">IFERROR(INDEX(INDIRECT(Tableau1[[#This Row],[Fiche]]&amp;"!$D$30:$G$30"),MATCH(TRUE,INDEX(INDIRECT(Tableau1[[#This Row],[Fiche]]&amp;"!$D$31:$G$31")&lt;&gt;"",0),0)),"")</f>
        <v/>
      </c>
      <c r="X40" s="24" t="str">
        <f ca="1">IFERROR(INDEX(INDIRECT(Tableau1[[#This Row],[Fiche]]&amp;"!$B$49:$E$49"),MATCH(TRUE,INDEX(INDIRECT(Tableau1[[#This Row],[Fiche]]&amp;"!$B$50:$E$50")&lt;&gt;0,0),0)),"")</f>
        <v/>
      </c>
    </row>
    <row r="41" spans="1:24" ht="22.9" customHeight="1">
      <c r="A41" s="77" t="s">
        <v>266</v>
      </c>
      <c r="B41" s="79" t="str">
        <f ca="1">IFERROR(INDIRECT(Tableau1[[#This Row],[Fiche]]&amp;"!D$4"),"")</f>
        <v/>
      </c>
      <c r="C41" s="79" t="s">
        <v>308</v>
      </c>
      <c r="D41" s="21" t="str">
        <f ca="1">IFERROR(INDIRECT(Tableau1[[#This Row],[Fiche]]&amp;"!D$7"),"")</f>
        <v/>
      </c>
      <c r="E41" s="22" t="str">
        <f ca="1">IFERROR(INDIRECT(Tableau1[[#This Row],[Fiche]]&amp;"!E$7"),"")</f>
        <v/>
      </c>
      <c r="F41" s="56" t="str">
        <f ca="1">IFERROR(IF(TEXT(Tableau1[[#This Row],[Heure]],"hh")&gt;0,VLOOKUP(TEXT(Tableau1[[#This Row],[Heure]],"hh"),'Tranches horaires'!$A$3:$B$26,2),""),"")</f>
        <v/>
      </c>
      <c r="G41" s="23" t="str">
        <f ca="1">IFERROR(INDIRECT(Tableau1[[#This Row],[Fiche]]&amp;"!F$7"),"")</f>
        <v/>
      </c>
      <c r="H41" s="25" t="str">
        <f ca="1">IFERROR(INDIRECT(Tableau1[[#This Row],[Fiche]]&amp;"!D$10"),"")</f>
        <v/>
      </c>
      <c r="I41" s="23" t="str">
        <f ca="1">IFERROR(INDIRECT(Tableau1[[#This Row],[Fiche]]&amp;"!E$10"),"")</f>
        <v/>
      </c>
      <c r="J41" s="23" t="str">
        <f ca="1">IFERROR(INDIRECT(Tableau1[[#This Row],[Fiche]]&amp;"!D$11"),"")</f>
        <v/>
      </c>
      <c r="K41" s="23" t="str">
        <f ca="1">IFERROR(INDEX(INDIRECT(Tableau1[[#This Row],[Fiche]]&amp;"!$D$8:$G$8"),MATCH(TRUE,INDEX(INDIRECT(Tableau1[[#This Row],[Fiche]]&amp;"!$D$9:$G$9")&lt;&gt;"",0),0)),"")</f>
        <v/>
      </c>
      <c r="L41" s="23" t="str">
        <f ca="1">IFERROR(INDEX(INDIRECT(Tableau1[[#This Row],[Fiche]]&amp;"!$D$14:$E$14"),MATCH(TRUE,INDEX(INDIRECT(Tableau1[[#This Row],[Fiche]]&amp;"!$D$15:$E$15")&lt;&gt;"",0),0)),"")</f>
        <v/>
      </c>
      <c r="M41" s="23" t="str">
        <f ca="1">IFERROR(UPPER(INDIRECT(Tableau1[[#This Row],[Fiche]]&amp;"!$F$15")),"")</f>
        <v/>
      </c>
      <c r="N41" s="23" t="str">
        <f ca="1">IFERROR(INDEX(INDIRECT(Tableau1[[#This Row],[Fiche]]&amp;"!$D$16:$G$16"),MATCH(TRUE,INDEX(INDIRECT(Tableau1[[#This Row],[Fiche]]&amp;"!$D$17:$G$17")&lt;&gt;"",0),0)),"")</f>
        <v/>
      </c>
      <c r="O41" s="23" t="str">
        <f ca="1">IFERROR((INDIRECT(Tableau1[[#This Row],[Fiche]]&amp;"!$B$46")),"")</f>
        <v/>
      </c>
      <c r="P41" s="23" t="str">
        <f ca="1">IFERROR(UPPER(INDIRECT(Tableau1[[#This Row],[Fiche]]&amp;"!$C$46")),"")</f>
        <v/>
      </c>
      <c r="Q41" s="23" t="str">
        <f ca="1">IFERROR(UPPER(INDIRECT(Tableau1[[#This Row],[Fiche]]&amp;"!$D$46")),"")</f>
        <v/>
      </c>
      <c r="R41" s="23" t="str">
        <f ca="1">IFERROR(UPPER(INDIRECT(Tableau1[[#This Row],[Fiche]]&amp;"!$E$46")),"")</f>
        <v/>
      </c>
      <c r="S41" s="23" t="str">
        <f ca="1">IFERROR(UPPER(INDIRECT(Tableau1[[#This Row],[Fiche]]&amp;"!$F$46")),"")</f>
        <v/>
      </c>
      <c r="T41" s="23" t="str">
        <f ca="1">IFERROR(UPPER(INDIRECT(Tableau1[[#This Row],[Fiche]]&amp;"!$E$46")),"")</f>
        <v/>
      </c>
      <c r="U41" s="23" t="str">
        <f ca="1">IFERROR(INDEX(INDIRECT(Tableau1[[#This Row],[Fiche]]&amp;"!$D$24:$G$24"),MATCH(TRUE,INDEX(INDIRECT(Tableau1[[#This Row],[Fiche]]&amp;"!$D$25:$G$25")&lt;&gt;"",0),0)),"")</f>
        <v/>
      </c>
      <c r="V41" s="23" t="str">
        <f ca="1">IFERROR(INDEX(INDIRECT(Tableau1[[#This Row],[Fiche]]&amp;"!$B$47:$H$47"),MATCH(TRUE,INDEX(INDIRECT(Tableau1[[#This Row],[Fiche]]&amp;"!$B$48:$H$48")&lt;&gt;0,0),0)),"")</f>
        <v/>
      </c>
      <c r="W41" s="23" t="str">
        <f ca="1">IFERROR(INDEX(INDIRECT(Tableau1[[#This Row],[Fiche]]&amp;"!$D$30:$G$30"),MATCH(TRUE,INDEX(INDIRECT(Tableau1[[#This Row],[Fiche]]&amp;"!$D$31:$G$31")&lt;&gt;"",0),0)),"")</f>
        <v/>
      </c>
      <c r="X41" s="24" t="str">
        <f ca="1">IFERROR(INDEX(INDIRECT(Tableau1[[#This Row],[Fiche]]&amp;"!$B$49:$E$49"),MATCH(TRUE,INDEX(INDIRECT(Tableau1[[#This Row],[Fiche]]&amp;"!$B$50:$E$50")&lt;&gt;0,0),0)),"")</f>
        <v/>
      </c>
    </row>
    <row r="42" spans="1:24" ht="22.9" customHeight="1">
      <c r="A42" s="77" t="s">
        <v>267</v>
      </c>
      <c r="B42" s="79" t="str">
        <f ca="1">IFERROR(INDIRECT(Tableau1[[#This Row],[Fiche]]&amp;"!D$4"),"")</f>
        <v/>
      </c>
      <c r="C42" s="79" t="s">
        <v>308</v>
      </c>
      <c r="D42" s="21" t="str">
        <f ca="1">IFERROR(INDIRECT(Tableau1[[#This Row],[Fiche]]&amp;"!D$7"),"")</f>
        <v/>
      </c>
      <c r="E42" s="22" t="str">
        <f ca="1">IFERROR(INDIRECT(Tableau1[[#This Row],[Fiche]]&amp;"!E$7"),"")</f>
        <v/>
      </c>
      <c r="F42" s="56" t="str">
        <f ca="1">IFERROR(IF(TEXT(Tableau1[[#This Row],[Heure]],"hh")&gt;0,VLOOKUP(TEXT(Tableau1[[#This Row],[Heure]],"hh"),'Tranches horaires'!$A$3:$B$26,2),""),"")</f>
        <v/>
      </c>
      <c r="G42" s="23" t="str">
        <f ca="1">IFERROR(INDIRECT(Tableau1[[#This Row],[Fiche]]&amp;"!F$7"),"")</f>
        <v/>
      </c>
      <c r="H42" s="25" t="str">
        <f ca="1">IFERROR(INDIRECT(Tableau1[[#This Row],[Fiche]]&amp;"!D$10"),"")</f>
        <v/>
      </c>
      <c r="I42" s="23" t="str">
        <f ca="1">IFERROR(INDIRECT(Tableau1[[#This Row],[Fiche]]&amp;"!E$10"),"")</f>
        <v/>
      </c>
      <c r="J42" s="23" t="str">
        <f ca="1">IFERROR(INDIRECT(Tableau1[[#This Row],[Fiche]]&amp;"!D$11"),"")</f>
        <v/>
      </c>
      <c r="K42" s="23" t="str">
        <f ca="1">IFERROR(INDEX(INDIRECT(Tableau1[[#This Row],[Fiche]]&amp;"!$D$8:$G$8"),MATCH(TRUE,INDEX(INDIRECT(Tableau1[[#This Row],[Fiche]]&amp;"!$D$9:$G$9")&lt;&gt;"",0),0)),"")</f>
        <v/>
      </c>
      <c r="L42" s="23" t="str">
        <f ca="1">IFERROR(INDEX(INDIRECT(Tableau1[[#This Row],[Fiche]]&amp;"!$D$14:$E$14"),MATCH(TRUE,INDEX(INDIRECT(Tableau1[[#This Row],[Fiche]]&amp;"!$D$15:$E$15")&lt;&gt;"",0),0)),"")</f>
        <v/>
      </c>
      <c r="M42" s="23" t="str">
        <f ca="1">IFERROR(UPPER(INDIRECT(Tableau1[[#This Row],[Fiche]]&amp;"!$F$15")),"")</f>
        <v/>
      </c>
      <c r="N42" s="23" t="str">
        <f ca="1">IFERROR(INDEX(INDIRECT(Tableau1[[#This Row],[Fiche]]&amp;"!$D$16:$G$16"),MATCH(TRUE,INDEX(INDIRECT(Tableau1[[#This Row],[Fiche]]&amp;"!$D$17:$G$17")&lt;&gt;"",0),0)),"")</f>
        <v/>
      </c>
      <c r="O42" s="23" t="str">
        <f ca="1">IFERROR((INDIRECT(Tableau1[[#This Row],[Fiche]]&amp;"!$B$46")),"")</f>
        <v/>
      </c>
      <c r="P42" s="23" t="str">
        <f ca="1">IFERROR(UPPER(INDIRECT(Tableau1[[#This Row],[Fiche]]&amp;"!$C$46")),"")</f>
        <v/>
      </c>
      <c r="Q42" s="23" t="str">
        <f ca="1">IFERROR(UPPER(INDIRECT(Tableau1[[#This Row],[Fiche]]&amp;"!$D$46")),"")</f>
        <v/>
      </c>
      <c r="R42" s="23" t="str">
        <f ca="1">IFERROR(UPPER(INDIRECT(Tableau1[[#This Row],[Fiche]]&amp;"!$E$46")),"")</f>
        <v/>
      </c>
      <c r="S42" s="23" t="str">
        <f ca="1">IFERROR(UPPER(INDIRECT(Tableau1[[#This Row],[Fiche]]&amp;"!$F$46")),"")</f>
        <v/>
      </c>
      <c r="T42" s="23" t="str">
        <f ca="1">IFERROR(UPPER(INDIRECT(Tableau1[[#This Row],[Fiche]]&amp;"!$E$46")),"")</f>
        <v/>
      </c>
      <c r="U42" s="23" t="str">
        <f ca="1">IFERROR(INDEX(INDIRECT(Tableau1[[#This Row],[Fiche]]&amp;"!$D$24:$G$24"),MATCH(TRUE,INDEX(INDIRECT(Tableau1[[#This Row],[Fiche]]&amp;"!$D$25:$G$25")&lt;&gt;"",0),0)),"")</f>
        <v/>
      </c>
      <c r="V42" s="23" t="str">
        <f ca="1">IFERROR(INDEX(INDIRECT(Tableau1[[#This Row],[Fiche]]&amp;"!$B$47:$H$47"),MATCH(TRUE,INDEX(INDIRECT(Tableau1[[#This Row],[Fiche]]&amp;"!$B$48:$H$48")&lt;&gt;0,0),0)),"")</f>
        <v/>
      </c>
      <c r="W42" s="23" t="str">
        <f ca="1">IFERROR(INDEX(INDIRECT(Tableau1[[#This Row],[Fiche]]&amp;"!$D$30:$G$30"),MATCH(TRUE,INDEX(INDIRECT(Tableau1[[#This Row],[Fiche]]&amp;"!$D$31:$G$31")&lt;&gt;"",0),0)),"")</f>
        <v/>
      </c>
      <c r="X42" s="24" t="str">
        <f ca="1">IFERROR(INDEX(INDIRECT(Tableau1[[#This Row],[Fiche]]&amp;"!$B$49:$E$49"),MATCH(TRUE,INDEX(INDIRECT(Tableau1[[#This Row],[Fiche]]&amp;"!$B$50:$E$50")&lt;&gt;0,0),0)),"")</f>
        <v/>
      </c>
    </row>
    <row r="43" spans="1:24" ht="22.9" customHeight="1">
      <c r="A43" s="77" t="s">
        <v>268</v>
      </c>
      <c r="B43" s="79" t="str">
        <f ca="1">IFERROR(INDIRECT(Tableau1[[#This Row],[Fiche]]&amp;"!D$4"),"")</f>
        <v/>
      </c>
      <c r="C43" s="79" t="s">
        <v>308</v>
      </c>
      <c r="D43" s="21" t="str">
        <f ca="1">IFERROR(INDIRECT(Tableau1[[#This Row],[Fiche]]&amp;"!D$7"),"")</f>
        <v/>
      </c>
      <c r="E43" s="22" t="str">
        <f ca="1">IFERROR(INDIRECT(Tableau1[[#This Row],[Fiche]]&amp;"!E$7"),"")</f>
        <v/>
      </c>
      <c r="F43" s="56" t="str">
        <f ca="1">IFERROR(IF(TEXT(Tableau1[[#This Row],[Heure]],"hh")&gt;0,VLOOKUP(TEXT(Tableau1[[#This Row],[Heure]],"hh"),'Tranches horaires'!$A$3:$B$26,2),""),"")</f>
        <v/>
      </c>
      <c r="G43" s="23" t="str">
        <f ca="1">IFERROR(INDIRECT(Tableau1[[#This Row],[Fiche]]&amp;"!F$7"),"")</f>
        <v/>
      </c>
      <c r="H43" s="25" t="str">
        <f ca="1">IFERROR(INDIRECT(Tableau1[[#This Row],[Fiche]]&amp;"!D$10"),"")</f>
        <v/>
      </c>
      <c r="I43" s="23" t="str">
        <f ca="1">IFERROR(INDIRECT(Tableau1[[#This Row],[Fiche]]&amp;"!E$10"),"")</f>
        <v/>
      </c>
      <c r="J43" s="23" t="str">
        <f ca="1">IFERROR(INDIRECT(Tableau1[[#This Row],[Fiche]]&amp;"!D$11"),"")</f>
        <v/>
      </c>
      <c r="K43" s="23" t="str">
        <f ca="1">IFERROR(INDEX(INDIRECT(Tableau1[[#This Row],[Fiche]]&amp;"!$D$8:$G$8"),MATCH(TRUE,INDEX(INDIRECT(Tableau1[[#This Row],[Fiche]]&amp;"!$D$9:$G$9")&lt;&gt;"",0),0)),"")</f>
        <v/>
      </c>
      <c r="L43" s="23" t="str">
        <f ca="1">IFERROR(INDEX(INDIRECT(Tableau1[[#This Row],[Fiche]]&amp;"!$D$14:$E$14"),MATCH(TRUE,INDEX(INDIRECT(Tableau1[[#This Row],[Fiche]]&amp;"!$D$15:$E$15")&lt;&gt;"",0),0)),"")</f>
        <v/>
      </c>
      <c r="M43" s="23" t="str">
        <f ca="1">IFERROR(UPPER(INDIRECT(Tableau1[[#This Row],[Fiche]]&amp;"!$F$15")),"")</f>
        <v/>
      </c>
      <c r="N43" s="23" t="str">
        <f ca="1">IFERROR(INDEX(INDIRECT(Tableau1[[#This Row],[Fiche]]&amp;"!$D$16:$G$16"),MATCH(TRUE,INDEX(INDIRECT(Tableau1[[#This Row],[Fiche]]&amp;"!$D$17:$G$17")&lt;&gt;"",0),0)),"")</f>
        <v/>
      </c>
      <c r="O43" s="23" t="str">
        <f ca="1">IFERROR((INDIRECT(Tableau1[[#This Row],[Fiche]]&amp;"!$B$46")),"")</f>
        <v/>
      </c>
      <c r="P43" s="23" t="str">
        <f ca="1">IFERROR(UPPER(INDIRECT(Tableau1[[#This Row],[Fiche]]&amp;"!$C$46")),"")</f>
        <v/>
      </c>
      <c r="Q43" s="23" t="str">
        <f ca="1">IFERROR(UPPER(INDIRECT(Tableau1[[#This Row],[Fiche]]&amp;"!$D$46")),"")</f>
        <v/>
      </c>
      <c r="R43" s="23" t="str">
        <f ca="1">IFERROR(UPPER(INDIRECT(Tableau1[[#This Row],[Fiche]]&amp;"!$E$46")),"")</f>
        <v/>
      </c>
      <c r="S43" s="23" t="str">
        <f ca="1">IFERROR(UPPER(INDIRECT(Tableau1[[#This Row],[Fiche]]&amp;"!$F$46")),"")</f>
        <v/>
      </c>
      <c r="T43" s="23" t="str">
        <f ca="1">IFERROR(UPPER(INDIRECT(Tableau1[[#This Row],[Fiche]]&amp;"!$E$46")),"")</f>
        <v/>
      </c>
      <c r="U43" s="23" t="str">
        <f ca="1">IFERROR(INDEX(INDIRECT(Tableau1[[#This Row],[Fiche]]&amp;"!$D$24:$G$24"),MATCH(TRUE,INDEX(INDIRECT(Tableau1[[#This Row],[Fiche]]&amp;"!$D$25:$G$25")&lt;&gt;"",0),0)),"")</f>
        <v/>
      </c>
      <c r="V43" s="23" t="str">
        <f ca="1">IFERROR(INDEX(INDIRECT(Tableau1[[#This Row],[Fiche]]&amp;"!$B$47:$H$47"),MATCH(TRUE,INDEX(INDIRECT(Tableau1[[#This Row],[Fiche]]&amp;"!$B$48:$H$48")&lt;&gt;0,0),0)),"")</f>
        <v/>
      </c>
      <c r="W43" s="23" t="str">
        <f ca="1">IFERROR(INDEX(INDIRECT(Tableau1[[#This Row],[Fiche]]&amp;"!$D$30:$G$30"),MATCH(TRUE,INDEX(INDIRECT(Tableau1[[#This Row],[Fiche]]&amp;"!$D$31:$G$31")&lt;&gt;"",0),0)),"")</f>
        <v/>
      </c>
      <c r="X43" s="24" t="str">
        <f ca="1">IFERROR(INDEX(INDIRECT(Tableau1[[#This Row],[Fiche]]&amp;"!$B$49:$E$49"),MATCH(TRUE,INDEX(INDIRECT(Tableau1[[#This Row],[Fiche]]&amp;"!$B$50:$E$50")&lt;&gt;0,0),0)),"")</f>
        <v/>
      </c>
    </row>
    <row r="44" spans="1:24" ht="22.9" customHeight="1">
      <c r="A44" s="77" t="s">
        <v>269</v>
      </c>
      <c r="B44" s="79" t="str">
        <f ca="1">IFERROR(INDIRECT(Tableau1[[#This Row],[Fiche]]&amp;"!D$4"),"")</f>
        <v/>
      </c>
      <c r="C44" s="79" t="s">
        <v>308</v>
      </c>
      <c r="D44" s="21" t="str">
        <f ca="1">IFERROR(INDIRECT(Tableau1[[#This Row],[Fiche]]&amp;"!D$7"),"")</f>
        <v/>
      </c>
      <c r="E44" s="22" t="str">
        <f ca="1">IFERROR(INDIRECT(Tableau1[[#This Row],[Fiche]]&amp;"!E$7"),"")</f>
        <v/>
      </c>
      <c r="F44" s="56" t="str">
        <f ca="1">IFERROR(IF(TEXT(Tableau1[[#This Row],[Heure]],"hh")&gt;0,VLOOKUP(TEXT(Tableau1[[#This Row],[Heure]],"hh"),'Tranches horaires'!$A$3:$B$26,2),""),"")</f>
        <v/>
      </c>
      <c r="G44" s="23" t="str">
        <f ca="1">IFERROR(INDIRECT(Tableau1[[#This Row],[Fiche]]&amp;"!F$7"),"")</f>
        <v/>
      </c>
      <c r="H44" s="25" t="str">
        <f ca="1">IFERROR(INDIRECT(Tableau1[[#This Row],[Fiche]]&amp;"!D$10"),"")</f>
        <v/>
      </c>
      <c r="I44" s="23" t="str">
        <f ca="1">IFERROR(INDIRECT(Tableau1[[#This Row],[Fiche]]&amp;"!E$10"),"")</f>
        <v/>
      </c>
      <c r="J44" s="23" t="str">
        <f ca="1">IFERROR(INDIRECT(Tableau1[[#This Row],[Fiche]]&amp;"!D$11"),"")</f>
        <v/>
      </c>
      <c r="K44" s="23" t="str">
        <f ca="1">IFERROR(INDEX(INDIRECT(Tableau1[[#This Row],[Fiche]]&amp;"!$D$8:$G$8"),MATCH(TRUE,INDEX(INDIRECT(Tableau1[[#This Row],[Fiche]]&amp;"!$D$9:$G$9")&lt;&gt;"",0),0)),"")</f>
        <v/>
      </c>
      <c r="L44" s="23" t="str">
        <f ca="1">IFERROR(INDEX(INDIRECT(Tableau1[[#This Row],[Fiche]]&amp;"!$D$14:$E$14"),MATCH(TRUE,INDEX(INDIRECT(Tableau1[[#This Row],[Fiche]]&amp;"!$D$15:$E$15")&lt;&gt;"",0),0)),"")</f>
        <v/>
      </c>
      <c r="M44" s="23" t="str">
        <f ca="1">IFERROR(UPPER(INDIRECT(Tableau1[[#This Row],[Fiche]]&amp;"!$F$15")),"")</f>
        <v/>
      </c>
      <c r="N44" s="23" t="str">
        <f ca="1">IFERROR(INDEX(INDIRECT(Tableau1[[#This Row],[Fiche]]&amp;"!$D$16:$G$16"),MATCH(TRUE,INDEX(INDIRECT(Tableau1[[#This Row],[Fiche]]&amp;"!$D$17:$G$17")&lt;&gt;"",0),0)),"")</f>
        <v/>
      </c>
      <c r="O44" s="23" t="str">
        <f ca="1">IFERROR((INDIRECT(Tableau1[[#This Row],[Fiche]]&amp;"!$B$46")),"")</f>
        <v/>
      </c>
      <c r="P44" s="23" t="str">
        <f ca="1">IFERROR(UPPER(INDIRECT(Tableau1[[#This Row],[Fiche]]&amp;"!$C$46")),"")</f>
        <v/>
      </c>
      <c r="Q44" s="23" t="str">
        <f ca="1">IFERROR(UPPER(INDIRECT(Tableau1[[#This Row],[Fiche]]&amp;"!$D$46")),"")</f>
        <v/>
      </c>
      <c r="R44" s="23" t="str">
        <f ca="1">IFERROR(UPPER(INDIRECT(Tableau1[[#This Row],[Fiche]]&amp;"!$E$46")),"")</f>
        <v/>
      </c>
      <c r="S44" s="23" t="str">
        <f ca="1">IFERROR(UPPER(INDIRECT(Tableau1[[#This Row],[Fiche]]&amp;"!$F$46")),"")</f>
        <v/>
      </c>
      <c r="T44" s="23" t="str">
        <f ca="1">IFERROR(UPPER(INDIRECT(Tableau1[[#This Row],[Fiche]]&amp;"!$E$46")),"")</f>
        <v/>
      </c>
      <c r="U44" s="23" t="str">
        <f ca="1">IFERROR(INDEX(INDIRECT(Tableau1[[#This Row],[Fiche]]&amp;"!$D$24:$G$24"),MATCH(TRUE,INDEX(INDIRECT(Tableau1[[#This Row],[Fiche]]&amp;"!$D$25:$G$25")&lt;&gt;"",0),0)),"")</f>
        <v/>
      </c>
      <c r="V44" s="23" t="str">
        <f ca="1">IFERROR(INDEX(INDIRECT(Tableau1[[#This Row],[Fiche]]&amp;"!$B$47:$H$47"),MATCH(TRUE,INDEX(INDIRECT(Tableau1[[#This Row],[Fiche]]&amp;"!$B$48:$H$48")&lt;&gt;0,0),0)),"")</f>
        <v/>
      </c>
      <c r="W44" s="23" t="str">
        <f ca="1">IFERROR(INDEX(INDIRECT(Tableau1[[#This Row],[Fiche]]&amp;"!$D$30:$G$30"),MATCH(TRUE,INDEX(INDIRECT(Tableau1[[#This Row],[Fiche]]&amp;"!$D$31:$G$31")&lt;&gt;"",0),0)),"")</f>
        <v/>
      </c>
      <c r="X44" s="24" t="str">
        <f ca="1">IFERROR(INDEX(INDIRECT(Tableau1[[#This Row],[Fiche]]&amp;"!$B$49:$E$49"),MATCH(TRUE,INDEX(INDIRECT(Tableau1[[#This Row],[Fiche]]&amp;"!$B$50:$E$50")&lt;&gt;0,0),0)),"")</f>
        <v/>
      </c>
    </row>
    <row r="45" spans="1:24" ht="22.9" customHeight="1">
      <c r="A45" s="77" t="s">
        <v>270</v>
      </c>
      <c r="B45" s="79" t="str">
        <f ca="1">IFERROR(INDIRECT(Tableau1[[#This Row],[Fiche]]&amp;"!D$4"),"")</f>
        <v/>
      </c>
      <c r="C45" s="79" t="s">
        <v>308</v>
      </c>
      <c r="D45" s="21" t="str">
        <f ca="1">IFERROR(INDIRECT(Tableau1[[#This Row],[Fiche]]&amp;"!D$7"),"")</f>
        <v/>
      </c>
      <c r="E45" s="22" t="str">
        <f ca="1">IFERROR(INDIRECT(Tableau1[[#This Row],[Fiche]]&amp;"!E$7"),"")</f>
        <v/>
      </c>
      <c r="F45" s="56" t="str">
        <f ca="1">IFERROR(IF(TEXT(Tableau1[[#This Row],[Heure]],"hh")&gt;0,VLOOKUP(TEXT(Tableau1[[#This Row],[Heure]],"hh"),'Tranches horaires'!$A$3:$B$26,2),""),"")</f>
        <v/>
      </c>
      <c r="G45" s="23" t="str">
        <f ca="1">IFERROR(INDIRECT(Tableau1[[#This Row],[Fiche]]&amp;"!F$7"),"")</f>
        <v/>
      </c>
      <c r="H45" s="25" t="str">
        <f ca="1">IFERROR(INDIRECT(Tableau1[[#This Row],[Fiche]]&amp;"!D$10"),"")</f>
        <v/>
      </c>
      <c r="I45" s="23" t="str">
        <f ca="1">IFERROR(INDIRECT(Tableau1[[#This Row],[Fiche]]&amp;"!E$10"),"")</f>
        <v/>
      </c>
      <c r="J45" s="23" t="str">
        <f ca="1">IFERROR(INDIRECT(Tableau1[[#This Row],[Fiche]]&amp;"!D$11"),"")</f>
        <v/>
      </c>
      <c r="K45" s="23" t="str">
        <f ca="1">IFERROR(INDEX(INDIRECT(Tableau1[[#This Row],[Fiche]]&amp;"!$D$8:$G$8"),MATCH(TRUE,INDEX(INDIRECT(Tableau1[[#This Row],[Fiche]]&amp;"!$D$9:$G$9")&lt;&gt;"",0),0)),"")</f>
        <v/>
      </c>
      <c r="L45" s="23" t="str">
        <f ca="1">IFERROR(INDEX(INDIRECT(Tableau1[[#This Row],[Fiche]]&amp;"!$D$14:$E$14"),MATCH(TRUE,INDEX(INDIRECT(Tableau1[[#This Row],[Fiche]]&amp;"!$D$15:$E$15")&lt;&gt;"",0),0)),"")</f>
        <v/>
      </c>
      <c r="M45" s="23" t="str">
        <f ca="1">IFERROR(UPPER(INDIRECT(Tableau1[[#This Row],[Fiche]]&amp;"!$F$15")),"")</f>
        <v/>
      </c>
      <c r="N45" s="23" t="str">
        <f ca="1">IFERROR(INDEX(INDIRECT(Tableau1[[#This Row],[Fiche]]&amp;"!$D$16:$G$16"),MATCH(TRUE,INDEX(INDIRECT(Tableau1[[#This Row],[Fiche]]&amp;"!$D$17:$G$17")&lt;&gt;"",0),0)),"")</f>
        <v/>
      </c>
      <c r="O45" s="23" t="str">
        <f ca="1">IFERROR((INDIRECT(Tableau1[[#This Row],[Fiche]]&amp;"!$B$46")),"")</f>
        <v/>
      </c>
      <c r="P45" s="23" t="str">
        <f ca="1">IFERROR(UPPER(INDIRECT(Tableau1[[#This Row],[Fiche]]&amp;"!$C$46")),"")</f>
        <v/>
      </c>
      <c r="Q45" s="23" t="str">
        <f ca="1">IFERROR(UPPER(INDIRECT(Tableau1[[#This Row],[Fiche]]&amp;"!$D$46")),"")</f>
        <v/>
      </c>
      <c r="R45" s="23" t="str">
        <f ca="1">IFERROR(UPPER(INDIRECT(Tableau1[[#This Row],[Fiche]]&amp;"!$E$46")),"")</f>
        <v/>
      </c>
      <c r="S45" s="23" t="str">
        <f ca="1">IFERROR(UPPER(INDIRECT(Tableau1[[#This Row],[Fiche]]&amp;"!$F$46")),"")</f>
        <v/>
      </c>
      <c r="T45" s="23" t="str">
        <f ca="1">IFERROR(UPPER(INDIRECT(Tableau1[[#This Row],[Fiche]]&amp;"!$E$46")),"")</f>
        <v/>
      </c>
      <c r="U45" s="23" t="str">
        <f ca="1">IFERROR(INDEX(INDIRECT(Tableau1[[#This Row],[Fiche]]&amp;"!$D$24:$G$24"),MATCH(TRUE,INDEX(INDIRECT(Tableau1[[#This Row],[Fiche]]&amp;"!$D$25:$G$25")&lt;&gt;"",0),0)),"")</f>
        <v/>
      </c>
      <c r="V45" s="23" t="str">
        <f ca="1">IFERROR(INDEX(INDIRECT(Tableau1[[#This Row],[Fiche]]&amp;"!$B$47:$H$47"),MATCH(TRUE,INDEX(INDIRECT(Tableau1[[#This Row],[Fiche]]&amp;"!$B$48:$H$48")&lt;&gt;0,0),0)),"")</f>
        <v/>
      </c>
      <c r="W45" s="23" t="str">
        <f ca="1">IFERROR(INDEX(INDIRECT(Tableau1[[#This Row],[Fiche]]&amp;"!$D$30:$G$30"),MATCH(TRUE,INDEX(INDIRECT(Tableau1[[#This Row],[Fiche]]&amp;"!$D$31:$G$31")&lt;&gt;"",0),0)),"")</f>
        <v/>
      </c>
      <c r="X45" s="24" t="str">
        <f ca="1">IFERROR(INDEX(INDIRECT(Tableau1[[#This Row],[Fiche]]&amp;"!$B$49:$E$49"),MATCH(TRUE,INDEX(INDIRECT(Tableau1[[#This Row],[Fiche]]&amp;"!$B$50:$E$50")&lt;&gt;0,0),0)),"")</f>
        <v/>
      </c>
    </row>
    <row r="46" spans="1:24" ht="22.9" customHeight="1">
      <c r="A46" s="77" t="s">
        <v>271</v>
      </c>
      <c r="B46" s="79" t="str">
        <f ca="1">IFERROR(INDIRECT(Tableau1[[#This Row],[Fiche]]&amp;"!D$4"),"")</f>
        <v/>
      </c>
      <c r="C46" s="79" t="s">
        <v>308</v>
      </c>
      <c r="D46" s="21" t="str">
        <f ca="1">IFERROR(INDIRECT(Tableau1[[#This Row],[Fiche]]&amp;"!D$7"),"")</f>
        <v/>
      </c>
      <c r="E46" s="22" t="str">
        <f ca="1">IFERROR(INDIRECT(Tableau1[[#This Row],[Fiche]]&amp;"!E$7"),"")</f>
        <v/>
      </c>
      <c r="F46" s="56" t="str">
        <f ca="1">IFERROR(IF(TEXT(Tableau1[[#This Row],[Heure]],"hh")&gt;0,VLOOKUP(TEXT(Tableau1[[#This Row],[Heure]],"hh"),'Tranches horaires'!$A$3:$B$26,2),""),"")</f>
        <v/>
      </c>
      <c r="G46" s="23" t="str">
        <f ca="1">IFERROR(INDIRECT(Tableau1[[#This Row],[Fiche]]&amp;"!F$7"),"")</f>
        <v/>
      </c>
      <c r="H46" s="25" t="str">
        <f ca="1">IFERROR(INDIRECT(Tableau1[[#This Row],[Fiche]]&amp;"!D$10"),"")</f>
        <v/>
      </c>
      <c r="I46" s="23" t="str">
        <f ca="1">IFERROR(INDIRECT(Tableau1[[#This Row],[Fiche]]&amp;"!E$10"),"")</f>
        <v/>
      </c>
      <c r="J46" s="23" t="str">
        <f ca="1">IFERROR(INDIRECT(Tableau1[[#This Row],[Fiche]]&amp;"!D$11"),"")</f>
        <v/>
      </c>
      <c r="K46" s="23" t="str">
        <f ca="1">IFERROR(INDEX(INDIRECT(Tableau1[[#This Row],[Fiche]]&amp;"!$D$8:$G$8"),MATCH(TRUE,INDEX(INDIRECT(Tableau1[[#This Row],[Fiche]]&amp;"!$D$9:$G$9")&lt;&gt;"",0),0)),"")</f>
        <v/>
      </c>
      <c r="L46" s="23" t="str">
        <f ca="1">IFERROR(INDEX(INDIRECT(Tableau1[[#This Row],[Fiche]]&amp;"!$D$14:$E$14"),MATCH(TRUE,INDEX(INDIRECT(Tableau1[[#This Row],[Fiche]]&amp;"!$D$15:$E$15")&lt;&gt;"",0),0)),"")</f>
        <v/>
      </c>
      <c r="M46" s="23" t="str">
        <f ca="1">IFERROR(UPPER(INDIRECT(Tableau1[[#This Row],[Fiche]]&amp;"!$F$15")),"")</f>
        <v/>
      </c>
      <c r="N46" s="23" t="str">
        <f ca="1">IFERROR(INDEX(INDIRECT(Tableau1[[#This Row],[Fiche]]&amp;"!$D$16:$G$16"),MATCH(TRUE,INDEX(INDIRECT(Tableau1[[#This Row],[Fiche]]&amp;"!$D$17:$G$17")&lt;&gt;"",0),0)),"")</f>
        <v/>
      </c>
      <c r="O46" s="23" t="str">
        <f ca="1">IFERROR((INDIRECT(Tableau1[[#This Row],[Fiche]]&amp;"!$B$46")),"")</f>
        <v/>
      </c>
      <c r="P46" s="23" t="str">
        <f ca="1">IFERROR(UPPER(INDIRECT(Tableau1[[#This Row],[Fiche]]&amp;"!$C$46")),"")</f>
        <v/>
      </c>
      <c r="Q46" s="23" t="str">
        <f ca="1">IFERROR(UPPER(INDIRECT(Tableau1[[#This Row],[Fiche]]&amp;"!$D$46")),"")</f>
        <v/>
      </c>
      <c r="R46" s="23" t="str">
        <f ca="1">IFERROR(UPPER(INDIRECT(Tableau1[[#This Row],[Fiche]]&amp;"!$E$46")),"")</f>
        <v/>
      </c>
      <c r="S46" s="23" t="str">
        <f ca="1">IFERROR(UPPER(INDIRECT(Tableau1[[#This Row],[Fiche]]&amp;"!$F$46")),"")</f>
        <v/>
      </c>
      <c r="T46" s="23" t="str">
        <f ca="1">IFERROR(UPPER(INDIRECT(Tableau1[[#This Row],[Fiche]]&amp;"!$E$46")),"")</f>
        <v/>
      </c>
      <c r="U46" s="23" t="str">
        <f ca="1">IFERROR(INDEX(INDIRECT(Tableau1[[#This Row],[Fiche]]&amp;"!$D$24:$G$24"),MATCH(TRUE,INDEX(INDIRECT(Tableau1[[#This Row],[Fiche]]&amp;"!$D$25:$G$25")&lt;&gt;"",0),0)),"")</f>
        <v/>
      </c>
      <c r="V46" s="23" t="str">
        <f ca="1">IFERROR(INDEX(INDIRECT(Tableau1[[#This Row],[Fiche]]&amp;"!$B$47:$H$47"),MATCH(TRUE,INDEX(INDIRECT(Tableau1[[#This Row],[Fiche]]&amp;"!$B$48:$H$48")&lt;&gt;0,0),0)),"")</f>
        <v/>
      </c>
      <c r="W46" s="23" t="str">
        <f ca="1">IFERROR(INDEX(INDIRECT(Tableau1[[#This Row],[Fiche]]&amp;"!$D$30:$G$30"),MATCH(TRUE,INDEX(INDIRECT(Tableau1[[#This Row],[Fiche]]&amp;"!$D$31:$G$31")&lt;&gt;"",0),0)),"")</f>
        <v/>
      </c>
      <c r="X46" s="24" t="str">
        <f ca="1">IFERROR(INDEX(INDIRECT(Tableau1[[#This Row],[Fiche]]&amp;"!$B$49:$E$49"),MATCH(TRUE,INDEX(INDIRECT(Tableau1[[#This Row],[Fiche]]&amp;"!$B$50:$E$50")&lt;&gt;0,0),0)),"")</f>
        <v/>
      </c>
    </row>
    <row r="47" spans="1:24" ht="22.9" customHeight="1">
      <c r="A47" s="77" t="s">
        <v>272</v>
      </c>
      <c r="B47" s="79" t="str">
        <f ca="1">IFERROR(INDIRECT(Tableau1[[#This Row],[Fiche]]&amp;"!D$4"),"")</f>
        <v/>
      </c>
      <c r="C47" s="79" t="s">
        <v>308</v>
      </c>
      <c r="D47" s="21" t="str">
        <f ca="1">IFERROR(INDIRECT(Tableau1[[#This Row],[Fiche]]&amp;"!D$7"),"")</f>
        <v/>
      </c>
      <c r="E47" s="22" t="str">
        <f ca="1">IFERROR(INDIRECT(Tableau1[[#This Row],[Fiche]]&amp;"!E$7"),"")</f>
        <v/>
      </c>
      <c r="F47" s="56" t="str">
        <f ca="1">IFERROR(IF(TEXT(Tableau1[[#This Row],[Heure]],"hh")&gt;0,VLOOKUP(TEXT(Tableau1[[#This Row],[Heure]],"hh"),'Tranches horaires'!$A$3:$B$26,2),""),"")</f>
        <v/>
      </c>
      <c r="G47" s="23" t="str">
        <f ca="1">IFERROR(INDIRECT(Tableau1[[#This Row],[Fiche]]&amp;"!F$7"),"")</f>
        <v/>
      </c>
      <c r="H47" s="25" t="str">
        <f ca="1">IFERROR(INDIRECT(Tableau1[[#This Row],[Fiche]]&amp;"!D$10"),"")</f>
        <v/>
      </c>
      <c r="I47" s="23" t="str">
        <f ca="1">IFERROR(INDIRECT(Tableau1[[#This Row],[Fiche]]&amp;"!E$10"),"")</f>
        <v/>
      </c>
      <c r="J47" s="23" t="str">
        <f ca="1">IFERROR(INDIRECT(Tableau1[[#This Row],[Fiche]]&amp;"!D$11"),"")</f>
        <v/>
      </c>
      <c r="K47" s="23" t="str">
        <f ca="1">IFERROR(INDEX(INDIRECT(Tableau1[[#This Row],[Fiche]]&amp;"!$D$8:$G$8"),MATCH(TRUE,INDEX(INDIRECT(Tableau1[[#This Row],[Fiche]]&amp;"!$D$9:$G$9")&lt;&gt;"",0),0)),"")</f>
        <v/>
      </c>
      <c r="L47" s="23" t="str">
        <f ca="1">IFERROR(INDEX(INDIRECT(Tableau1[[#This Row],[Fiche]]&amp;"!$D$14:$E$14"),MATCH(TRUE,INDEX(INDIRECT(Tableau1[[#This Row],[Fiche]]&amp;"!$D$15:$E$15")&lt;&gt;"",0),0)),"")</f>
        <v/>
      </c>
      <c r="M47" s="23" t="str">
        <f ca="1">IFERROR(UPPER(INDIRECT(Tableau1[[#This Row],[Fiche]]&amp;"!$F$15")),"")</f>
        <v/>
      </c>
      <c r="N47" s="23" t="str">
        <f ca="1">IFERROR(INDEX(INDIRECT(Tableau1[[#This Row],[Fiche]]&amp;"!$D$16:$G$16"),MATCH(TRUE,INDEX(INDIRECT(Tableau1[[#This Row],[Fiche]]&amp;"!$D$17:$G$17")&lt;&gt;"",0),0)),"")</f>
        <v/>
      </c>
      <c r="O47" s="23" t="str">
        <f ca="1">IFERROR((INDIRECT(Tableau1[[#This Row],[Fiche]]&amp;"!$B$46")),"")</f>
        <v/>
      </c>
      <c r="P47" s="23" t="str">
        <f ca="1">IFERROR(UPPER(INDIRECT(Tableau1[[#This Row],[Fiche]]&amp;"!$C$46")),"")</f>
        <v/>
      </c>
      <c r="Q47" s="23" t="str">
        <f ca="1">IFERROR(UPPER(INDIRECT(Tableau1[[#This Row],[Fiche]]&amp;"!$D$46")),"")</f>
        <v/>
      </c>
      <c r="R47" s="23" t="str">
        <f ca="1">IFERROR(UPPER(INDIRECT(Tableau1[[#This Row],[Fiche]]&amp;"!$E$46")),"")</f>
        <v/>
      </c>
      <c r="S47" s="23" t="str">
        <f ca="1">IFERROR(UPPER(INDIRECT(Tableau1[[#This Row],[Fiche]]&amp;"!$F$46")),"")</f>
        <v/>
      </c>
      <c r="T47" s="23" t="str">
        <f ca="1">IFERROR(UPPER(INDIRECT(Tableau1[[#This Row],[Fiche]]&amp;"!$E$46")),"")</f>
        <v/>
      </c>
      <c r="U47" s="23" t="str">
        <f ca="1">IFERROR(INDEX(INDIRECT(Tableau1[[#This Row],[Fiche]]&amp;"!$D$24:$G$24"),MATCH(TRUE,INDEX(INDIRECT(Tableau1[[#This Row],[Fiche]]&amp;"!$D$25:$G$25")&lt;&gt;"",0),0)),"")</f>
        <v/>
      </c>
      <c r="V47" s="23" t="str">
        <f ca="1">IFERROR(INDEX(INDIRECT(Tableau1[[#This Row],[Fiche]]&amp;"!$B$47:$H$47"),MATCH(TRUE,INDEX(INDIRECT(Tableau1[[#This Row],[Fiche]]&amp;"!$B$48:$H$48")&lt;&gt;0,0),0)),"")</f>
        <v/>
      </c>
      <c r="W47" s="23" t="str">
        <f ca="1">IFERROR(INDEX(INDIRECT(Tableau1[[#This Row],[Fiche]]&amp;"!$D$30:$G$30"),MATCH(TRUE,INDEX(INDIRECT(Tableau1[[#This Row],[Fiche]]&amp;"!$D$31:$G$31")&lt;&gt;"",0),0)),"")</f>
        <v/>
      </c>
      <c r="X47" s="24" t="str">
        <f ca="1">IFERROR(INDEX(INDIRECT(Tableau1[[#This Row],[Fiche]]&amp;"!$B$49:$E$49"),MATCH(TRUE,INDEX(INDIRECT(Tableau1[[#This Row],[Fiche]]&amp;"!$B$50:$E$50")&lt;&gt;0,0),0)),"")</f>
        <v/>
      </c>
    </row>
    <row r="48" spans="1:24" ht="22.9" customHeight="1">
      <c r="A48" s="77" t="s">
        <v>273</v>
      </c>
      <c r="B48" s="79" t="str">
        <f ca="1">IFERROR(INDIRECT(Tableau1[[#This Row],[Fiche]]&amp;"!D$4"),"")</f>
        <v/>
      </c>
      <c r="C48" s="79" t="s">
        <v>308</v>
      </c>
      <c r="D48" s="21" t="str">
        <f ca="1">IFERROR(INDIRECT(Tableau1[[#This Row],[Fiche]]&amp;"!D$7"),"")</f>
        <v/>
      </c>
      <c r="E48" s="22" t="str">
        <f ca="1">IFERROR(INDIRECT(Tableau1[[#This Row],[Fiche]]&amp;"!E$7"),"")</f>
        <v/>
      </c>
      <c r="F48" s="56" t="str">
        <f ca="1">IFERROR(IF(TEXT(Tableau1[[#This Row],[Heure]],"hh")&gt;0,VLOOKUP(TEXT(Tableau1[[#This Row],[Heure]],"hh"),'Tranches horaires'!$A$3:$B$26,2),""),"")</f>
        <v/>
      </c>
      <c r="G48" s="23" t="str">
        <f ca="1">IFERROR(INDIRECT(Tableau1[[#This Row],[Fiche]]&amp;"!F$7"),"")</f>
        <v/>
      </c>
      <c r="H48" s="25" t="str">
        <f ca="1">IFERROR(INDIRECT(Tableau1[[#This Row],[Fiche]]&amp;"!D$10"),"")</f>
        <v/>
      </c>
      <c r="I48" s="23" t="str">
        <f ca="1">IFERROR(INDIRECT(Tableau1[[#This Row],[Fiche]]&amp;"!E$10"),"")</f>
        <v/>
      </c>
      <c r="J48" s="23" t="str">
        <f ca="1">IFERROR(INDIRECT(Tableau1[[#This Row],[Fiche]]&amp;"!D$11"),"")</f>
        <v/>
      </c>
      <c r="K48" s="23" t="str">
        <f ca="1">IFERROR(INDEX(INDIRECT(Tableau1[[#This Row],[Fiche]]&amp;"!$D$8:$G$8"),MATCH(TRUE,INDEX(INDIRECT(Tableau1[[#This Row],[Fiche]]&amp;"!$D$9:$G$9")&lt;&gt;"",0),0)),"")</f>
        <v/>
      </c>
      <c r="L48" s="23" t="str">
        <f ca="1">IFERROR(INDEX(INDIRECT(Tableau1[[#This Row],[Fiche]]&amp;"!$D$14:$E$14"),MATCH(TRUE,INDEX(INDIRECT(Tableau1[[#This Row],[Fiche]]&amp;"!$D$15:$E$15")&lt;&gt;"",0),0)),"")</f>
        <v/>
      </c>
      <c r="M48" s="23" t="str">
        <f ca="1">IFERROR(UPPER(INDIRECT(Tableau1[[#This Row],[Fiche]]&amp;"!$F$15")),"")</f>
        <v/>
      </c>
      <c r="N48" s="23" t="str">
        <f ca="1">IFERROR(INDEX(INDIRECT(Tableau1[[#This Row],[Fiche]]&amp;"!$D$16:$G$16"),MATCH(TRUE,INDEX(INDIRECT(Tableau1[[#This Row],[Fiche]]&amp;"!$D$17:$G$17")&lt;&gt;"",0),0)),"")</f>
        <v/>
      </c>
      <c r="O48" s="23" t="str">
        <f ca="1">IFERROR((INDIRECT(Tableau1[[#This Row],[Fiche]]&amp;"!$B$46")),"")</f>
        <v/>
      </c>
      <c r="P48" s="23" t="str">
        <f ca="1">IFERROR(UPPER(INDIRECT(Tableau1[[#This Row],[Fiche]]&amp;"!$C$46")),"")</f>
        <v/>
      </c>
      <c r="Q48" s="23" t="str">
        <f ca="1">IFERROR(UPPER(INDIRECT(Tableau1[[#This Row],[Fiche]]&amp;"!$D$46")),"")</f>
        <v/>
      </c>
      <c r="R48" s="23" t="str">
        <f ca="1">IFERROR(UPPER(INDIRECT(Tableau1[[#This Row],[Fiche]]&amp;"!$E$46")),"")</f>
        <v/>
      </c>
      <c r="S48" s="23" t="str">
        <f ca="1">IFERROR(UPPER(INDIRECT(Tableau1[[#This Row],[Fiche]]&amp;"!$F$46")),"")</f>
        <v/>
      </c>
      <c r="T48" s="23" t="str">
        <f ca="1">IFERROR(UPPER(INDIRECT(Tableau1[[#This Row],[Fiche]]&amp;"!$E$46")),"")</f>
        <v/>
      </c>
      <c r="U48" s="23" t="str">
        <f ca="1">IFERROR(INDEX(INDIRECT(Tableau1[[#This Row],[Fiche]]&amp;"!$D$24:$G$24"),MATCH(TRUE,INDEX(INDIRECT(Tableau1[[#This Row],[Fiche]]&amp;"!$D$25:$G$25")&lt;&gt;"",0),0)),"")</f>
        <v/>
      </c>
      <c r="V48" s="23" t="str">
        <f ca="1">IFERROR(INDEX(INDIRECT(Tableau1[[#This Row],[Fiche]]&amp;"!$B$47:$H$47"),MATCH(TRUE,INDEX(INDIRECT(Tableau1[[#This Row],[Fiche]]&amp;"!$B$48:$H$48")&lt;&gt;0,0),0)),"")</f>
        <v/>
      </c>
      <c r="W48" s="23" t="str">
        <f ca="1">IFERROR(INDEX(INDIRECT(Tableau1[[#This Row],[Fiche]]&amp;"!$D$30:$G$30"),MATCH(TRUE,INDEX(INDIRECT(Tableau1[[#This Row],[Fiche]]&amp;"!$D$31:$G$31")&lt;&gt;"",0),0)),"")</f>
        <v/>
      </c>
      <c r="X48" s="24" t="str">
        <f ca="1">IFERROR(INDEX(INDIRECT(Tableau1[[#This Row],[Fiche]]&amp;"!$B$49:$E$49"),MATCH(TRUE,INDEX(INDIRECT(Tableau1[[#This Row],[Fiche]]&amp;"!$B$50:$E$50")&lt;&gt;0,0),0)),"")</f>
        <v/>
      </c>
    </row>
    <row r="49" spans="1:24" ht="22.9" customHeight="1">
      <c r="A49" s="77" t="s">
        <v>274</v>
      </c>
      <c r="B49" s="79" t="str">
        <f ca="1">IFERROR(INDIRECT(Tableau1[[#This Row],[Fiche]]&amp;"!D$4"),"")</f>
        <v/>
      </c>
      <c r="C49" s="79" t="s">
        <v>308</v>
      </c>
      <c r="D49" s="21" t="str">
        <f ca="1">IFERROR(INDIRECT(Tableau1[[#This Row],[Fiche]]&amp;"!D$7"),"")</f>
        <v/>
      </c>
      <c r="E49" s="22" t="str">
        <f ca="1">IFERROR(INDIRECT(Tableau1[[#This Row],[Fiche]]&amp;"!E$7"),"")</f>
        <v/>
      </c>
      <c r="F49" s="56" t="str">
        <f ca="1">IFERROR(IF(TEXT(Tableau1[[#This Row],[Heure]],"hh")&gt;0,VLOOKUP(TEXT(Tableau1[[#This Row],[Heure]],"hh"),'Tranches horaires'!$A$3:$B$26,2),""),"")</f>
        <v/>
      </c>
      <c r="G49" s="23" t="str">
        <f ca="1">IFERROR(INDIRECT(Tableau1[[#This Row],[Fiche]]&amp;"!F$7"),"")</f>
        <v/>
      </c>
      <c r="H49" s="25" t="str">
        <f ca="1">IFERROR(INDIRECT(Tableau1[[#This Row],[Fiche]]&amp;"!D$10"),"")</f>
        <v/>
      </c>
      <c r="I49" s="23" t="str">
        <f ca="1">IFERROR(INDIRECT(Tableau1[[#This Row],[Fiche]]&amp;"!E$10"),"")</f>
        <v/>
      </c>
      <c r="J49" s="23" t="str">
        <f ca="1">IFERROR(INDIRECT(Tableau1[[#This Row],[Fiche]]&amp;"!D$11"),"")</f>
        <v/>
      </c>
      <c r="K49" s="23" t="str">
        <f ca="1">IFERROR(INDEX(INDIRECT(Tableau1[[#This Row],[Fiche]]&amp;"!$D$8:$G$8"),MATCH(TRUE,INDEX(INDIRECT(Tableau1[[#This Row],[Fiche]]&amp;"!$D$9:$G$9")&lt;&gt;"",0),0)),"")</f>
        <v/>
      </c>
      <c r="L49" s="23" t="str">
        <f ca="1">IFERROR(INDEX(INDIRECT(Tableau1[[#This Row],[Fiche]]&amp;"!$D$14:$E$14"),MATCH(TRUE,INDEX(INDIRECT(Tableau1[[#This Row],[Fiche]]&amp;"!$D$15:$E$15")&lt;&gt;"",0),0)),"")</f>
        <v/>
      </c>
      <c r="M49" s="23" t="str">
        <f ca="1">IFERROR(UPPER(INDIRECT(Tableau1[[#This Row],[Fiche]]&amp;"!$F$15")),"")</f>
        <v/>
      </c>
      <c r="N49" s="23" t="str">
        <f ca="1">IFERROR(INDEX(INDIRECT(Tableau1[[#This Row],[Fiche]]&amp;"!$D$16:$G$16"),MATCH(TRUE,INDEX(INDIRECT(Tableau1[[#This Row],[Fiche]]&amp;"!$D$17:$G$17")&lt;&gt;"",0),0)),"")</f>
        <v/>
      </c>
      <c r="O49" s="23" t="str">
        <f ca="1">IFERROR((INDIRECT(Tableau1[[#This Row],[Fiche]]&amp;"!$B$46")),"")</f>
        <v/>
      </c>
      <c r="P49" s="23" t="str">
        <f ca="1">IFERROR(UPPER(INDIRECT(Tableau1[[#This Row],[Fiche]]&amp;"!$C$46")),"")</f>
        <v/>
      </c>
      <c r="Q49" s="23" t="str">
        <f ca="1">IFERROR(UPPER(INDIRECT(Tableau1[[#This Row],[Fiche]]&amp;"!$D$46")),"")</f>
        <v/>
      </c>
      <c r="R49" s="23" t="str">
        <f ca="1">IFERROR(UPPER(INDIRECT(Tableau1[[#This Row],[Fiche]]&amp;"!$E$46")),"")</f>
        <v/>
      </c>
      <c r="S49" s="23" t="str">
        <f ca="1">IFERROR(UPPER(INDIRECT(Tableau1[[#This Row],[Fiche]]&amp;"!$F$46")),"")</f>
        <v/>
      </c>
      <c r="T49" s="23" t="str">
        <f ca="1">IFERROR(UPPER(INDIRECT(Tableau1[[#This Row],[Fiche]]&amp;"!$E$46")),"")</f>
        <v/>
      </c>
      <c r="U49" s="23" t="str">
        <f ca="1">IFERROR(INDEX(INDIRECT(Tableau1[[#This Row],[Fiche]]&amp;"!$D$24:$G$24"),MATCH(TRUE,INDEX(INDIRECT(Tableau1[[#This Row],[Fiche]]&amp;"!$D$25:$G$25")&lt;&gt;"",0),0)),"")</f>
        <v/>
      </c>
      <c r="V49" s="23" t="str">
        <f ca="1">IFERROR(INDEX(INDIRECT(Tableau1[[#This Row],[Fiche]]&amp;"!$B$47:$H$47"),MATCH(TRUE,INDEX(INDIRECT(Tableau1[[#This Row],[Fiche]]&amp;"!$B$48:$H$48")&lt;&gt;0,0),0)),"")</f>
        <v/>
      </c>
      <c r="W49" s="23" t="str">
        <f ca="1">IFERROR(INDEX(INDIRECT(Tableau1[[#This Row],[Fiche]]&amp;"!$D$30:$G$30"),MATCH(TRUE,INDEX(INDIRECT(Tableau1[[#This Row],[Fiche]]&amp;"!$D$31:$G$31")&lt;&gt;"",0),0)),"")</f>
        <v/>
      </c>
      <c r="X49" s="24" t="str">
        <f ca="1">IFERROR(INDEX(INDIRECT(Tableau1[[#This Row],[Fiche]]&amp;"!$B$49:$E$49"),MATCH(TRUE,INDEX(INDIRECT(Tableau1[[#This Row],[Fiche]]&amp;"!$B$50:$E$50")&lt;&gt;0,0),0)),"")</f>
        <v/>
      </c>
    </row>
    <row r="50" spans="1:24" ht="22.9" customHeight="1">
      <c r="A50" s="77" t="s">
        <v>275</v>
      </c>
      <c r="B50" s="79" t="str">
        <f ca="1">IFERROR(INDIRECT(Tableau1[[#This Row],[Fiche]]&amp;"!D$4"),"")</f>
        <v/>
      </c>
      <c r="C50" s="79" t="s">
        <v>308</v>
      </c>
      <c r="D50" s="21" t="str">
        <f ca="1">IFERROR(INDIRECT(Tableau1[[#This Row],[Fiche]]&amp;"!D$7"),"")</f>
        <v/>
      </c>
      <c r="E50" s="22" t="str">
        <f ca="1">IFERROR(INDIRECT(Tableau1[[#This Row],[Fiche]]&amp;"!E$7"),"")</f>
        <v/>
      </c>
      <c r="F50" s="56" t="str">
        <f ca="1">IFERROR(IF(TEXT(Tableau1[[#This Row],[Heure]],"hh")&gt;0,VLOOKUP(TEXT(Tableau1[[#This Row],[Heure]],"hh"),'Tranches horaires'!$A$3:$B$26,2),""),"")</f>
        <v/>
      </c>
      <c r="G50" s="23" t="str">
        <f ca="1">IFERROR(INDIRECT(Tableau1[[#This Row],[Fiche]]&amp;"!F$7"),"")</f>
        <v/>
      </c>
      <c r="H50" s="25" t="str">
        <f ca="1">IFERROR(INDIRECT(Tableau1[[#This Row],[Fiche]]&amp;"!D$10"),"")</f>
        <v/>
      </c>
      <c r="I50" s="23" t="str">
        <f ca="1">IFERROR(INDIRECT(Tableau1[[#This Row],[Fiche]]&amp;"!E$10"),"")</f>
        <v/>
      </c>
      <c r="J50" s="23" t="str">
        <f ca="1">IFERROR(INDIRECT(Tableau1[[#This Row],[Fiche]]&amp;"!D$11"),"")</f>
        <v/>
      </c>
      <c r="K50" s="23" t="str">
        <f ca="1">IFERROR(INDEX(INDIRECT(Tableau1[[#This Row],[Fiche]]&amp;"!$D$8:$G$8"),MATCH(TRUE,INDEX(INDIRECT(Tableau1[[#This Row],[Fiche]]&amp;"!$D$9:$G$9")&lt;&gt;"",0),0)),"")</f>
        <v/>
      </c>
      <c r="L50" s="23" t="str">
        <f ca="1">IFERROR(INDEX(INDIRECT(Tableau1[[#This Row],[Fiche]]&amp;"!$D$14:$E$14"),MATCH(TRUE,INDEX(INDIRECT(Tableau1[[#This Row],[Fiche]]&amp;"!$D$15:$E$15")&lt;&gt;"",0),0)),"")</f>
        <v/>
      </c>
      <c r="M50" s="23" t="str">
        <f ca="1">IFERROR(UPPER(INDIRECT(Tableau1[[#This Row],[Fiche]]&amp;"!$F$15")),"")</f>
        <v/>
      </c>
      <c r="N50" s="23" t="str">
        <f ca="1">IFERROR(INDEX(INDIRECT(Tableau1[[#This Row],[Fiche]]&amp;"!$D$16:$G$16"),MATCH(TRUE,INDEX(INDIRECT(Tableau1[[#This Row],[Fiche]]&amp;"!$D$17:$G$17")&lt;&gt;"",0),0)),"")</f>
        <v/>
      </c>
      <c r="O50" s="23" t="str">
        <f ca="1">IFERROR((INDIRECT(Tableau1[[#This Row],[Fiche]]&amp;"!$B$46")),"")</f>
        <v/>
      </c>
      <c r="P50" s="23" t="str">
        <f ca="1">IFERROR(UPPER(INDIRECT(Tableau1[[#This Row],[Fiche]]&amp;"!$C$46")),"")</f>
        <v/>
      </c>
      <c r="Q50" s="23" t="str">
        <f ca="1">IFERROR(UPPER(INDIRECT(Tableau1[[#This Row],[Fiche]]&amp;"!$D$46")),"")</f>
        <v/>
      </c>
      <c r="R50" s="23" t="str">
        <f ca="1">IFERROR(UPPER(INDIRECT(Tableau1[[#This Row],[Fiche]]&amp;"!$E$46")),"")</f>
        <v/>
      </c>
      <c r="S50" s="23" t="str">
        <f ca="1">IFERROR(UPPER(INDIRECT(Tableau1[[#This Row],[Fiche]]&amp;"!$F$46")),"")</f>
        <v/>
      </c>
      <c r="T50" s="23" t="str">
        <f ca="1">IFERROR(UPPER(INDIRECT(Tableau1[[#This Row],[Fiche]]&amp;"!$E$46")),"")</f>
        <v/>
      </c>
      <c r="U50" s="23" t="str">
        <f ca="1">IFERROR(INDEX(INDIRECT(Tableau1[[#This Row],[Fiche]]&amp;"!$D$24:$G$24"),MATCH(TRUE,INDEX(INDIRECT(Tableau1[[#This Row],[Fiche]]&amp;"!$D$25:$G$25")&lt;&gt;"",0),0)),"")</f>
        <v/>
      </c>
      <c r="V50" s="23" t="str">
        <f ca="1">IFERROR(INDEX(INDIRECT(Tableau1[[#This Row],[Fiche]]&amp;"!$B$47:$H$47"),MATCH(TRUE,INDEX(INDIRECT(Tableau1[[#This Row],[Fiche]]&amp;"!$B$48:$H$48")&lt;&gt;0,0),0)),"")</f>
        <v/>
      </c>
      <c r="W50" s="23" t="str">
        <f ca="1">IFERROR(INDEX(INDIRECT(Tableau1[[#This Row],[Fiche]]&amp;"!$D$30:$G$30"),MATCH(TRUE,INDEX(INDIRECT(Tableau1[[#This Row],[Fiche]]&amp;"!$D$31:$G$31")&lt;&gt;"",0),0)),"")</f>
        <v/>
      </c>
      <c r="X50" s="24" t="str">
        <f ca="1">IFERROR(INDEX(INDIRECT(Tableau1[[#This Row],[Fiche]]&amp;"!$B$49:$E$49"),MATCH(TRUE,INDEX(INDIRECT(Tableau1[[#This Row],[Fiche]]&amp;"!$B$50:$E$50")&lt;&gt;0,0),0)),"")</f>
        <v/>
      </c>
    </row>
    <row r="51" spans="1:24" ht="22.9" customHeight="1">
      <c r="A51" s="77" t="s">
        <v>276</v>
      </c>
      <c r="B51" s="79" t="str">
        <f ca="1">IFERROR(INDIRECT(Tableau1[[#This Row],[Fiche]]&amp;"!D$4"),"")</f>
        <v/>
      </c>
      <c r="C51" s="79" t="s">
        <v>308</v>
      </c>
      <c r="D51" s="21" t="str">
        <f ca="1">IFERROR(INDIRECT(Tableau1[[#This Row],[Fiche]]&amp;"!D$7"),"")</f>
        <v/>
      </c>
      <c r="E51" s="22" t="str">
        <f ca="1">IFERROR(INDIRECT(Tableau1[[#This Row],[Fiche]]&amp;"!E$7"),"")</f>
        <v/>
      </c>
      <c r="F51" s="56" t="str">
        <f ca="1">IFERROR(IF(TEXT(Tableau1[[#This Row],[Heure]],"hh")&gt;0,VLOOKUP(TEXT(Tableau1[[#This Row],[Heure]],"hh"),'Tranches horaires'!$A$3:$B$26,2),""),"")</f>
        <v/>
      </c>
      <c r="G51" s="23" t="str">
        <f ca="1">IFERROR(INDIRECT(Tableau1[[#This Row],[Fiche]]&amp;"!F$7"),"")</f>
        <v/>
      </c>
      <c r="H51" s="25" t="str">
        <f ca="1">IFERROR(INDIRECT(Tableau1[[#This Row],[Fiche]]&amp;"!D$10"),"")</f>
        <v/>
      </c>
      <c r="I51" s="23" t="str">
        <f ca="1">IFERROR(INDIRECT(Tableau1[[#This Row],[Fiche]]&amp;"!E$10"),"")</f>
        <v/>
      </c>
      <c r="J51" s="23" t="str">
        <f ca="1">IFERROR(INDIRECT(Tableau1[[#This Row],[Fiche]]&amp;"!D$11"),"")</f>
        <v/>
      </c>
      <c r="K51" s="23" t="str">
        <f ca="1">IFERROR(INDEX(INDIRECT(Tableau1[[#This Row],[Fiche]]&amp;"!$D$8:$G$8"),MATCH(TRUE,INDEX(INDIRECT(Tableau1[[#This Row],[Fiche]]&amp;"!$D$9:$G$9")&lt;&gt;"",0),0)),"")</f>
        <v/>
      </c>
      <c r="L51" s="23" t="str">
        <f ca="1">IFERROR(INDEX(INDIRECT(Tableau1[[#This Row],[Fiche]]&amp;"!$D$14:$E$14"),MATCH(TRUE,INDEX(INDIRECT(Tableau1[[#This Row],[Fiche]]&amp;"!$D$15:$E$15")&lt;&gt;"",0),0)),"")</f>
        <v/>
      </c>
      <c r="M51" s="23" t="str">
        <f ca="1">IFERROR(UPPER(INDIRECT(Tableau1[[#This Row],[Fiche]]&amp;"!$F$15")),"")</f>
        <v/>
      </c>
      <c r="N51" s="23" t="str">
        <f ca="1">IFERROR(INDEX(INDIRECT(Tableau1[[#This Row],[Fiche]]&amp;"!$D$16:$G$16"),MATCH(TRUE,INDEX(INDIRECT(Tableau1[[#This Row],[Fiche]]&amp;"!$D$17:$G$17")&lt;&gt;"",0),0)),"")</f>
        <v/>
      </c>
      <c r="O51" s="23" t="str">
        <f ca="1">IFERROR((INDIRECT(Tableau1[[#This Row],[Fiche]]&amp;"!$B$46")),"")</f>
        <v/>
      </c>
      <c r="P51" s="23" t="str">
        <f ca="1">IFERROR(UPPER(INDIRECT(Tableau1[[#This Row],[Fiche]]&amp;"!$C$46")),"")</f>
        <v/>
      </c>
      <c r="Q51" s="23" t="str">
        <f ca="1">IFERROR(UPPER(INDIRECT(Tableau1[[#This Row],[Fiche]]&amp;"!$D$46")),"")</f>
        <v/>
      </c>
      <c r="R51" s="23" t="str">
        <f ca="1">IFERROR(UPPER(INDIRECT(Tableau1[[#This Row],[Fiche]]&amp;"!$E$46")),"")</f>
        <v/>
      </c>
      <c r="S51" s="23" t="str">
        <f ca="1">IFERROR(UPPER(INDIRECT(Tableau1[[#This Row],[Fiche]]&amp;"!$F$46")),"")</f>
        <v/>
      </c>
      <c r="T51" s="23" t="str">
        <f ca="1">IFERROR(UPPER(INDIRECT(Tableau1[[#This Row],[Fiche]]&amp;"!$E$46")),"")</f>
        <v/>
      </c>
      <c r="U51" s="23" t="str">
        <f ca="1">IFERROR(INDEX(INDIRECT(Tableau1[[#This Row],[Fiche]]&amp;"!$D$24:$G$24"),MATCH(TRUE,INDEX(INDIRECT(Tableau1[[#This Row],[Fiche]]&amp;"!$D$25:$G$25")&lt;&gt;"",0),0)),"")</f>
        <v/>
      </c>
      <c r="V51" s="23" t="str">
        <f ca="1">IFERROR(INDEX(INDIRECT(Tableau1[[#This Row],[Fiche]]&amp;"!$B$47:$H$47"),MATCH(TRUE,INDEX(INDIRECT(Tableau1[[#This Row],[Fiche]]&amp;"!$B$48:$H$48")&lt;&gt;0,0),0)),"")</f>
        <v/>
      </c>
      <c r="W51" s="23" t="str">
        <f ca="1">IFERROR(INDEX(INDIRECT(Tableau1[[#This Row],[Fiche]]&amp;"!$D$30:$G$30"),MATCH(TRUE,INDEX(INDIRECT(Tableau1[[#This Row],[Fiche]]&amp;"!$D$31:$G$31")&lt;&gt;"",0),0)),"")</f>
        <v/>
      </c>
      <c r="X51" s="24" t="str">
        <f ca="1">IFERROR(INDEX(INDIRECT(Tableau1[[#This Row],[Fiche]]&amp;"!$B$49:$E$49"),MATCH(TRUE,INDEX(INDIRECT(Tableau1[[#This Row],[Fiche]]&amp;"!$B$50:$E$50")&lt;&gt;0,0),0)),"")</f>
        <v/>
      </c>
    </row>
    <row r="52" spans="1:24" ht="22.9" customHeight="1">
      <c r="A52" s="77" t="s">
        <v>277</v>
      </c>
      <c r="B52" s="79" t="str">
        <f ca="1">IFERROR(INDIRECT(Tableau1[[#This Row],[Fiche]]&amp;"!D$4"),"")</f>
        <v/>
      </c>
      <c r="C52" s="79" t="s">
        <v>308</v>
      </c>
      <c r="D52" s="21" t="str">
        <f ca="1">IFERROR(INDIRECT(Tableau1[[#This Row],[Fiche]]&amp;"!D$7"),"")</f>
        <v/>
      </c>
      <c r="E52" s="22" t="str">
        <f ca="1">IFERROR(INDIRECT(Tableau1[[#This Row],[Fiche]]&amp;"!E$7"),"")</f>
        <v/>
      </c>
      <c r="F52" s="56" t="str">
        <f ca="1">IFERROR(IF(TEXT(Tableau1[[#This Row],[Heure]],"hh")&gt;0,VLOOKUP(TEXT(Tableau1[[#This Row],[Heure]],"hh"),'Tranches horaires'!$A$3:$B$26,2),""),"")</f>
        <v/>
      </c>
      <c r="G52" s="23" t="str">
        <f ca="1">IFERROR(INDIRECT(Tableau1[[#This Row],[Fiche]]&amp;"!F$7"),"")</f>
        <v/>
      </c>
      <c r="H52" s="25" t="str">
        <f ca="1">IFERROR(INDIRECT(Tableau1[[#This Row],[Fiche]]&amp;"!D$10"),"")</f>
        <v/>
      </c>
      <c r="I52" s="23" t="str">
        <f ca="1">IFERROR(INDIRECT(Tableau1[[#This Row],[Fiche]]&amp;"!E$10"),"")</f>
        <v/>
      </c>
      <c r="J52" s="23" t="str">
        <f ca="1">IFERROR(INDIRECT(Tableau1[[#This Row],[Fiche]]&amp;"!D$11"),"")</f>
        <v/>
      </c>
      <c r="K52" s="23" t="str">
        <f ca="1">IFERROR(INDEX(INDIRECT(Tableau1[[#This Row],[Fiche]]&amp;"!$D$8:$G$8"),MATCH(TRUE,INDEX(INDIRECT(Tableau1[[#This Row],[Fiche]]&amp;"!$D$9:$G$9")&lt;&gt;"",0),0)),"")</f>
        <v/>
      </c>
      <c r="L52" s="23" t="str">
        <f ca="1">IFERROR(INDEX(INDIRECT(Tableau1[[#This Row],[Fiche]]&amp;"!$D$14:$E$14"),MATCH(TRUE,INDEX(INDIRECT(Tableau1[[#This Row],[Fiche]]&amp;"!$D$15:$E$15")&lt;&gt;"",0),0)),"")</f>
        <v/>
      </c>
      <c r="M52" s="23" t="str">
        <f ca="1">IFERROR(UPPER(INDIRECT(Tableau1[[#This Row],[Fiche]]&amp;"!$F$15")),"")</f>
        <v/>
      </c>
      <c r="N52" s="23" t="str">
        <f ca="1">IFERROR(INDEX(INDIRECT(Tableau1[[#This Row],[Fiche]]&amp;"!$D$16:$G$16"),MATCH(TRUE,INDEX(INDIRECT(Tableau1[[#This Row],[Fiche]]&amp;"!$D$17:$G$17")&lt;&gt;"",0),0)),"")</f>
        <v/>
      </c>
      <c r="O52" s="23" t="str">
        <f ca="1">IFERROR((INDIRECT(Tableau1[[#This Row],[Fiche]]&amp;"!$B$46")),"")</f>
        <v/>
      </c>
      <c r="P52" s="23" t="str">
        <f ca="1">IFERROR(UPPER(INDIRECT(Tableau1[[#This Row],[Fiche]]&amp;"!$C$46")),"")</f>
        <v/>
      </c>
      <c r="Q52" s="23" t="str">
        <f ca="1">IFERROR(UPPER(INDIRECT(Tableau1[[#This Row],[Fiche]]&amp;"!$D$46")),"")</f>
        <v/>
      </c>
      <c r="R52" s="23" t="str">
        <f ca="1">IFERROR(UPPER(INDIRECT(Tableau1[[#This Row],[Fiche]]&amp;"!$E$46")),"")</f>
        <v/>
      </c>
      <c r="S52" s="23" t="str">
        <f ca="1">IFERROR(UPPER(INDIRECT(Tableau1[[#This Row],[Fiche]]&amp;"!$F$46")),"")</f>
        <v/>
      </c>
      <c r="T52" s="23" t="str">
        <f ca="1">IFERROR(UPPER(INDIRECT(Tableau1[[#This Row],[Fiche]]&amp;"!$E$46")),"")</f>
        <v/>
      </c>
      <c r="U52" s="23" t="str">
        <f ca="1">IFERROR(INDEX(INDIRECT(Tableau1[[#This Row],[Fiche]]&amp;"!$D$24:$G$24"),MATCH(TRUE,INDEX(INDIRECT(Tableau1[[#This Row],[Fiche]]&amp;"!$D$25:$G$25")&lt;&gt;"",0),0)),"")</f>
        <v/>
      </c>
      <c r="V52" s="23" t="str">
        <f ca="1">IFERROR(INDEX(INDIRECT(Tableau1[[#This Row],[Fiche]]&amp;"!$B$47:$H$47"),MATCH(TRUE,INDEX(INDIRECT(Tableau1[[#This Row],[Fiche]]&amp;"!$B$48:$H$48")&lt;&gt;0,0),0)),"")</f>
        <v/>
      </c>
      <c r="W52" s="23" t="str">
        <f ca="1">IFERROR(INDEX(INDIRECT(Tableau1[[#This Row],[Fiche]]&amp;"!$D$30:$G$30"),MATCH(TRUE,INDEX(INDIRECT(Tableau1[[#This Row],[Fiche]]&amp;"!$D$31:$G$31")&lt;&gt;"",0),0)),"")</f>
        <v/>
      </c>
      <c r="X52" s="24" t="str">
        <f ca="1">IFERROR(INDEX(INDIRECT(Tableau1[[#This Row],[Fiche]]&amp;"!$B$49:$E$49"),MATCH(TRUE,INDEX(INDIRECT(Tableau1[[#This Row],[Fiche]]&amp;"!$B$50:$E$50")&lt;&gt;0,0),0)),"")</f>
        <v/>
      </c>
    </row>
    <row r="53" spans="1:24" ht="22.9" customHeight="1">
      <c r="A53" s="77" t="s">
        <v>278</v>
      </c>
      <c r="B53" s="79" t="str">
        <f ca="1">IFERROR(INDIRECT(Tableau1[[#This Row],[Fiche]]&amp;"!D$4"),"")</f>
        <v/>
      </c>
      <c r="C53" s="79" t="s">
        <v>308</v>
      </c>
      <c r="D53" s="21" t="str">
        <f ca="1">IFERROR(INDIRECT(Tableau1[[#This Row],[Fiche]]&amp;"!D$7"),"")</f>
        <v/>
      </c>
      <c r="E53" s="22" t="str">
        <f ca="1">IFERROR(INDIRECT(Tableau1[[#This Row],[Fiche]]&amp;"!E$7"),"")</f>
        <v/>
      </c>
      <c r="F53" s="56" t="str">
        <f ca="1">IFERROR(IF(TEXT(Tableau1[[#This Row],[Heure]],"hh")&gt;0,VLOOKUP(TEXT(Tableau1[[#This Row],[Heure]],"hh"),'Tranches horaires'!$A$3:$B$26,2),""),"")</f>
        <v/>
      </c>
      <c r="G53" s="23" t="str">
        <f ca="1">IFERROR(INDIRECT(Tableau1[[#This Row],[Fiche]]&amp;"!F$7"),"")</f>
        <v/>
      </c>
      <c r="H53" s="25" t="str">
        <f ca="1">IFERROR(INDIRECT(Tableau1[[#This Row],[Fiche]]&amp;"!D$10"),"")</f>
        <v/>
      </c>
      <c r="I53" s="23" t="str">
        <f ca="1">IFERROR(INDIRECT(Tableau1[[#This Row],[Fiche]]&amp;"!E$10"),"")</f>
        <v/>
      </c>
      <c r="J53" s="23" t="str">
        <f ca="1">IFERROR(INDIRECT(Tableau1[[#This Row],[Fiche]]&amp;"!D$11"),"")</f>
        <v/>
      </c>
      <c r="K53" s="23" t="str">
        <f ca="1">IFERROR(INDEX(INDIRECT(Tableau1[[#This Row],[Fiche]]&amp;"!$D$8:$G$8"),MATCH(TRUE,INDEX(INDIRECT(Tableau1[[#This Row],[Fiche]]&amp;"!$D$9:$G$9")&lt;&gt;"",0),0)),"")</f>
        <v/>
      </c>
      <c r="L53" s="23" t="str">
        <f ca="1">IFERROR(INDEX(INDIRECT(Tableau1[[#This Row],[Fiche]]&amp;"!$D$14:$E$14"),MATCH(TRUE,INDEX(INDIRECT(Tableau1[[#This Row],[Fiche]]&amp;"!$D$15:$E$15")&lt;&gt;"",0),0)),"")</f>
        <v/>
      </c>
      <c r="M53" s="23" t="str">
        <f ca="1">IFERROR(UPPER(INDIRECT(Tableau1[[#This Row],[Fiche]]&amp;"!$F$15")),"")</f>
        <v/>
      </c>
      <c r="N53" s="23" t="str">
        <f ca="1">IFERROR(INDEX(INDIRECT(Tableau1[[#This Row],[Fiche]]&amp;"!$D$16:$G$16"),MATCH(TRUE,INDEX(INDIRECT(Tableau1[[#This Row],[Fiche]]&amp;"!$D$17:$G$17")&lt;&gt;"",0),0)),"")</f>
        <v/>
      </c>
      <c r="O53" s="23" t="str">
        <f ca="1">IFERROR((INDIRECT(Tableau1[[#This Row],[Fiche]]&amp;"!$B$46")),"")</f>
        <v/>
      </c>
      <c r="P53" s="23" t="str">
        <f ca="1">IFERROR(UPPER(INDIRECT(Tableau1[[#This Row],[Fiche]]&amp;"!$C$46")),"")</f>
        <v/>
      </c>
      <c r="Q53" s="23" t="str">
        <f ca="1">IFERROR(UPPER(INDIRECT(Tableau1[[#This Row],[Fiche]]&amp;"!$D$46")),"")</f>
        <v/>
      </c>
      <c r="R53" s="23" t="str">
        <f ca="1">IFERROR(UPPER(INDIRECT(Tableau1[[#This Row],[Fiche]]&amp;"!$E$46")),"")</f>
        <v/>
      </c>
      <c r="S53" s="23" t="str">
        <f ca="1">IFERROR(UPPER(INDIRECT(Tableau1[[#This Row],[Fiche]]&amp;"!$F$46")),"")</f>
        <v/>
      </c>
      <c r="T53" s="23" t="str">
        <f ca="1">IFERROR(UPPER(INDIRECT(Tableau1[[#This Row],[Fiche]]&amp;"!$E$46")),"")</f>
        <v/>
      </c>
      <c r="U53" s="23" t="str">
        <f ca="1">IFERROR(INDEX(INDIRECT(Tableau1[[#This Row],[Fiche]]&amp;"!$D$24:$G$24"),MATCH(TRUE,INDEX(INDIRECT(Tableau1[[#This Row],[Fiche]]&amp;"!$D$25:$G$25")&lt;&gt;"",0),0)),"")</f>
        <v/>
      </c>
      <c r="V53" s="23" t="str">
        <f ca="1">IFERROR(INDEX(INDIRECT(Tableau1[[#This Row],[Fiche]]&amp;"!$B$47:$H$47"),MATCH(TRUE,INDEX(INDIRECT(Tableau1[[#This Row],[Fiche]]&amp;"!$B$48:$H$48")&lt;&gt;0,0),0)),"")</f>
        <v/>
      </c>
      <c r="W53" s="23" t="str">
        <f ca="1">IFERROR(INDEX(INDIRECT(Tableau1[[#This Row],[Fiche]]&amp;"!$D$30:$G$30"),MATCH(TRUE,INDEX(INDIRECT(Tableau1[[#This Row],[Fiche]]&amp;"!$D$31:$G$31")&lt;&gt;"",0),0)),"")</f>
        <v/>
      </c>
      <c r="X53" s="24" t="str">
        <f ca="1">IFERROR(INDEX(INDIRECT(Tableau1[[#This Row],[Fiche]]&amp;"!$B$49:$E$49"),MATCH(TRUE,INDEX(INDIRECT(Tableau1[[#This Row],[Fiche]]&amp;"!$B$50:$E$50")&lt;&gt;0,0),0)),"")</f>
        <v/>
      </c>
    </row>
    <row r="54" spans="1:24" ht="22.9" customHeight="1">
      <c r="A54" s="77" t="s">
        <v>279</v>
      </c>
      <c r="B54" s="79" t="str">
        <f ca="1">IFERROR(INDIRECT(Tableau1[[#This Row],[Fiche]]&amp;"!D$4"),"")</f>
        <v/>
      </c>
      <c r="C54" s="79" t="s">
        <v>308</v>
      </c>
      <c r="D54" s="21" t="str">
        <f ca="1">IFERROR(INDIRECT(Tableau1[[#This Row],[Fiche]]&amp;"!D$7"),"")</f>
        <v/>
      </c>
      <c r="E54" s="22" t="str">
        <f ca="1">IFERROR(INDIRECT(Tableau1[[#This Row],[Fiche]]&amp;"!E$7"),"")</f>
        <v/>
      </c>
      <c r="F54" s="56" t="str">
        <f ca="1">IFERROR(IF(TEXT(Tableau1[[#This Row],[Heure]],"hh")&gt;0,VLOOKUP(TEXT(Tableau1[[#This Row],[Heure]],"hh"),'Tranches horaires'!$A$3:$B$26,2),""),"")</f>
        <v/>
      </c>
      <c r="G54" s="23" t="str">
        <f ca="1">IFERROR(INDIRECT(Tableau1[[#This Row],[Fiche]]&amp;"!F$7"),"")</f>
        <v/>
      </c>
      <c r="H54" s="25" t="str">
        <f ca="1">IFERROR(INDIRECT(Tableau1[[#This Row],[Fiche]]&amp;"!D$10"),"")</f>
        <v/>
      </c>
      <c r="I54" s="23" t="str">
        <f ca="1">IFERROR(INDIRECT(Tableau1[[#This Row],[Fiche]]&amp;"!E$10"),"")</f>
        <v/>
      </c>
      <c r="J54" s="23" t="str">
        <f ca="1">IFERROR(INDIRECT(Tableau1[[#This Row],[Fiche]]&amp;"!D$11"),"")</f>
        <v/>
      </c>
      <c r="K54" s="23" t="str">
        <f ca="1">IFERROR(INDEX(INDIRECT(Tableau1[[#This Row],[Fiche]]&amp;"!$D$8:$G$8"),MATCH(TRUE,INDEX(INDIRECT(Tableau1[[#This Row],[Fiche]]&amp;"!$D$9:$G$9")&lt;&gt;"",0),0)),"")</f>
        <v/>
      </c>
      <c r="L54" s="23" t="str">
        <f ca="1">IFERROR(INDEX(INDIRECT(Tableau1[[#This Row],[Fiche]]&amp;"!$D$14:$E$14"),MATCH(TRUE,INDEX(INDIRECT(Tableau1[[#This Row],[Fiche]]&amp;"!$D$15:$E$15")&lt;&gt;"",0),0)),"")</f>
        <v/>
      </c>
      <c r="M54" s="23" t="str">
        <f ca="1">IFERROR(UPPER(INDIRECT(Tableau1[[#This Row],[Fiche]]&amp;"!$F$15")),"")</f>
        <v/>
      </c>
      <c r="N54" s="23" t="str">
        <f ca="1">IFERROR(INDEX(INDIRECT(Tableau1[[#This Row],[Fiche]]&amp;"!$D$16:$G$16"),MATCH(TRUE,INDEX(INDIRECT(Tableau1[[#This Row],[Fiche]]&amp;"!$D$17:$G$17")&lt;&gt;"",0),0)),"")</f>
        <v/>
      </c>
      <c r="O54" s="23" t="str">
        <f ca="1">IFERROR((INDIRECT(Tableau1[[#This Row],[Fiche]]&amp;"!$B$46")),"")</f>
        <v/>
      </c>
      <c r="P54" s="23" t="str">
        <f ca="1">IFERROR(UPPER(INDIRECT(Tableau1[[#This Row],[Fiche]]&amp;"!$C$46")),"")</f>
        <v/>
      </c>
      <c r="Q54" s="23" t="str">
        <f ca="1">IFERROR(UPPER(INDIRECT(Tableau1[[#This Row],[Fiche]]&amp;"!$D$46")),"")</f>
        <v/>
      </c>
      <c r="R54" s="23" t="str">
        <f ca="1">IFERROR(UPPER(INDIRECT(Tableau1[[#This Row],[Fiche]]&amp;"!$E$46")),"")</f>
        <v/>
      </c>
      <c r="S54" s="23" t="str">
        <f ca="1">IFERROR(UPPER(INDIRECT(Tableau1[[#This Row],[Fiche]]&amp;"!$F$46")),"")</f>
        <v/>
      </c>
      <c r="T54" s="23" t="str">
        <f ca="1">IFERROR(UPPER(INDIRECT(Tableau1[[#This Row],[Fiche]]&amp;"!$E$46")),"")</f>
        <v/>
      </c>
      <c r="U54" s="23" t="str">
        <f ca="1">IFERROR(INDEX(INDIRECT(Tableau1[[#This Row],[Fiche]]&amp;"!$D$24:$G$24"),MATCH(TRUE,INDEX(INDIRECT(Tableau1[[#This Row],[Fiche]]&amp;"!$D$25:$G$25")&lt;&gt;"",0),0)),"")</f>
        <v/>
      </c>
      <c r="V54" s="23" t="str">
        <f ca="1">IFERROR(INDEX(INDIRECT(Tableau1[[#This Row],[Fiche]]&amp;"!$B$47:$H$47"),MATCH(TRUE,INDEX(INDIRECT(Tableau1[[#This Row],[Fiche]]&amp;"!$B$48:$H$48")&lt;&gt;0,0),0)),"")</f>
        <v/>
      </c>
      <c r="W54" s="23" t="str">
        <f ca="1">IFERROR(INDEX(INDIRECT(Tableau1[[#This Row],[Fiche]]&amp;"!$D$30:$G$30"),MATCH(TRUE,INDEX(INDIRECT(Tableau1[[#This Row],[Fiche]]&amp;"!$D$31:$G$31")&lt;&gt;"",0),0)),"")</f>
        <v/>
      </c>
      <c r="X54" s="24" t="str">
        <f ca="1">IFERROR(INDEX(INDIRECT(Tableau1[[#This Row],[Fiche]]&amp;"!$B$49:$E$49"),MATCH(TRUE,INDEX(INDIRECT(Tableau1[[#This Row],[Fiche]]&amp;"!$B$50:$E$50")&lt;&gt;0,0),0)),"")</f>
        <v/>
      </c>
    </row>
    <row r="55" spans="1:24" ht="22.9" customHeight="1">
      <c r="A55" s="77" t="s">
        <v>280</v>
      </c>
      <c r="B55" s="79" t="str">
        <f ca="1">IFERROR(INDIRECT(Tableau1[[#This Row],[Fiche]]&amp;"!D$4"),"")</f>
        <v/>
      </c>
      <c r="C55" s="79" t="s">
        <v>308</v>
      </c>
      <c r="D55" s="21" t="str">
        <f ca="1">IFERROR(INDIRECT(Tableau1[[#This Row],[Fiche]]&amp;"!D$7"),"")</f>
        <v/>
      </c>
      <c r="E55" s="22" t="str">
        <f ca="1">IFERROR(INDIRECT(Tableau1[[#This Row],[Fiche]]&amp;"!E$7"),"")</f>
        <v/>
      </c>
      <c r="F55" s="56" t="str">
        <f ca="1">IFERROR(IF(TEXT(Tableau1[[#This Row],[Heure]],"hh")&gt;0,VLOOKUP(TEXT(Tableau1[[#This Row],[Heure]],"hh"),'Tranches horaires'!$A$3:$B$26,2),""),"")</f>
        <v/>
      </c>
      <c r="G55" s="23" t="str">
        <f ca="1">IFERROR(INDIRECT(Tableau1[[#This Row],[Fiche]]&amp;"!F$7"),"")</f>
        <v/>
      </c>
      <c r="H55" s="25" t="str">
        <f ca="1">IFERROR(INDIRECT(Tableau1[[#This Row],[Fiche]]&amp;"!D$10"),"")</f>
        <v/>
      </c>
      <c r="I55" s="23" t="str">
        <f ca="1">IFERROR(INDIRECT(Tableau1[[#This Row],[Fiche]]&amp;"!E$10"),"")</f>
        <v/>
      </c>
      <c r="J55" s="23" t="str">
        <f ca="1">IFERROR(INDIRECT(Tableau1[[#This Row],[Fiche]]&amp;"!D$11"),"")</f>
        <v/>
      </c>
      <c r="K55" s="23" t="str">
        <f ca="1">IFERROR(INDEX(INDIRECT(Tableau1[[#This Row],[Fiche]]&amp;"!$D$8:$G$8"),MATCH(TRUE,INDEX(INDIRECT(Tableau1[[#This Row],[Fiche]]&amp;"!$D$9:$G$9")&lt;&gt;"",0),0)),"")</f>
        <v/>
      </c>
      <c r="L55" s="23" t="str">
        <f ca="1">IFERROR(INDEX(INDIRECT(Tableau1[[#This Row],[Fiche]]&amp;"!$D$14:$E$14"),MATCH(TRUE,INDEX(INDIRECT(Tableau1[[#This Row],[Fiche]]&amp;"!$D$15:$E$15")&lt;&gt;"",0),0)),"")</f>
        <v/>
      </c>
      <c r="M55" s="23" t="str">
        <f ca="1">IFERROR(UPPER(INDIRECT(Tableau1[[#This Row],[Fiche]]&amp;"!$F$15")),"")</f>
        <v/>
      </c>
      <c r="N55" s="23" t="str">
        <f ca="1">IFERROR(INDEX(INDIRECT(Tableau1[[#This Row],[Fiche]]&amp;"!$D$16:$G$16"),MATCH(TRUE,INDEX(INDIRECT(Tableau1[[#This Row],[Fiche]]&amp;"!$D$17:$G$17")&lt;&gt;"",0),0)),"")</f>
        <v/>
      </c>
      <c r="O55" s="23" t="str">
        <f ca="1">IFERROR((INDIRECT(Tableau1[[#This Row],[Fiche]]&amp;"!$B$46")),"")</f>
        <v/>
      </c>
      <c r="P55" s="23" t="str">
        <f ca="1">IFERROR(UPPER(INDIRECT(Tableau1[[#This Row],[Fiche]]&amp;"!$C$46")),"")</f>
        <v/>
      </c>
      <c r="Q55" s="23" t="str">
        <f ca="1">IFERROR(UPPER(INDIRECT(Tableau1[[#This Row],[Fiche]]&amp;"!$D$46")),"")</f>
        <v/>
      </c>
      <c r="R55" s="23" t="str">
        <f ca="1">IFERROR(UPPER(INDIRECT(Tableau1[[#This Row],[Fiche]]&amp;"!$E$46")),"")</f>
        <v/>
      </c>
      <c r="S55" s="23" t="str">
        <f ca="1">IFERROR(UPPER(INDIRECT(Tableau1[[#This Row],[Fiche]]&amp;"!$F$46")),"")</f>
        <v/>
      </c>
      <c r="T55" s="23" t="str">
        <f ca="1">IFERROR(UPPER(INDIRECT(Tableau1[[#This Row],[Fiche]]&amp;"!$E$46")),"")</f>
        <v/>
      </c>
      <c r="U55" s="23" t="str">
        <f ca="1">IFERROR(INDEX(INDIRECT(Tableau1[[#This Row],[Fiche]]&amp;"!$D$24:$G$24"),MATCH(TRUE,INDEX(INDIRECT(Tableau1[[#This Row],[Fiche]]&amp;"!$D$25:$G$25")&lt;&gt;"",0),0)),"")</f>
        <v/>
      </c>
      <c r="V55" s="23" t="str">
        <f ca="1">IFERROR(INDEX(INDIRECT(Tableau1[[#This Row],[Fiche]]&amp;"!$B$47:$H$47"),MATCH(TRUE,INDEX(INDIRECT(Tableau1[[#This Row],[Fiche]]&amp;"!$B$48:$H$48")&lt;&gt;0,0),0)),"")</f>
        <v/>
      </c>
      <c r="W55" s="23" t="str">
        <f ca="1">IFERROR(INDEX(INDIRECT(Tableau1[[#This Row],[Fiche]]&amp;"!$D$30:$G$30"),MATCH(TRUE,INDEX(INDIRECT(Tableau1[[#This Row],[Fiche]]&amp;"!$D$31:$G$31")&lt;&gt;"",0),0)),"")</f>
        <v/>
      </c>
      <c r="X55" s="24" t="str">
        <f ca="1">IFERROR(INDEX(INDIRECT(Tableau1[[#This Row],[Fiche]]&amp;"!$B$49:$E$49"),MATCH(TRUE,INDEX(INDIRECT(Tableau1[[#This Row],[Fiche]]&amp;"!$B$50:$E$50")&lt;&gt;0,0),0)),"")</f>
        <v/>
      </c>
    </row>
    <row r="56" spans="1:24" ht="22.9" customHeight="1">
      <c r="A56" s="77" t="s">
        <v>281</v>
      </c>
      <c r="B56" s="79" t="str">
        <f ca="1">IFERROR(INDIRECT(Tableau1[[#This Row],[Fiche]]&amp;"!D$4"),"")</f>
        <v/>
      </c>
      <c r="C56" s="79" t="s">
        <v>308</v>
      </c>
      <c r="D56" s="21" t="str">
        <f ca="1">IFERROR(INDIRECT(Tableau1[[#This Row],[Fiche]]&amp;"!D$7"),"")</f>
        <v/>
      </c>
      <c r="E56" s="22" t="str">
        <f ca="1">IFERROR(INDIRECT(Tableau1[[#This Row],[Fiche]]&amp;"!E$7"),"")</f>
        <v/>
      </c>
      <c r="F56" s="56" t="str">
        <f ca="1">IFERROR(IF(TEXT(Tableau1[[#This Row],[Heure]],"hh")&gt;0,VLOOKUP(TEXT(Tableau1[[#This Row],[Heure]],"hh"),'Tranches horaires'!$A$3:$B$26,2),""),"")</f>
        <v/>
      </c>
      <c r="G56" s="23" t="str">
        <f ca="1">IFERROR(INDIRECT(Tableau1[[#This Row],[Fiche]]&amp;"!F$7"),"")</f>
        <v/>
      </c>
      <c r="H56" s="25" t="str">
        <f ca="1">IFERROR(INDIRECT(Tableau1[[#This Row],[Fiche]]&amp;"!D$10"),"")</f>
        <v/>
      </c>
      <c r="I56" s="23" t="str">
        <f ca="1">IFERROR(INDIRECT(Tableau1[[#This Row],[Fiche]]&amp;"!E$10"),"")</f>
        <v/>
      </c>
      <c r="J56" s="23" t="str">
        <f ca="1">IFERROR(INDIRECT(Tableau1[[#This Row],[Fiche]]&amp;"!D$11"),"")</f>
        <v/>
      </c>
      <c r="K56" s="23" t="str">
        <f ca="1">IFERROR(INDEX(INDIRECT(Tableau1[[#This Row],[Fiche]]&amp;"!$D$8:$G$8"),MATCH(TRUE,INDEX(INDIRECT(Tableau1[[#This Row],[Fiche]]&amp;"!$D$9:$G$9")&lt;&gt;"",0),0)),"")</f>
        <v/>
      </c>
      <c r="L56" s="23" t="str">
        <f ca="1">IFERROR(INDEX(INDIRECT(Tableau1[[#This Row],[Fiche]]&amp;"!$D$14:$E$14"),MATCH(TRUE,INDEX(INDIRECT(Tableau1[[#This Row],[Fiche]]&amp;"!$D$15:$E$15")&lt;&gt;"",0),0)),"")</f>
        <v/>
      </c>
      <c r="M56" s="23" t="str">
        <f ca="1">IFERROR(UPPER(INDIRECT(Tableau1[[#This Row],[Fiche]]&amp;"!$F$15")),"")</f>
        <v/>
      </c>
      <c r="N56" s="23" t="str">
        <f ca="1">IFERROR(INDEX(INDIRECT(Tableau1[[#This Row],[Fiche]]&amp;"!$D$16:$G$16"),MATCH(TRUE,INDEX(INDIRECT(Tableau1[[#This Row],[Fiche]]&amp;"!$D$17:$G$17")&lt;&gt;"",0),0)),"")</f>
        <v/>
      </c>
      <c r="O56" s="23" t="str">
        <f ca="1">IFERROR((INDIRECT(Tableau1[[#This Row],[Fiche]]&amp;"!$B$46")),"")</f>
        <v/>
      </c>
      <c r="P56" s="23" t="str">
        <f ca="1">IFERROR(UPPER(INDIRECT(Tableau1[[#This Row],[Fiche]]&amp;"!$C$46")),"")</f>
        <v/>
      </c>
      <c r="Q56" s="23" t="str">
        <f ca="1">IFERROR(UPPER(INDIRECT(Tableau1[[#This Row],[Fiche]]&amp;"!$D$46")),"")</f>
        <v/>
      </c>
      <c r="R56" s="23" t="str">
        <f ca="1">IFERROR(UPPER(INDIRECT(Tableau1[[#This Row],[Fiche]]&amp;"!$E$46")),"")</f>
        <v/>
      </c>
      <c r="S56" s="23" t="str">
        <f ca="1">IFERROR(UPPER(INDIRECT(Tableau1[[#This Row],[Fiche]]&amp;"!$F$46")),"")</f>
        <v/>
      </c>
      <c r="T56" s="23" t="str">
        <f ca="1">IFERROR(UPPER(INDIRECT(Tableau1[[#This Row],[Fiche]]&amp;"!$E$46")),"")</f>
        <v/>
      </c>
      <c r="U56" s="23" t="str">
        <f ca="1">IFERROR(INDEX(INDIRECT(Tableau1[[#This Row],[Fiche]]&amp;"!$D$24:$G$24"),MATCH(TRUE,INDEX(INDIRECT(Tableau1[[#This Row],[Fiche]]&amp;"!$D$25:$G$25")&lt;&gt;"",0),0)),"")</f>
        <v/>
      </c>
      <c r="V56" s="23" t="str">
        <f ca="1">IFERROR(INDEX(INDIRECT(Tableau1[[#This Row],[Fiche]]&amp;"!$B$47:$H$47"),MATCH(TRUE,INDEX(INDIRECT(Tableau1[[#This Row],[Fiche]]&amp;"!$B$48:$H$48")&lt;&gt;0,0),0)),"")</f>
        <v/>
      </c>
      <c r="W56" s="23" t="str">
        <f ca="1">IFERROR(INDEX(INDIRECT(Tableau1[[#This Row],[Fiche]]&amp;"!$D$30:$G$30"),MATCH(TRUE,INDEX(INDIRECT(Tableau1[[#This Row],[Fiche]]&amp;"!$D$31:$G$31")&lt;&gt;"",0),0)),"")</f>
        <v/>
      </c>
      <c r="X56" s="24" t="str">
        <f ca="1">IFERROR(INDEX(INDIRECT(Tableau1[[#This Row],[Fiche]]&amp;"!$B$49:$E$49"),MATCH(TRUE,INDEX(INDIRECT(Tableau1[[#This Row],[Fiche]]&amp;"!$B$50:$E$50")&lt;&gt;0,0),0)),"")</f>
        <v/>
      </c>
    </row>
    <row r="57" spans="1:24" ht="22.9" customHeight="1">
      <c r="A57" s="77" t="s">
        <v>282</v>
      </c>
      <c r="B57" s="79" t="str">
        <f ca="1">IFERROR(INDIRECT(Tableau1[[#This Row],[Fiche]]&amp;"!D$4"),"")</f>
        <v/>
      </c>
      <c r="C57" s="79" t="s">
        <v>308</v>
      </c>
      <c r="D57" s="21" t="str">
        <f ca="1">IFERROR(INDIRECT(Tableau1[[#This Row],[Fiche]]&amp;"!D$7"),"")</f>
        <v/>
      </c>
      <c r="E57" s="22" t="str">
        <f ca="1">IFERROR(INDIRECT(Tableau1[[#This Row],[Fiche]]&amp;"!E$7"),"")</f>
        <v/>
      </c>
      <c r="F57" s="56" t="str">
        <f ca="1">IFERROR(IF(TEXT(Tableau1[[#This Row],[Heure]],"hh")&gt;0,VLOOKUP(TEXT(Tableau1[[#This Row],[Heure]],"hh"),'Tranches horaires'!$A$3:$B$26,2),""),"")</f>
        <v/>
      </c>
      <c r="G57" s="23" t="str">
        <f ca="1">IFERROR(INDIRECT(Tableau1[[#This Row],[Fiche]]&amp;"!F$7"),"")</f>
        <v/>
      </c>
      <c r="H57" s="25" t="str">
        <f ca="1">IFERROR(INDIRECT(Tableau1[[#This Row],[Fiche]]&amp;"!D$10"),"")</f>
        <v/>
      </c>
      <c r="I57" s="23" t="str">
        <f ca="1">IFERROR(INDIRECT(Tableau1[[#This Row],[Fiche]]&amp;"!E$10"),"")</f>
        <v/>
      </c>
      <c r="J57" s="23" t="str">
        <f ca="1">IFERROR(INDIRECT(Tableau1[[#This Row],[Fiche]]&amp;"!D$11"),"")</f>
        <v/>
      </c>
      <c r="K57" s="23" t="str">
        <f ca="1">IFERROR(INDEX(INDIRECT(Tableau1[[#This Row],[Fiche]]&amp;"!$D$8:$G$8"),MATCH(TRUE,INDEX(INDIRECT(Tableau1[[#This Row],[Fiche]]&amp;"!$D$9:$G$9")&lt;&gt;"",0),0)),"")</f>
        <v/>
      </c>
      <c r="L57" s="23" t="str">
        <f ca="1">IFERROR(INDEX(INDIRECT(Tableau1[[#This Row],[Fiche]]&amp;"!$D$14:$E$14"),MATCH(TRUE,INDEX(INDIRECT(Tableau1[[#This Row],[Fiche]]&amp;"!$D$15:$E$15")&lt;&gt;"",0),0)),"")</f>
        <v/>
      </c>
      <c r="M57" s="23" t="str">
        <f ca="1">IFERROR(UPPER(INDIRECT(Tableau1[[#This Row],[Fiche]]&amp;"!$F$15")),"")</f>
        <v/>
      </c>
      <c r="N57" s="23" t="str">
        <f ca="1">IFERROR(INDEX(INDIRECT(Tableau1[[#This Row],[Fiche]]&amp;"!$D$16:$G$16"),MATCH(TRUE,INDEX(INDIRECT(Tableau1[[#This Row],[Fiche]]&amp;"!$D$17:$G$17")&lt;&gt;"",0),0)),"")</f>
        <v/>
      </c>
      <c r="O57" s="23" t="str">
        <f ca="1">IFERROR((INDIRECT(Tableau1[[#This Row],[Fiche]]&amp;"!$B$46")),"")</f>
        <v/>
      </c>
      <c r="P57" s="23" t="str">
        <f ca="1">IFERROR(UPPER(INDIRECT(Tableau1[[#This Row],[Fiche]]&amp;"!$C$46")),"")</f>
        <v/>
      </c>
      <c r="Q57" s="23" t="str">
        <f ca="1">IFERROR(UPPER(INDIRECT(Tableau1[[#This Row],[Fiche]]&amp;"!$D$46")),"")</f>
        <v/>
      </c>
      <c r="R57" s="23" t="str">
        <f ca="1">IFERROR(UPPER(INDIRECT(Tableau1[[#This Row],[Fiche]]&amp;"!$E$46")),"")</f>
        <v/>
      </c>
      <c r="S57" s="23" t="str">
        <f ca="1">IFERROR(UPPER(INDIRECT(Tableau1[[#This Row],[Fiche]]&amp;"!$F$46")),"")</f>
        <v/>
      </c>
      <c r="T57" s="23" t="str">
        <f ca="1">IFERROR(UPPER(INDIRECT(Tableau1[[#This Row],[Fiche]]&amp;"!$E$46")),"")</f>
        <v/>
      </c>
      <c r="U57" s="23" t="str">
        <f ca="1">IFERROR(INDEX(INDIRECT(Tableau1[[#This Row],[Fiche]]&amp;"!$D$24:$G$24"),MATCH(TRUE,INDEX(INDIRECT(Tableau1[[#This Row],[Fiche]]&amp;"!$D$25:$G$25")&lt;&gt;"",0),0)),"")</f>
        <v/>
      </c>
      <c r="V57" s="23" t="str">
        <f ca="1">IFERROR(INDEX(INDIRECT(Tableau1[[#This Row],[Fiche]]&amp;"!$B$47:$H$47"),MATCH(TRUE,INDEX(INDIRECT(Tableau1[[#This Row],[Fiche]]&amp;"!$B$48:$H$48")&lt;&gt;0,0),0)),"")</f>
        <v/>
      </c>
      <c r="W57" s="23" t="str">
        <f ca="1">IFERROR(INDEX(INDIRECT(Tableau1[[#This Row],[Fiche]]&amp;"!$D$30:$G$30"),MATCH(TRUE,INDEX(INDIRECT(Tableau1[[#This Row],[Fiche]]&amp;"!$D$31:$G$31")&lt;&gt;"",0),0)),"")</f>
        <v/>
      </c>
      <c r="X57" s="24" t="str">
        <f ca="1">IFERROR(INDEX(INDIRECT(Tableau1[[#This Row],[Fiche]]&amp;"!$B$49:$E$49"),MATCH(TRUE,INDEX(INDIRECT(Tableau1[[#This Row],[Fiche]]&amp;"!$B$50:$E$50")&lt;&gt;0,0),0)),"")</f>
        <v/>
      </c>
    </row>
    <row r="58" spans="1:24" ht="22.9" customHeight="1">
      <c r="A58" s="77" t="s">
        <v>283</v>
      </c>
      <c r="B58" s="79" t="str">
        <f ca="1">IFERROR(INDIRECT(Tableau1[[#This Row],[Fiche]]&amp;"!D$4"),"")</f>
        <v/>
      </c>
      <c r="C58" s="79" t="s">
        <v>308</v>
      </c>
      <c r="D58" s="21" t="str">
        <f ca="1">IFERROR(INDIRECT(Tableau1[[#This Row],[Fiche]]&amp;"!D$7"),"")</f>
        <v/>
      </c>
      <c r="E58" s="22" t="str">
        <f ca="1">IFERROR(INDIRECT(Tableau1[[#This Row],[Fiche]]&amp;"!E$7"),"")</f>
        <v/>
      </c>
      <c r="F58" s="56" t="str">
        <f ca="1">IFERROR(IF(TEXT(Tableau1[[#This Row],[Heure]],"hh")&gt;0,VLOOKUP(TEXT(Tableau1[[#This Row],[Heure]],"hh"),'Tranches horaires'!$A$3:$B$26,2),""),"")</f>
        <v/>
      </c>
      <c r="G58" s="23" t="str">
        <f ca="1">IFERROR(INDIRECT(Tableau1[[#This Row],[Fiche]]&amp;"!F$7"),"")</f>
        <v/>
      </c>
      <c r="H58" s="25" t="str">
        <f ca="1">IFERROR(INDIRECT(Tableau1[[#This Row],[Fiche]]&amp;"!D$10"),"")</f>
        <v/>
      </c>
      <c r="I58" s="23" t="str">
        <f ca="1">IFERROR(INDIRECT(Tableau1[[#This Row],[Fiche]]&amp;"!E$10"),"")</f>
        <v/>
      </c>
      <c r="J58" s="23" t="str">
        <f ca="1">IFERROR(INDIRECT(Tableau1[[#This Row],[Fiche]]&amp;"!D$11"),"")</f>
        <v/>
      </c>
      <c r="K58" s="23" t="str">
        <f ca="1">IFERROR(INDEX(INDIRECT(Tableau1[[#This Row],[Fiche]]&amp;"!$D$8:$G$8"),MATCH(TRUE,INDEX(INDIRECT(Tableau1[[#This Row],[Fiche]]&amp;"!$D$9:$G$9")&lt;&gt;"",0),0)),"")</f>
        <v/>
      </c>
      <c r="L58" s="23" t="str">
        <f ca="1">IFERROR(INDEX(INDIRECT(Tableau1[[#This Row],[Fiche]]&amp;"!$D$14:$E$14"),MATCH(TRUE,INDEX(INDIRECT(Tableau1[[#This Row],[Fiche]]&amp;"!$D$15:$E$15")&lt;&gt;"",0),0)),"")</f>
        <v/>
      </c>
      <c r="M58" s="23" t="str">
        <f ca="1">IFERROR(UPPER(INDIRECT(Tableau1[[#This Row],[Fiche]]&amp;"!$F$15")),"")</f>
        <v/>
      </c>
      <c r="N58" s="23" t="str">
        <f ca="1">IFERROR(INDEX(INDIRECT(Tableau1[[#This Row],[Fiche]]&amp;"!$D$16:$G$16"),MATCH(TRUE,INDEX(INDIRECT(Tableau1[[#This Row],[Fiche]]&amp;"!$D$17:$G$17")&lt;&gt;"",0),0)),"")</f>
        <v/>
      </c>
      <c r="O58" s="23" t="str">
        <f ca="1">IFERROR((INDIRECT(Tableau1[[#This Row],[Fiche]]&amp;"!$B$46")),"")</f>
        <v/>
      </c>
      <c r="P58" s="23" t="str">
        <f ca="1">IFERROR(UPPER(INDIRECT(Tableau1[[#This Row],[Fiche]]&amp;"!$C$46")),"")</f>
        <v/>
      </c>
      <c r="Q58" s="23" t="str">
        <f ca="1">IFERROR(UPPER(INDIRECT(Tableau1[[#This Row],[Fiche]]&amp;"!$D$46")),"")</f>
        <v/>
      </c>
      <c r="R58" s="23" t="str">
        <f ca="1">IFERROR(UPPER(INDIRECT(Tableau1[[#This Row],[Fiche]]&amp;"!$E$46")),"")</f>
        <v/>
      </c>
      <c r="S58" s="23" t="str">
        <f ca="1">IFERROR(UPPER(INDIRECT(Tableau1[[#This Row],[Fiche]]&amp;"!$F$46")),"")</f>
        <v/>
      </c>
      <c r="T58" s="23" t="str">
        <f ca="1">IFERROR(UPPER(INDIRECT(Tableau1[[#This Row],[Fiche]]&amp;"!$E$46")),"")</f>
        <v/>
      </c>
      <c r="U58" s="23" t="str">
        <f ca="1">IFERROR(INDEX(INDIRECT(Tableau1[[#This Row],[Fiche]]&amp;"!$D$24:$G$24"),MATCH(TRUE,INDEX(INDIRECT(Tableau1[[#This Row],[Fiche]]&amp;"!$D$25:$G$25")&lt;&gt;"",0),0)),"")</f>
        <v/>
      </c>
      <c r="V58" s="23" t="str">
        <f ca="1">IFERROR(INDEX(INDIRECT(Tableau1[[#This Row],[Fiche]]&amp;"!$B$47:$H$47"),MATCH(TRUE,INDEX(INDIRECT(Tableau1[[#This Row],[Fiche]]&amp;"!$B$48:$H$48")&lt;&gt;0,0),0)),"")</f>
        <v/>
      </c>
      <c r="W58" s="23" t="str">
        <f ca="1">IFERROR(INDEX(INDIRECT(Tableau1[[#This Row],[Fiche]]&amp;"!$D$30:$G$30"),MATCH(TRUE,INDEX(INDIRECT(Tableau1[[#This Row],[Fiche]]&amp;"!$D$31:$G$31")&lt;&gt;"",0),0)),"")</f>
        <v/>
      </c>
      <c r="X58" s="24" t="str">
        <f ca="1">IFERROR(INDEX(INDIRECT(Tableau1[[#This Row],[Fiche]]&amp;"!$B$49:$E$49"),MATCH(TRUE,INDEX(INDIRECT(Tableau1[[#This Row],[Fiche]]&amp;"!$B$50:$E$50")&lt;&gt;0,0),0)),"")</f>
        <v/>
      </c>
    </row>
    <row r="59" spans="1:24" ht="22.9" customHeight="1">
      <c r="A59" s="77" t="s">
        <v>284</v>
      </c>
      <c r="B59" s="79" t="str">
        <f ca="1">IFERROR(INDIRECT(Tableau1[[#This Row],[Fiche]]&amp;"!D$4"),"")</f>
        <v/>
      </c>
      <c r="C59" s="79" t="s">
        <v>308</v>
      </c>
      <c r="D59" s="21" t="str">
        <f ca="1">IFERROR(INDIRECT(Tableau1[[#This Row],[Fiche]]&amp;"!D$7"),"")</f>
        <v/>
      </c>
      <c r="E59" s="22" t="str">
        <f ca="1">IFERROR(INDIRECT(Tableau1[[#This Row],[Fiche]]&amp;"!E$7"),"")</f>
        <v/>
      </c>
      <c r="F59" s="56" t="str">
        <f ca="1">IFERROR(IF(TEXT(Tableau1[[#This Row],[Heure]],"hh")&gt;0,VLOOKUP(TEXT(Tableau1[[#This Row],[Heure]],"hh"),'Tranches horaires'!$A$3:$B$26,2),""),"")</f>
        <v/>
      </c>
      <c r="G59" s="23" t="str">
        <f ca="1">IFERROR(INDIRECT(Tableau1[[#This Row],[Fiche]]&amp;"!F$7"),"")</f>
        <v/>
      </c>
      <c r="H59" s="25" t="str">
        <f ca="1">IFERROR(INDIRECT(Tableau1[[#This Row],[Fiche]]&amp;"!D$10"),"")</f>
        <v/>
      </c>
      <c r="I59" s="23" t="str">
        <f ca="1">IFERROR(INDIRECT(Tableau1[[#This Row],[Fiche]]&amp;"!E$10"),"")</f>
        <v/>
      </c>
      <c r="J59" s="23" t="str">
        <f ca="1">IFERROR(INDIRECT(Tableau1[[#This Row],[Fiche]]&amp;"!D$11"),"")</f>
        <v/>
      </c>
      <c r="K59" s="23" t="str">
        <f ca="1">IFERROR(INDEX(INDIRECT(Tableau1[[#This Row],[Fiche]]&amp;"!$D$8:$G$8"),MATCH(TRUE,INDEX(INDIRECT(Tableau1[[#This Row],[Fiche]]&amp;"!$D$9:$G$9")&lt;&gt;"",0),0)),"")</f>
        <v/>
      </c>
      <c r="L59" s="23" t="str">
        <f ca="1">IFERROR(INDEX(INDIRECT(Tableau1[[#This Row],[Fiche]]&amp;"!$D$14:$E$14"),MATCH(TRUE,INDEX(INDIRECT(Tableau1[[#This Row],[Fiche]]&amp;"!$D$15:$E$15")&lt;&gt;"",0),0)),"")</f>
        <v/>
      </c>
      <c r="M59" s="23" t="str">
        <f ca="1">IFERROR(UPPER(INDIRECT(Tableau1[[#This Row],[Fiche]]&amp;"!$F$15")),"")</f>
        <v/>
      </c>
      <c r="N59" s="23" t="str">
        <f ca="1">IFERROR(INDEX(INDIRECT(Tableau1[[#This Row],[Fiche]]&amp;"!$D$16:$G$16"),MATCH(TRUE,INDEX(INDIRECT(Tableau1[[#This Row],[Fiche]]&amp;"!$D$17:$G$17")&lt;&gt;"",0),0)),"")</f>
        <v/>
      </c>
      <c r="O59" s="23" t="str">
        <f ca="1">IFERROR((INDIRECT(Tableau1[[#This Row],[Fiche]]&amp;"!$B$46")),"")</f>
        <v/>
      </c>
      <c r="P59" s="23" t="str">
        <f ca="1">IFERROR(UPPER(INDIRECT(Tableau1[[#This Row],[Fiche]]&amp;"!$C$46")),"")</f>
        <v/>
      </c>
      <c r="Q59" s="23" t="str">
        <f ca="1">IFERROR(UPPER(INDIRECT(Tableau1[[#This Row],[Fiche]]&amp;"!$D$46")),"")</f>
        <v/>
      </c>
      <c r="R59" s="23" t="str">
        <f ca="1">IFERROR(UPPER(INDIRECT(Tableau1[[#This Row],[Fiche]]&amp;"!$E$46")),"")</f>
        <v/>
      </c>
      <c r="S59" s="23" t="str">
        <f ca="1">IFERROR(UPPER(INDIRECT(Tableau1[[#This Row],[Fiche]]&amp;"!$F$46")),"")</f>
        <v/>
      </c>
      <c r="T59" s="23" t="str">
        <f ca="1">IFERROR(UPPER(INDIRECT(Tableau1[[#This Row],[Fiche]]&amp;"!$E$46")),"")</f>
        <v/>
      </c>
      <c r="U59" s="23" t="str">
        <f ca="1">IFERROR(INDEX(INDIRECT(Tableau1[[#This Row],[Fiche]]&amp;"!$D$24:$G$24"),MATCH(TRUE,INDEX(INDIRECT(Tableau1[[#This Row],[Fiche]]&amp;"!$D$25:$G$25")&lt;&gt;"",0),0)),"")</f>
        <v/>
      </c>
      <c r="V59" s="23" t="str">
        <f ca="1">IFERROR(INDEX(INDIRECT(Tableau1[[#This Row],[Fiche]]&amp;"!$B$47:$H$47"),MATCH(TRUE,INDEX(INDIRECT(Tableau1[[#This Row],[Fiche]]&amp;"!$B$48:$H$48")&lt;&gt;0,0),0)),"")</f>
        <v/>
      </c>
      <c r="W59" s="23" t="str">
        <f ca="1">IFERROR(INDEX(INDIRECT(Tableau1[[#This Row],[Fiche]]&amp;"!$D$30:$G$30"),MATCH(TRUE,INDEX(INDIRECT(Tableau1[[#This Row],[Fiche]]&amp;"!$D$31:$G$31")&lt;&gt;"",0),0)),"")</f>
        <v/>
      </c>
      <c r="X59" s="24" t="str">
        <f ca="1">IFERROR(INDEX(INDIRECT(Tableau1[[#This Row],[Fiche]]&amp;"!$B$49:$E$49"),MATCH(TRUE,INDEX(INDIRECT(Tableau1[[#This Row],[Fiche]]&amp;"!$B$50:$E$50")&lt;&gt;0,0),0)),"")</f>
        <v/>
      </c>
    </row>
    <row r="60" spans="1:24" ht="22.9" customHeight="1">
      <c r="A60" s="77" t="s">
        <v>285</v>
      </c>
      <c r="B60" s="79" t="str">
        <f ca="1">IFERROR(INDIRECT(Tableau1[[#This Row],[Fiche]]&amp;"!D$4"),"")</f>
        <v/>
      </c>
      <c r="C60" s="79" t="s">
        <v>308</v>
      </c>
      <c r="D60" s="21" t="str">
        <f ca="1">IFERROR(INDIRECT(Tableau1[[#This Row],[Fiche]]&amp;"!D$7"),"")</f>
        <v/>
      </c>
      <c r="E60" s="22" t="str">
        <f ca="1">IFERROR(INDIRECT(Tableau1[[#This Row],[Fiche]]&amp;"!E$7"),"")</f>
        <v/>
      </c>
      <c r="F60" s="56" t="str">
        <f ca="1">IFERROR(IF(TEXT(Tableau1[[#This Row],[Heure]],"hh")&gt;0,VLOOKUP(TEXT(Tableau1[[#This Row],[Heure]],"hh"),'Tranches horaires'!$A$3:$B$26,2),""),"")</f>
        <v/>
      </c>
      <c r="G60" s="23" t="str">
        <f ca="1">IFERROR(INDIRECT(Tableau1[[#This Row],[Fiche]]&amp;"!F$7"),"")</f>
        <v/>
      </c>
      <c r="H60" s="25" t="str">
        <f ca="1">IFERROR(INDIRECT(Tableau1[[#This Row],[Fiche]]&amp;"!D$10"),"")</f>
        <v/>
      </c>
      <c r="I60" s="23" t="str">
        <f ca="1">IFERROR(INDIRECT(Tableau1[[#This Row],[Fiche]]&amp;"!E$10"),"")</f>
        <v/>
      </c>
      <c r="J60" s="23" t="str">
        <f ca="1">IFERROR(INDIRECT(Tableau1[[#This Row],[Fiche]]&amp;"!D$11"),"")</f>
        <v/>
      </c>
      <c r="K60" s="23" t="str">
        <f ca="1">IFERROR(INDEX(INDIRECT(Tableau1[[#This Row],[Fiche]]&amp;"!$D$8:$G$8"),MATCH(TRUE,INDEX(INDIRECT(Tableau1[[#This Row],[Fiche]]&amp;"!$D$9:$G$9")&lt;&gt;"",0),0)),"")</f>
        <v/>
      </c>
      <c r="L60" s="23" t="str">
        <f ca="1">IFERROR(INDEX(INDIRECT(Tableau1[[#This Row],[Fiche]]&amp;"!$D$14:$E$14"),MATCH(TRUE,INDEX(INDIRECT(Tableau1[[#This Row],[Fiche]]&amp;"!$D$15:$E$15")&lt;&gt;"",0),0)),"")</f>
        <v/>
      </c>
      <c r="M60" s="23" t="str">
        <f ca="1">IFERROR(UPPER(INDIRECT(Tableau1[[#This Row],[Fiche]]&amp;"!$F$15")),"")</f>
        <v/>
      </c>
      <c r="N60" s="23" t="str">
        <f ca="1">IFERROR(INDEX(INDIRECT(Tableau1[[#This Row],[Fiche]]&amp;"!$D$16:$G$16"),MATCH(TRUE,INDEX(INDIRECT(Tableau1[[#This Row],[Fiche]]&amp;"!$D$17:$G$17")&lt;&gt;"",0),0)),"")</f>
        <v/>
      </c>
      <c r="O60" s="23" t="str">
        <f ca="1">IFERROR((INDIRECT(Tableau1[[#This Row],[Fiche]]&amp;"!$B$46")),"")</f>
        <v/>
      </c>
      <c r="P60" s="23" t="str">
        <f ca="1">IFERROR(UPPER(INDIRECT(Tableau1[[#This Row],[Fiche]]&amp;"!$C$46")),"")</f>
        <v/>
      </c>
      <c r="Q60" s="23" t="str">
        <f ca="1">IFERROR(UPPER(INDIRECT(Tableau1[[#This Row],[Fiche]]&amp;"!$D$46")),"")</f>
        <v/>
      </c>
      <c r="R60" s="23" t="str">
        <f ca="1">IFERROR(UPPER(INDIRECT(Tableau1[[#This Row],[Fiche]]&amp;"!$E$46")),"")</f>
        <v/>
      </c>
      <c r="S60" s="23" t="str">
        <f ca="1">IFERROR(UPPER(INDIRECT(Tableau1[[#This Row],[Fiche]]&amp;"!$F$46")),"")</f>
        <v/>
      </c>
      <c r="T60" s="23" t="str">
        <f ca="1">IFERROR(UPPER(INDIRECT(Tableau1[[#This Row],[Fiche]]&amp;"!$E$46")),"")</f>
        <v/>
      </c>
      <c r="U60" s="23" t="str">
        <f ca="1">IFERROR(INDEX(INDIRECT(Tableau1[[#This Row],[Fiche]]&amp;"!$D$24:$G$24"),MATCH(TRUE,INDEX(INDIRECT(Tableau1[[#This Row],[Fiche]]&amp;"!$D$25:$G$25")&lt;&gt;"",0),0)),"")</f>
        <v/>
      </c>
      <c r="V60" s="23" t="str">
        <f ca="1">IFERROR(INDEX(INDIRECT(Tableau1[[#This Row],[Fiche]]&amp;"!$B$47:$H$47"),MATCH(TRUE,INDEX(INDIRECT(Tableau1[[#This Row],[Fiche]]&amp;"!$B$48:$H$48")&lt;&gt;0,0),0)),"")</f>
        <v/>
      </c>
      <c r="W60" s="23" t="str">
        <f ca="1">IFERROR(INDEX(INDIRECT(Tableau1[[#This Row],[Fiche]]&amp;"!$D$30:$G$30"),MATCH(TRUE,INDEX(INDIRECT(Tableau1[[#This Row],[Fiche]]&amp;"!$D$31:$G$31")&lt;&gt;"",0),0)),"")</f>
        <v/>
      </c>
      <c r="X60" s="24" t="str">
        <f ca="1">IFERROR(INDEX(INDIRECT(Tableau1[[#This Row],[Fiche]]&amp;"!$B$49:$E$49"),MATCH(TRUE,INDEX(INDIRECT(Tableau1[[#This Row],[Fiche]]&amp;"!$B$50:$E$50")&lt;&gt;0,0),0)),"")</f>
        <v/>
      </c>
    </row>
    <row r="61" spans="1:24" ht="22.9" customHeight="1">
      <c r="A61" s="77" t="s">
        <v>286</v>
      </c>
      <c r="B61" s="79" t="str">
        <f ca="1">IFERROR(INDIRECT(Tableau1[[#This Row],[Fiche]]&amp;"!D$4"),"")</f>
        <v/>
      </c>
      <c r="C61" s="79" t="s">
        <v>308</v>
      </c>
      <c r="D61" s="21" t="str">
        <f ca="1">IFERROR(INDIRECT(Tableau1[[#This Row],[Fiche]]&amp;"!D$7"),"")</f>
        <v/>
      </c>
      <c r="E61" s="22" t="str">
        <f ca="1">IFERROR(INDIRECT(Tableau1[[#This Row],[Fiche]]&amp;"!E$7"),"")</f>
        <v/>
      </c>
      <c r="F61" s="56" t="str">
        <f ca="1">IFERROR(IF(TEXT(Tableau1[[#This Row],[Heure]],"hh")&gt;0,VLOOKUP(TEXT(Tableau1[[#This Row],[Heure]],"hh"),'Tranches horaires'!$A$3:$B$26,2),""),"")</f>
        <v/>
      </c>
      <c r="G61" s="23" t="str">
        <f ca="1">IFERROR(INDIRECT(Tableau1[[#This Row],[Fiche]]&amp;"!F$7"),"")</f>
        <v/>
      </c>
      <c r="H61" s="25" t="str">
        <f ca="1">IFERROR(INDIRECT(Tableau1[[#This Row],[Fiche]]&amp;"!D$10"),"")</f>
        <v/>
      </c>
      <c r="I61" s="23" t="str">
        <f ca="1">IFERROR(INDIRECT(Tableau1[[#This Row],[Fiche]]&amp;"!E$10"),"")</f>
        <v/>
      </c>
      <c r="J61" s="23" t="str">
        <f ca="1">IFERROR(INDIRECT(Tableau1[[#This Row],[Fiche]]&amp;"!D$11"),"")</f>
        <v/>
      </c>
      <c r="K61" s="23" t="str">
        <f ca="1">IFERROR(INDEX(INDIRECT(Tableau1[[#This Row],[Fiche]]&amp;"!$D$8:$G$8"),MATCH(TRUE,INDEX(INDIRECT(Tableau1[[#This Row],[Fiche]]&amp;"!$D$9:$G$9")&lt;&gt;"",0),0)),"")</f>
        <v/>
      </c>
      <c r="L61" s="23" t="str">
        <f ca="1">IFERROR(INDEX(INDIRECT(Tableau1[[#This Row],[Fiche]]&amp;"!$D$14:$E$14"),MATCH(TRUE,INDEX(INDIRECT(Tableau1[[#This Row],[Fiche]]&amp;"!$D$15:$E$15")&lt;&gt;"",0),0)),"")</f>
        <v/>
      </c>
      <c r="M61" s="23" t="str">
        <f ca="1">IFERROR(UPPER(INDIRECT(Tableau1[[#This Row],[Fiche]]&amp;"!$F$15")),"")</f>
        <v/>
      </c>
      <c r="N61" s="23" t="str">
        <f ca="1">IFERROR(INDEX(INDIRECT(Tableau1[[#This Row],[Fiche]]&amp;"!$D$16:$G$16"),MATCH(TRUE,INDEX(INDIRECT(Tableau1[[#This Row],[Fiche]]&amp;"!$D$17:$G$17")&lt;&gt;"",0),0)),"")</f>
        <v/>
      </c>
      <c r="O61" s="23" t="str">
        <f ca="1">IFERROR((INDIRECT(Tableau1[[#This Row],[Fiche]]&amp;"!$B$46")),"")</f>
        <v/>
      </c>
      <c r="P61" s="23" t="str">
        <f ca="1">IFERROR(UPPER(INDIRECT(Tableau1[[#This Row],[Fiche]]&amp;"!$C$46")),"")</f>
        <v/>
      </c>
      <c r="Q61" s="23" t="str">
        <f ca="1">IFERROR(UPPER(INDIRECT(Tableau1[[#This Row],[Fiche]]&amp;"!$D$46")),"")</f>
        <v/>
      </c>
      <c r="R61" s="23" t="str">
        <f ca="1">IFERROR(UPPER(INDIRECT(Tableau1[[#This Row],[Fiche]]&amp;"!$E$46")),"")</f>
        <v/>
      </c>
      <c r="S61" s="23" t="str">
        <f ca="1">IFERROR(UPPER(INDIRECT(Tableau1[[#This Row],[Fiche]]&amp;"!$F$46")),"")</f>
        <v/>
      </c>
      <c r="T61" s="23" t="str">
        <f ca="1">IFERROR(UPPER(INDIRECT(Tableau1[[#This Row],[Fiche]]&amp;"!$E$46")),"")</f>
        <v/>
      </c>
      <c r="U61" s="23" t="str">
        <f ca="1">IFERROR(INDEX(INDIRECT(Tableau1[[#This Row],[Fiche]]&amp;"!$D$24:$G$24"),MATCH(TRUE,INDEX(INDIRECT(Tableau1[[#This Row],[Fiche]]&amp;"!$D$25:$G$25")&lt;&gt;"",0),0)),"")</f>
        <v/>
      </c>
      <c r="V61" s="23" t="str">
        <f ca="1">IFERROR(INDEX(INDIRECT(Tableau1[[#This Row],[Fiche]]&amp;"!$B$47:$H$47"),MATCH(TRUE,INDEX(INDIRECT(Tableau1[[#This Row],[Fiche]]&amp;"!$B$48:$H$48")&lt;&gt;0,0),0)),"")</f>
        <v/>
      </c>
      <c r="W61" s="23" t="str">
        <f ca="1">IFERROR(INDEX(INDIRECT(Tableau1[[#This Row],[Fiche]]&amp;"!$D$30:$G$30"),MATCH(TRUE,INDEX(INDIRECT(Tableau1[[#This Row],[Fiche]]&amp;"!$D$31:$G$31")&lt;&gt;"",0),0)),"")</f>
        <v/>
      </c>
      <c r="X61" s="24" t="str">
        <f ca="1">IFERROR(INDEX(INDIRECT(Tableau1[[#This Row],[Fiche]]&amp;"!$B$49:$E$49"),MATCH(TRUE,INDEX(INDIRECT(Tableau1[[#This Row],[Fiche]]&amp;"!$B$50:$E$50")&lt;&gt;0,0),0)),"")</f>
        <v/>
      </c>
    </row>
    <row r="62" spans="1:24" ht="22.9" customHeight="1">
      <c r="A62" s="77" t="s">
        <v>287</v>
      </c>
      <c r="B62" s="79" t="str">
        <f ca="1">IFERROR(INDIRECT(Tableau1[[#This Row],[Fiche]]&amp;"!D$4"),"")</f>
        <v/>
      </c>
      <c r="C62" s="79" t="s">
        <v>308</v>
      </c>
      <c r="D62" s="21" t="str">
        <f ca="1">IFERROR(INDIRECT(Tableau1[[#This Row],[Fiche]]&amp;"!D$7"),"")</f>
        <v/>
      </c>
      <c r="E62" s="22" t="str">
        <f ca="1">IFERROR(INDIRECT(Tableau1[[#This Row],[Fiche]]&amp;"!E$7"),"")</f>
        <v/>
      </c>
      <c r="F62" s="56" t="str">
        <f ca="1">IFERROR(IF(TEXT(Tableau1[[#This Row],[Heure]],"hh")&gt;0,VLOOKUP(TEXT(Tableau1[[#This Row],[Heure]],"hh"),'Tranches horaires'!$A$3:$B$26,2),""),"")</f>
        <v/>
      </c>
      <c r="G62" s="23" t="str">
        <f ca="1">IFERROR(INDIRECT(Tableau1[[#This Row],[Fiche]]&amp;"!F$7"),"")</f>
        <v/>
      </c>
      <c r="H62" s="25" t="str">
        <f ca="1">IFERROR(INDIRECT(Tableau1[[#This Row],[Fiche]]&amp;"!D$10"),"")</f>
        <v/>
      </c>
      <c r="I62" s="23" t="str">
        <f ca="1">IFERROR(INDIRECT(Tableau1[[#This Row],[Fiche]]&amp;"!E$10"),"")</f>
        <v/>
      </c>
      <c r="J62" s="23" t="str">
        <f ca="1">IFERROR(INDIRECT(Tableau1[[#This Row],[Fiche]]&amp;"!D$11"),"")</f>
        <v/>
      </c>
      <c r="K62" s="23" t="str">
        <f ca="1">IFERROR(INDEX(INDIRECT(Tableau1[[#This Row],[Fiche]]&amp;"!$D$8:$G$8"),MATCH(TRUE,INDEX(INDIRECT(Tableau1[[#This Row],[Fiche]]&amp;"!$D$9:$G$9")&lt;&gt;"",0),0)),"")</f>
        <v/>
      </c>
      <c r="L62" s="23" t="str">
        <f ca="1">IFERROR(INDEX(INDIRECT(Tableau1[[#This Row],[Fiche]]&amp;"!$D$14:$E$14"),MATCH(TRUE,INDEX(INDIRECT(Tableau1[[#This Row],[Fiche]]&amp;"!$D$15:$E$15")&lt;&gt;"",0),0)),"")</f>
        <v/>
      </c>
      <c r="M62" s="23" t="str">
        <f ca="1">IFERROR(UPPER(INDIRECT(Tableau1[[#This Row],[Fiche]]&amp;"!$F$15")),"")</f>
        <v/>
      </c>
      <c r="N62" s="23" t="str">
        <f ca="1">IFERROR(INDEX(INDIRECT(Tableau1[[#This Row],[Fiche]]&amp;"!$D$16:$G$16"),MATCH(TRUE,INDEX(INDIRECT(Tableau1[[#This Row],[Fiche]]&amp;"!$D$17:$G$17")&lt;&gt;"",0),0)),"")</f>
        <v/>
      </c>
      <c r="O62" s="23" t="str">
        <f ca="1">IFERROR((INDIRECT(Tableau1[[#This Row],[Fiche]]&amp;"!$B$46")),"")</f>
        <v/>
      </c>
      <c r="P62" s="23" t="str">
        <f ca="1">IFERROR(UPPER(INDIRECT(Tableau1[[#This Row],[Fiche]]&amp;"!$C$46")),"")</f>
        <v/>
      </c>
      <c r="Q62" s="23" t="str">
        <f ca="1">IFERROR(UPPER(INDIRECT(Tableau1[[#This Row],[Fiche]]&amp;"!$D$46")),"")</f>
        <v/>
      </c>
      <c r="R62" s="23" t="str">
        <f ca="1">IFERROR(UPPER(INDIRECT(Tableau1[[#This Row],[Fiche]]&amp;"!$E$46")),"")</f>
        <v/>
      </c>
      <c r="S62" s="23" t="str">
        <f ca="1">IFERROR(UPPER(INDIRECT(Tableau1[[#This Row],[Fiche]]&amp;"!$F$46")),"")</f>
        <v/>
      </c>
      <c r="T62" s="23" t="str">
        <f ca="1">IFERROR(UPPER(INDIRECT(Tableau1[[#This Row],[Fiche]]&amp;"!$E$46")),"")</f>
        <v/>
      </c>
      <c r="U62" s="23" t="str">
        <f ca="1">IFERROR(INDEX(INDIRECT(Tableau1[[#This Row],[Fiche]]&amp;"!$D$24:$G$24"),MATCH(TRUE,INDEX(INDIRECT(Tableau1[[#This Row],[Fiche]]&amp;"!$D$25:$G$25")&lt;&gt;"",0),0)),"")</f>
        <v/>
      </c>
      <c r="V62" s="23" t="str">
        <f ca="1">IFERROR(INDEX(INDIRECT(Tableau1[[#This Row],[Fiche]]&amp;"!$B$47:$H$47"),MATCH(TRUE,INDEX(INDIRECT(Tableau1[[#This Row],[Fiche]]&amp;"!$B$48:$H$48")&lt;&gt;0,0),0)),"")</f>
        <v/>
      </c>
      <c r="W62" s="23" t="str">
        <f ca="1">IFERROR(INDEX(INDIRECT(Tableau1[[#This Row],[Fiche]]&amp;"!$D$30:$G$30"),MATCH(TRUE,INDEX(INDIRECT(Tableau1[[#This Row],[Fiche]]&amp;"!$D$31:$G$31")&lt;&gt;"",0),0)),"")</f>
        <v/>
      </c>
      <c r="X62" s="24" t="str">
        <f ca="1">IFERROR(INDEX(INDIRECT(Tableau1[[#This Row],[Fiche]]&amp;"!$B$49:$E$49"),MATCH(TRUE,INDEX(INDIRECT(Tableau1[[#This Row],[Fiche]]&amp;"!$B$50:$E$50")&lt;&gt;0,0),0)),"")</f>
        <v/>
      </c>
    </row>
    <row r="63" spans="1:24" ht="22.9" customHeight="1">
      <c r="A63" s="77" t="s">
        <v>288</v>
      </c>
      <c r="B63" s="79" t="str">
        <f ca="1">IFERROR(INDIRECT(Tableau1[[#This Row],[Fiche]]&amp;"!D$4"),"")</f>
        <v/>
      </c>
      <c r="C63" s="79" t="s">
        <v>308</v>
      </c>
      <c r="D63" s="21" t="str">
        <f ca="1">IFERROR(INDIRECT(Tableau1[[#This Row],[Fiche]]&amp;"!D$7"),"")</f>
        <v/>
      </c>
      <c r="E63" s="22" t="str">
        <f ca="1">IFERROR(INDIRECT(Tableau1[[#This Row],[Fiche]]&amp;"!E$7"),"")</f>
        <v/>
      </c>
      <c r="F63" s="56" t="str">
        <f ca="1">IFERROR(IF(TEXT(Tableau1[[#This Row],[Heure]],"hh")&gt;0,VLOOKUP(TEXT(Tableau1[[#This Row],[Heure]],"hh"),'Tranches horaires'!$A$3:$B$26,2),""),"")</f>
        <v/>
      </c>
      <c r="G63" s="23" t="str">
        <f ca="1">IFERROR(INDIRECT(Tableau1[[#This Row],[Fiche]]&amp;"!F$7"),"")</f>
        <v/>
      </c>
      <c r="H63" s="25" t="str">
        <f ca="1">IFERROR(INDIRECT(Tableau1[[#This Row],[Fiche]]&amp;"!D$10"),"")</f>
        <v/>
      </c>
      <c r="I63" s="23" t="str">
        <f ca="1">IFERROR(INDIRECT(Tableau1[[#This Row],[Fiche]]&amp;"!E$10"),"")</f>
        <v/>
      </c>
      <c r="J63" s="23" t="str">
        <f ca="1">IFERROR(INDIRECT(Tableau1[[#This Row],[Fiche]]&amp;"!D$11"),"")</f>
        <v/>
      </c>
      <c r="K63" s="23" t="str">
        <f ca="1">IFERROR(INDEX(INDIRECT(Tableau1[[#This Row],[Fiche]]&amp;"!$D$8:$G$8"),MATCH(TRUE,INDEX(INDIRECT(Tableau1[[#This Row],[Fiche]]&amp;"!$D$9:$G$9")&lt;&gt;"",0),0)),"")</f>
        <v/>
      </c>
      <c r="L63" s="23" t="str">
        <f ca="1">IFERROR(INDEX(INDIRECT(Tableau1[[#This Row],[Fiche]]&amp;"!$D$14:$E$14"),MATCH(TRUE,INDEX(INDIRECT(Tableau1[[#This Row],[Fiche]]&amp;"!$D$15:$E$15")&lt;&gt;"",0),0)),"")</f>
        <v/>
      </c>
      <c r="M63" s="23" t="str">
        <f ca="1">IFERROR(UPPER(INDIRECT(Tableau1[[#This Row],[Fiche]]&amp;"!$F$15")),"")</f>
        <v/>
      </c>
      <c r="N63" s="23" t="str">
        <f ca="1">IFERROR(INDEX(INDIRECT(Tableau1[[#This Row],[Fiche]]&amp;"!$D$16:$G$16"),MATCH(TRUE,INDEX(INDIRECT(Tableau1[[#This Row],[Fiche]]&amp;"!$D$17:$G$17")&lt;&gt;"",0),0)),"")</f>
        <v/>
      </c>
      <c r="O63" s="23" t="str">
        <f ca="1">IFERROR((INDIRECT(Tableau1[[#This Row],[Fiche]]&amp;"!$B$46")),"")</f>
        <v/>
      </c>
      <c r="P63" s="23" t="str">
        <f ca="1">IFERROR(UPPER(INDIRECT(Tableau1[[#This Row],[Fiche]]&amp;"!$C$46")),"")</f>
        <v/>
      </c>
      <c r="Q63" s="23" t="str">
        <f ca="1">IFERROR(UPPER(INDIRECT(Tableau1[[#This Row],[Fiche]]&amp;"!$D$46")),"")</f>
        <v/>
      </c>
      <c r="R63" s="23" t="str">
        <f ca="1">IFERROR(UPPER(INDIRECT(Tableau1[[#This Row],[Fiche]]&amp;"!$E$46")),"")</f>
        <v/>
      </c>
      <c r="S63" s="23" t="str">
        <f ca="1">IFERROR(UPPER(INDIRECT(Tableau1[[#This Row],[Fiche]]&amp;"!$F$46")),"")</f>
        <v/>
      </c>
      <c r="T63" s="23" t="str">
        <f ca="1">IFERROR(UPPER(INDIRECT(Tableau1[[#This Row],[Fiche]]&amp;"!$E$46")),"")</f>
        <v/>
      </c>
      <c r="U63" s="23" t="str">
        <f ca="1">IFERROR(INDEX(INDIRECT(Tableau1[[#This Row],[Fiche]]&amp;"!$D$24:$G$24"),MATCH(TRUE,INDEX(INDIRECT(Tableau1[[#This Row],[Fiche]]&amp;"!$D$25:$G$25")&lt;&gt;"",0),0)),"")</f>
        <v/>
      </c>
      <c r="V63" s="23" t="str">
        <f ca="1">IFERROR(INDEX(INDIRECT(Tableau1[[#This Row],[Fiche]]&amp;"!$B$47:$H$47"),MATCH(TRUE,INDEX(INDIRECT(Tableau1[[#This Row],[Fiche]]&amp;"!$B$48:$H$48")&lt;&gt;0,0),0)),"")</f>
        <v/>
      </c>
      <c r="W63" s="23" t="str">
        <f ca="1">IFERROR(INDEX(INDIRECT(Tableau1[[#This Row],[Fiche]]&amp;"!$D$30:$G$30"),MATCH(TRUE,INDEX(INDIRECT(Tableau1[[#This Row],[Fiche]]&amp;"!$D$31:$G$31")&lt;&gt;"",0),0)),"")</f>
        <v/>
      </c>
      <c r="X63" s="24" t="str">
        <f ca="1">IFERROR(INDEX(INDIRECT(Tableau1[[#This Row],[Fiche]]&amp;"!$B$49:$E$49"),MATCH(TRUE,INDEX(INDIRECT(Tableau1[[#This Row],[Fiche]]&amp;"!$B$50:$E$50")&lt;&gt;0,0),0)),"")</f>
        <v/>
      </c>
    </row>
    <row r="64" spans="1:24" ht="22.9" customHeight="1">
      <c r="A64" s="77" t="s">
        <v>289</v>
      </c>
      <c r="B64" s="79" t="str">
        <f ca="1">IFERROR(INDIRECT(Tableau1[[#This Row],[Fiche]]&amp;"!D$4"),"")</f>
        <v/>
      </c>
      <c r="C64" s="79" t="s">
        <v>308</v>
      </c>
      <c r="D64" s="21" t="str">
        <f ca="1">IFERROR(INDIRECT(Tableau1[[#This Row],[Fiche]]&amp;"!D$7"),"")</f>
        <v/>
      </c>
      <c r="E64" s="22" t="str">
        <f ca="1">IFERROR(INDIRECT(Tableau1[[#This Row],[Fiche]]&amp;"!E$7"),"")</f>
        <v/>
      </c>
      <c r="F64" s="56" t="str">
        <f ca="1">IFERROR(IF(TEXT(Tableau1[[#This Row],[Heure]],"hh")&gt;0,VLOOKUP(TEXT(Tableau1[[#This Row],[Heure]],"hh"),'Tranches horaires'!$A$3:$B$26,2),""),"")</f>
        <v/>
      </c>
      <c r="G64" s="23" t="str">
        <f ca="1">IFERROR(INDIRECT(Tableau1[[#This Row],[Fiche]]&amp;"!F$7"),"")</f>
        <v/>
      </c>
      <c r="H64" s="25" t="str">
        <f ca="1">IFERROR(INDIRECT(Tableau1[[#This Row],[Fiche]]&amp;"!D$10"),"")</f>
        <v/>
      </c>
      <c r="I64" s="23" t="str">
        <f ca="1">IFERROR(INDIRECT(Tableau1[[#This Row],[Fiche]]&amp;"!E$10"),"")</f>
        <v/>
      </c>
      <c r="J64" s="23" t="str">
        <f ca="1">IFERROR(INDIRECT(Tableau1[[#This Row],[Fiche]]&amp;"!D$11"),"")</f>
        <v/>
      </c>
      <c r="K64" s="23" t="str">
        <f ca="1">IFERROR(INDEX(INDIRECT(Tableau1[[#This Row],[Fiche]]&amp;"!$D$8:$G$8"),MATCH(TRUE,INDEX(INDIRECT(Tableau1[[#This Row],[Fiche]]&amp;"!$D$9:$G$9")&lt;&gt;"",0),0)),"")</f>
        <v/>
      </c>
      <c r="L64" s="23" t="str">
        <f ca="1">IFERROR(INDEX(INDIRECT(Tableau1[[#This Row],[Fiche]]&amp;"!$D$14:$E$14"),MATCH(TRUE,INDEX(INDIRECT(Tableau1[[#This Row],[Fiche]]&amp;"!$D$15:$E$15")&lt;&gt;"",0),0)),"")</f>
        <v/>
      </c>
      <c r="M64" s="23" t="str">
        <f ca="1">IFERROR(UPPER(INDIRECT(Tableau1[[#This Row],[Fiche]]&amp;"!$F$15")),"")</f>
        <v/>
      </c>
      <c r="N64" s="23" t="str">
        <f ca="1">IFERROR(INDEX(INDIRECT(Tableau1[[#This Row],[Fiche]]&amp;"!$D$16:$G$16"),MATCH(TRUE,INDEX(INDIRECT(Tableau1[[#This Row],[Fiche]]&amp;"!$D$17:$G$17")&lt;&gt;"",0),0)),"")</f>
        <v/>
      </c>
      <c r="O64" s="23" t="str">
        <f ca="1">IFERROR((INDIRECT(Tableau1[[#This Row],[Fiche]]&amp;"!$B$46")),"")</f>
        <v/>
      </c>
      <c r="P64" s="23" t="str">
        <f ca="1">IFERROR(UPPER(INDIRECT(Tableau1[[#This Row],[Fiche]]&amp;"!$C$46")),"")</f>
        <v/>
      </c>
      <c r="Q64" s="23" t="str">
        <f ca="1">IFERROR(UPPER(INDIRECT(Tableau1[[#This Row],[Fiche]]&amp;"!$D$46")),"")</f>
        <v/>
      </c>
      <c r="R64" s="23" t="str">
        <f ca="1">IFERROR(UPPER(INDIRECT(Tableau1[[#This Row],[Fiche]]&amp;"!$E$46")),"")</f>
        <v/>
      </c>
      <c r="S64" s="23" t="str">
        <f ca="1">IFERROR(UPPER(INDIRECT(Tableau1[[#This Row],[Fiche]]&amp;"!$F$46")),"")</f>
        <v/>
      </c>
      <c r="T64" s="23" t="str">
        <f ca="1">IFERROR(UPPER(INDIRECT(Tableau1[[#This Row],[Fiche]]&amp;"!$E$46")),"")</f>
        <v/>
      </c>
      <c r="U64" s="23" t="str">
        <f ca="1">IFERROR(INDEX(INDIRECT(Tableau1[[#This Row],[Fiche]]&amp;"!$D$24:$G$24"),MATCH(TRUE,INDEX(INDIRECT(Tableau1[[#This Row],[Fiche]]&amp;"!$D$25:$G$25")&lt;&gt;"",0),0)),"")</f>
        <v/>
      </c>
      <c r="V64" s="23" t="str">
        <f ca="1">IFERROR(INDEX(INDIRECT(Tableau1[[#This Row],[Fiche]]&amp;"!$B$47:$H$47"),MATCH(TRUE,INDEX(INDIRECT(Tableau1[[#This Row],[Fiche]]&amp;"!$B$48:$H$48")&lt;&gt;0,0),0)),"")</f>
        <v/>
      </c>
      <c r="W64" s="23" t="str">
        <f ca="1">IFERROR(INDEX(INDIRECT(Tableau1[[#This Row],[Fiche]]&amp;"!$D$30:$G$30"),MATCH(TRUE,INDEX(INDIRECT(Tableau1[[#This Row],[Fiche]]&amp;"!$D$31:$G$31")&lt;&gt;"",0),0)),"")</f>
        <v/>
      </c>
      <c r="X64" s="24" t="str">
        <f ca="1">IFERROR(INDEX(INDIRECT(Tableau1[[#This Row],[Fiche]]&amp;"!$B$49:$E$49"),MATCH(TRUE,INDEX(INDIRECT(Tableau1[[#This Row],[Fiche]]&amp;"!$B$50:$E$50")&lt;&gt;0,0),0)),"")</f>
        <v/>
      </c>
    </row>
    <row r="65" spans="1:24" ht="22.9" customHeight="1">
      <c r="A65" s="77" t="s">
        <v>290</v>
      </c>
      <c r="B65" s="79" t="str">
        <f ca="1">IFERROR(INDIRECT(Tableau1[[#This Row],[Fiche]]&amp;"!D$4"),"")</f>
        <v/>
      </c>
      <c r="C65" s="79" t="s">
        <v>308</v>
      </c>
      <c r="D65" s="21" t="str">
        <f ca="1">IFERROR(INDIRECT(Tableau1[[#This Row],[Fiche]]&amp;"!D$7"),"")</f>
        <v/>
      </c>
      <c r="E65" s="22" t="str">
        <f ca="1">IFERROR(INDIRECT(Tableau1[[#This Row],[Fiche]]&amp;"!E$7"),"")</f>
        <v/>
      </c>
      <c r="F65" s="56" t="str">
        <f ca="1">IFERROR(IF(TEXT(Tableau1[[#This Row],[Heure]],"hh")&gt;0,VLOOKUP(TEXT(Tableau1[[#This Row],[Heure]],"hh"),'Tranches horaires'!$A$3:$B$26,2),""),"")</f>
        <v/>
      </c>
      <c r="G65" s="23" t="str">
        <f ca="1">IFERROR(INDIRECT(Tableau1[[#This Row],[Fiche]]&amp;"!F$7"),"")</f>
        <v/>
      </c>
      <c r="H65" s="25" t="str">
        <f ca="1">IFERROR(INDIRECT(Tableau1[[#This Row],[Fiche]]&amp;"!D$10"),"")</f>
        <v/>
      </c>
      <c r="I65" s="23" t="str">
        <f ca="1">IFERROR(INDIRECT(Tableau1[[#This Row],[Fiche]]&amp;"!E$10"),"")</f>
        <v/>
      </c>
      <c r="J65" s="23" t="str">
        <f ca="1">IFERROR(INDIRECT(Tableau1[[#This Row],[Fiche]]&amp;"!D$11"),"")</f>
        <v/>
      </c>
      <c r="K65" s="23" t="str">
        <f ca="1">IFERROR(INDEX(INDIRECT(Tableau1[[#This Row],[Fiche]]&amp;"!$D$8:$G$8"),MATCH(TRUE,INDEX(INDIRECT(Tableau1[[#This Row],[Fiche]]&amp;"!$D$9:$G$9")&lt;&gt;"",0),0)),"")</f>
        <v/>
      </c>
      <c r="L65" s="23" t="str">
        <f ca="1">IFERROR(INDEX(INDIRECT(Tableau1[[#This Row],[Fiche]]&amp;"!$D$14:$E$14"),MATCH(TRUE,INDEX(INDIRECT(Tableau1[[#This Row],[Fiche]]&amp;"!$D$15:$E$15")&lt;&gt;"",0),0)),"")</f>
        <v/>
      </c>
      <c r="M65" s="23" t="str">
        <f ca="1">IFERROR(UPPER(INDIRECT(Tableau1[[#This Row],[Fiche]]&amp;"!$F$15")),"")</f>
        <v/>
      </c>
      <c r="N65" s="23" t="str">
        <f ca="1">IFERROR(INDEX(INDIRECT(Tableau1[[#This Row],[Fiche]]&amp;"!$D$16:$G$16"),MATCH(TRUE,INDEX(INDIRECT(Tableau1[[#This Row],[Fiche]]&amp;"!$D$17:$G$17")&lt;&gt;"",0),0)),"")</f>
        <v/>
      </c>
      <c r="O65" s="23" t="str">
        <f ca="1">IFERROR((INDIRECT(Tableau1[[#This Row],[Fiche]]&amp;"!$B$46")),"")</f>
        <v/>
      </c>
      <c r="P65" s="23" t="str">
        <f ca="1">IFERROR(UPPER(INDIRECT(Tableau1[[#This Row],[Fiche]]&amp;"!$C$46")),"")</f>
        <v/>
      </c>
      <c r="Q65" s="23" t="str">
        <f ca="1">IFERROR(UPPER(INDIRECT(Tableau1[[#This Row],[Fiche]]&amp;"!$D$46")),"")</f>
        <v/>
      </c>
      <c r="R65" s="23" t="str">
        <f ca="1">IFERROR(UPPER(INDIRECT(Tableau1[[#This Row],[Fiche]]&amp;"!$E$46")),"")</f>
        <v/>
      </c>
      <c r="S65" s="23" t="str">
        <f ca="1">IFERROR(UPPER(INDIRECT(Tableau1[[#This Row],[Fiche]]&amp;"!$F$46")),"")</f>
        <v/>
      </c>
      <c r="T65" s="23" t="str">
        <f ca="1">IFERROR(UPPER(INDIRECT(Tableau1[[#This Row],[Fiche]]&amp;"!$E$46")),"")</f>
        <v/>
      </c>
      <c r="U65" s="23" t="str">
        <f ca="1">IFERROR(INDEX(INDIRECT(Tableau1[[#This Row],[Fiche]]&amp;"!$D$24:$G$24"),MATCH(TRUE,INDEX(INDIRECT(Tableau1[[#This Row],[Fiche]]&amp;"!$D$25:$G$25")&lt;&gt;"",0),0)),"")</f>
        <v/>
      </c>
      <c r="V65" s="23" t="str">
        <f ca="1">IFERROR(INDEX(INDIRECT(Tableau1[[#This Row],[Fiche]]&amp;"!$B$47:$H$47"),MATCH(TRUE,INDEX(INDIRECT(Tableau1[[#This Row],[Fiche]]&amp;"!$B$48:$H$48")&lt;&gt;0,0),0)),"")</f>
        <v/>
      </c>
      <c r="W65" s="23" t="str">
        <f ca="1">IFERROR(INDEX(INDIRECT(Tableau1[[#This Row],[Fiche]]&amp;"!$D$30:$G$30"),MATCH(TRUE,INDEX(INDIRECT(Tableau1[[#This Row],[Fiche]]&amp;"!$D$31:$G$31")&lt;&gt;"",0),0)),"")</f>
        <v/>
      </c>
      <c r="X65" s="24" t="str">
        <f ca="1">IFERROR(INDEX(INDIRECT(Tableau1[[#This Row],[Fiche]]&amp;"!$B$49:$E$49"),MATCH(TRUE,INDEX(INDIRECT(Tableau1[[#This Row],[Fiche]]&amp;"!$B$50:$E$50")&lt;&gt;0,0),0)),"")</f>
        <v/>
      </c>
    </row>
    <row r="66" spans="1:24" ht="22.9" customHeight="1">
      <c r="A66" s="77" t="s">
        <v>291</v>
      </c>
      <c r="B66" s="79" t="str">
        <f ca="1">IFERROR(INDIRECT(Tableau1[[#This Row],[Fiche]]&amp;"!D$4"),"")</f>
        <v/>
      </c>
      <c r="C66" s="79" t="s">
        <v>308</v>
      </c>
      <c r="D66" s="21" t="str">
        <f ca="1">IFERROR(INDIRECT(Tableau1[[#This Row],[Fiche]]&amp;"!D$7"),"")</f>
        <v/>
      </c>
      <c r="E66" s="22" t="str">
        <f ca="1">IFERROR(INDIRECT(Tableau1[[#This Row],[Fiche]]&amp;"!E$7"),"")</f>
        <v/>
      </c>
      <c r="F66" s="56" t="str">
        <f ca="1">IFERROR(IF(TEXT(Tableau1[[#This Row],[Heure]],"hh")&gt;0,VLOOKUP(TEXT(Tableau1[[#This Row],[Heure]],"hh"),'Tranches horaires'!$A$3:$B$26,2),""),"")</f>
        <v/>
      </c>
      <c r="G66" s="23" t="str">
        <f ca="1">IFERROR(INDIRECT(Tableau1[[#This Row],[Fiche]]&amp;"!F$7"),"")</f>
        <v/>
      </c>
      <c r="H66" s="25" t="str">
        <f ca="1">IFERROR(INDIRECT(Tableau1[[#This Row],[Fiche]]&amp;"!D$10"),"")</f>
        <v/>
      </c>
      <c r="I66" s="23" t="str">
        <f ca="1">IFERROR(INDIRECT(Tableau1[[#This Row],[Fiche]]&amp;"!E$10"),"")</f>
        <v/>
      </c>
      <c r="J66" s="23" t="str">
        <f ca="1">IFERROR(INDIRECT(Tableau1[[#This Row],[Fiche]]&amp;"!D$11"),"")</f>
        <v/>
      </c>
      <c r="K66" s="23" t="str">
        <f ca="1">IFERROR(INDEX(INDIRECT(Tableau1[[#This Row],[Fiche]]&amp;"!$D$8:$G$8"),MATCH(TRUE,INDEX(INDIRECT(Tableau1[[#This Row],[Fiche]]&amp;"!$D$9:$G$9")&lt;&gt;"",0),0)),"")</f>
        <v/>
      </c>
      <c r="L66" s="23" t="str">
        <f ca="1">IFERROR(INDEX(INDIRECT(Tableau1[[#This Row],[Fiche]]&amp;"!$D$14:$E$14"),MATCH(TRUE,INDEX(INDIRECT(Tableau1[[#This Row],[Fiche]]&amp;"!$D$15:$E$15")&lt;&gt;"",0),0)),"")</f>
        <v/>
      </c>
      <c r="M66" s="23" t="str">
        <f ca="1">IFERROR(UPPER(INDIRECT(Tableau1[[#This Row],[Fiche]]&amp;"!$F$15")),"")</f>
        <v/>
      </c>
      <c r="N66" s="23" t="str">
        <f ca="1">IFERROR(INDEX(INDIRECT(Tableau1[[#This Row],[Fiche]]&amp;"!$D$16:$G$16"),MATCH(TRUE,INDEX(INDIRECT(Tableau1[[#This Row],[Fiche]]&amp;"!$D$17:$G$17")&lt;&gt;"",0),0)),"")</f>
        <v/>
      </c>
      <c r="O66" s="23" t="str">
        <f ca="1">IFERROR((INDIRECT(Tableau1[[#This Row],[Fiche]]&amp;"!$B$46")),"")</f>
        <v/>
      </c>
      <c r="P66" s="23" t="str">
        <f ca="1">IFERROR(UPPER(INDIRECT(Tableau1[[#This Row],[Fiche]]&amp;"!$C$46")),"")</f>
        <v/>
      </c>
      <c r="Q66" s="23" t="str">
        <f ca="1">IFERROR(UPPER(INDIRECT(Tableau1[[#This Row],[Fiche]]&amp;"!$D$46")),"")</f>
        <v/>
      </c>
      <c r="R66" s="23" t="str">
        <f ca="1">IFERROR(UPPER(INDIRECT(Tableau1[[#This Row],[Fiche]]&amp;"!$E$46")),"")</f>
        <v/>
      </c>
      <c r="S66" s="23" t="str">
        <f ca="1">IFERROR(UPPER(INDIRECT(Tableau1[[#This Row],[Fiche]]&amp;"!$F$46")),"")</f>
        <v/>
      </c>
      <c r="T66" s="23" t="str">
        <f ca="1">IFERROR(UPPER(INDIRECT(Tableau1[[#This Row],[Fiche]]&amp;"!$E$46")),"")</f>
        <v/>
      </c>
      <c r="U66" s="23" t="str">
        <f ca="1">IFERROR(INDEX(INDIRECT(Tableau1[[#This Row],[Fiche]]&amp;"!$D$24:$G$24"),MATCH(TRUE,INDEX(INDIRECT(Tableau1[[#This Row],[Fiche]]&amp;"!$D$25:$G$25")&lt;&gt;"",0),0)),"")</f>
        <v/>
      </c>
      <c r="V66" s="23" t="str">
        <f ca="1">IFERROR(INDEX(INDIRECT(Tableau1[[#This Row],[Fiche]]&amp;"!$B$47:$H$47"),MATCH(TRUE,INDEX(INDIRECT(Tableau1[[#This Row],[Fiche]]&amp;"!$B$48:$H$48")&lt;&gt;0,0),0)),"")</f>
        <v/>
      </c>
      <c r="W66" s="23" t="str">
        <f ca="1">IFERROR(INDEX(INDIRECT(Tableau1[[#This Row],[Fiche]]&amp;"!$D$30:$G$30"),MATCH(TRUE,INDEX(INDIRECT(Tableau1[[#This Row],[Fiche]]&amp;"!$D$31:$G$31")&lt;&gt;"",0),0)),"")</f>
        <v/>
      </c>
      <c r="X66" s="24" t="str">
        <f ca="1">IFERROR(INDEX(INDIRECT(Tableau1[[#This Row],[Fiche]]&amp;"!$B$49:$E$49"),MATCH(TRUE,INDEX(INDIRECT(Tableau1[[#This Row],[Fiche]]&amp;"!$B$50:$E$50")&lt;&gt;0,0),0)),"")</f>
        <v/>
      </c>
    </row>
    <row r="67" spans="1:24" ht="22.9" customHeight="1">
      <c r="A67" s="77" t="s">
        <v>292</v>
      </c>
      <c r="B67" s="79" t="str">
        <f ca="1">IFERROR(INDIRECT(Tableau1[[#This Row],[Fiche]]&amp;"!D$4"),"")</f>
        <v/>
      </c>
      <c r="C67" s="79" t="s">
        <v>308</v>
      </c>
      <c r="D67" s="21" t="str">
        <f ca="1">IFERROR(INDIRECT(Tableau1[[#This Row],[Fiche]]&amp;"!D$7"),"")</f>
        <v/>
      </c>
      <c r="E67" s="22" t="str">
        <f ca="1">IFERROR(INDIRECT(Tableau1[[#This Row],[Fiche]]&amp;"!E$7"),"")</f>
        <v/>
      </c>
      <c r="F67" s="56" t="str">
        <f ca="1">IFERROR(IF(TEXT(Tableau1[[#This Row],[Heure]],"hh")&gt;0,VLOOKUP(TEXT(Tableau1[[#This Row],[Heure]],"hh"),'Tranches horaires'!$A$3:$B$26,2),""),"")</f>
        <v/>
      </c>
      <c r="G67" s="23" t="str">
        <f ca="1">IFERROR(INDIRECT(Tableau1[[#This Row],[Fiche]]&amp;"!F$7"),"")</f>
        <v/>
      </c>
      <c r="H67" s="25" t="str">
        <f ca="1">IFERROR(INDIRECT(Tableau1[[#This Row],[Fiche]]&amp;"!D$10"),"")</f>
        <v/>
      </c>
      <c r="I67" s="23" t="str">
        <f ca="1">IFERROR(INDIRECT(Tableau1[[#This Row],[Fiche]]&amp;"!E$10"),"")</f>
        <v/>
      </c>
      <c r="J67" s="23" t="str">
        <f ca="1">IFERROR(INDIRECT(Tableau1[[#This Row],[Fiche]]&amp;"!D$11"),"")</f>
        <v/>
      </c>
      <c r="K67" s="23" t="str">
        <f ca="1">IFERROR(INDEX(INDIRECT(Tableau1[[#This Row],[Fiche]]&amp;"!$D$8:$G$8"),MATCH(TRUE,INDEX(INDIRECT(Tableau1[[#This Row],[Fiche]]&amp;"!$D$9:$G$9")&lt;&gt;"",0),0)),"")</f>
        <v/>
      </c>
      <c r="L67" s="23" t="str">
        <f ca="1">IFERROR(INDEX(INDIRECT(Tableau1[[#This Row],[Fiche]]&amp;"!$D$14:$E$14"),MATCH(TRUE,INDEX(INDIRECT(Tableau1[[#This Row],[Fiche]]&amp;"!$D$15:$E$15")&lt;&gt;"",0),0)),"")</f>
        <v/>
      </c>
      <c r="M67" s="23" t="str">
        <f ca="1">IFERROR(UPPER(INDIRECT(Tableau1[[#This Row],[Fiche]]&amp;"!$F$15")),"")</f>
        <v/>
      </c>
      <c r="N67" s="23" t="str">
        <f ca="1">IFERROR(INDEX(INDIRECT(Tableau1[[#This Row],[Fiche]]&amp;"!$D$16:$G$16"),MATCH(TRUE,INDEX(INDIRECT(Tableau1[[#This Row],[Fiche]]&amp;"!$D$17:$G$17")&lt;&gt;"",0),0)),"")</f>
        <v/>
      </c>
      <c r="O67" s="23" t="str">
        <f ca="1">IFERROR((INDIRECT(Tableau1[[#This Row],[Fiche]]&amp;"!$B$46")),"")</f>
        <v/>
      </c>
      <c r="P67" s="23" t="str">
        <f ca="1">IFERROR(UPPER(INDIRECT(Tableau1[[#This Row],[Fiche]]&amp;"!$C$46")),"")</f>
        <v/>
      </c>
      <c r="Q67" s="23" t="str">
        <f ca="1">IFERROR(UPPER(INDIRECT(Tableau1[[#This Row],[Fiche]]&amp;"!$D$46")),"")</f>
        <v/>
      </c>
      <c r="R67" s="23" t="str">
        <f ca="1">IFERROR(UPPER(INDIRECT(Tableau1[[#This Row],[Fiche]]&amp;"!$E$46")),"")</f>
        <v/>
      </c>
      <c r="S67" s="23" t="str">
        <f ca="1">IFERROR(UPPER(INDIRECT(Tableau1[[#This Row],[Fiche]]&amp;"!$F$46")),"")</f>
        <v/>
      </c>
      <c r="T67" s="23" t="str">
        <f ca="1">IFERROR(UPPER(INDIRECT(Tableau1[[#This Row],[Fiche]]&amp;"!$E$46")),"")</f>
        <v/>
      </c>
      <c r="U67" s="23" t="str">
        <f ca="1">IFERROR(INDEX(INDIRECT(Tableau1[[#This Row],[Fiche]]&amp;"!$D$24:$G$24"),MATCH(TRUE,INDEX(INDIRECT(Tableau1[[#This Row],[Fiche]]&amp;"!$D$25:$G$25")&lt;&gt;"",0),0)),"")</f>
        <v/>
      </c>
      <c r="V67" s="23" t="str">
        <f ca="1">IFERROR(INDEX(INDIRECT(Tableau1[[#This Row],[Fiche]]&amp;"!$B$47:$H$47"),MATCH(TRUE,INDEX(INDIRECT(Tableau1[[#This Row],[Fiche]]&amp;"!$B$48:$H$48")&lt;&gt;0,0),0)),"")</f>
        <v/>
      </c>
      <c r="W67" s="23" t="str">
        <f ca="1">IFERROR(INDEX(INDIRECT(Tableau1[[#This Row],[Fiche]]&amp;"!$D$30:$G$30"),MATCH(TRUE,INDEX(INDIRECT(Tableau1[[#This Row],[Fiche]]&amp;"!$D$31:$G$31")&lt;&gt;"",0),0)),"")</f>
        <v/>
      </c>
      <c r="X67" s="24" t="str">
        <f ca="1">IFERROR(INDEX(INDIRECT(Tableau1[[#This Row],[Fiche]]&amp;"!$B$49:$E$49"),MATCH(TRUE,INDEX(INDIRECT(Tableau1[[#This Row],[Fiche]]&amp;"!$B$50:$E$50")&lt;&gt;0,0),0)),"")</f>
        <v/>
      </c>
    </row>
    <row r="68" spans="1:24" ht="22.9" customHeight="1">
      <c r="A68" s="77" t="s">
        <v>293</v>
      </c>
      <c r="B68" s="79" t="str">
        <f ca="1">IFERROR(INDIRECT(Tableau1[[#This Row],[Fiche]]&amp;"!D$4"),"")</f>
        <v/>
      </c>
      <c r="C68" s="79" t="s">
        <v>308</v>
      </c>
      <c r="D68" s="21" t="str">
        <f ca="1">IFERROR(INDIRECT(Tableau1[[#This Row],[Fiche]]&amp;"!D$7"),"")</f>
        <v/>
      </c>
      <c r="E68" s="22" t="str">
        <f ca="1">IFERROR(INDIRECT(Tableau1[[#This Row],[Fiche]]&amp;"!E$7"),"")</f>
        <v/>
      </c>
      <c r="F68" s="56" t="str">
        <f ca="1">IFERROR(IF(TEXT(Tableau1[[#This Row],[Heure]],"hh")&gt;0,VLOOKUP(TEXT(Tableau1[[#This Row],[Heure]],"hh"),'Tranches horaires'!$A$3:$B$26,2),""),"")</f>
        <v/>
      </c>
      <c r="G68" s="23" t="str">
        <f ca="1">IFERROR(INDIRECT(Tableau1[[#This Row],[Fiche]]&amp;"!F$7"),"")</f>
        <v/>
      </c>
      <c r="H68" s="25" t="str">
        <f ca="1">IFERROR(INDIRECT(Tableau1[[#This Row],[Fiche]]&amp;"!D$10"),"")</f>
        <v/>
      </c>
      <c r="I68" s="23" t="str">
        <f ca="1">IFERROR(INDIRECT(Tableau1[[#This Row],[Fiche]]&amp;"!E$10"),"")</f>
        <v/>
      </c>
      <c r="J68" s="23" t="str">
        <f ca="1">IFERROR(INDIRECT(Tableau1[[#This Row],[Fiche]]&amp;"!D$11"),"")</f>
        <v/>
      </c>
      <c r="K68" s="23" t="str">
        <f ca="1">IFERROR(INDEX(INDIRECT(Tableau1[[#This Row],[Fiche]]&amp;"!$D$8:$G$8"),MATCH(TRUE,INDEX(INDIRECT(Tableau1[[#This Row],[Fiche]]&amp;"!$D$9:$G$9")&lt;&gt;"",0),0)),"")</f>
        <v/>
      </c>
      <c r="L68" s="23" t="str">
        <f ca="1">IFERROR(INDEX(INDIRECT(Tableau1[[#This Row],[Fiche]]&amp;"!$D$14:$E$14"),MATCH(TRUE,INDEX(INDIRECT(Tableau1[[#This Row],[Fiche]]&amp;"!$D$15:$E$15")&lt;&gt;"",0),0)),"")</f>
        <v/>
      </c>
      <c r="M68" s="23" t="str">
        <f ca="1">IFERROR(UPPER(INDIRECT(Tableau1[[#This Row],[Fiche]]&amp;"!$F$15")),"")</f>
        <v/>
      </c>
      <c r="N68" s="23" t="str">
        <f ca="1">IFERROR(INDEX(INDIRECT(Tableau1[[#This Row],[Fiche]]&amp;"!$D$16:$G$16"),MATCH(TRUE,INDEX(INDIRECT(Tableau1[[#This Row],[Fiche]]&amp;"!$D$17:$G$17")&lt;&gt;"",0),0)),"")</f>
        <v/>
      </c>
      <c r="O68" s="23" t="str">
        <f ca="1">IFERROR((INDIRECT(Tableau1[[#This Row],[Fiche]]&amp;"!$B$46")),"")</f>
        <v/>
      </c>
      <c r="P68" s="23" t="str">
        <f ca="1">IFERROR(UPPER(INDIRECT(Tableau1[[#This Row],[Fiche]]&amp;"!$C$46")),"")</f>
        <v/>
      </c>
      <c r="Q68" s="23" t="str">
        <f ca="1">IFERROR(UPPER(INDIRECT(Tableau1[[#This Row],[Fiche]]&amp;"!$D$46")),"")</f>
        <v/>
      </c>
      <c r="R68" s="23" t="str">
        <f ca="1">IFERROR(UPPER(INDIRECT(Tableau1[[#This Row],[Fiche]]&amp;"!$E$46")),"")</f>
        <v/>
      </c>
      <c r="S68" s="23" t="str">
        <f ca="1">IFERROR(UPPER(INDIRECT(Tableau1[[#This Row],[Fiche]]&amp;"!$F$46")),"")</f>
        <v/>
      </c>
      <c r="T68" s="23" t="str">
        <f ca="1">IFERROR(UPPER(INDIRECT(Tableau1[[#This Row],[Fiche]]&amp;"!$E$46")),"")</f>
        <v/>
      </c>
      <c r="U68" s="23" t="str">
        <f ca="1">IFERROR(INDEX(INDIRECT(Tableau1[[#This Row],[Fiche]]&amp;"!$D$24:$G$24"),MATCH(TRUE,INDEX(INDIRECT(Tableau1[[#This Row],[Fiche]]&amp;"!$D$25:$G$25")&lt;&gt;"",0),0)),"")</f>
        <v/>
      </c>
      <c r="V68" s="23" t="str">
        <f ca="1">IFERROR(INDEX(INDIRECT(Tableau1[[#This Row],[Fiche]]&amp;"!$B$47:$H$47"),MATCH(TRUE,INDEX(INDIRECT(Tableau1[[#This Row],[Fiche]]&amp;"!$B$48:$H$48")&lt;&gt;0,0),0)),"")</f>
        <v/>
      </c>
      <c r="W68" s="23" t="str">
        <f ca="1">IFERROR(INDEX(INDIRECT(Tableau1[[#This Row],[Fiche]]&amp;"!$D$30:$G$30"),MATCH(TRUE,INDEX(INDIRECT(Tableau1[[#This Row],[Fiche]]&amp;"!$D$31:$G$31")&lt;&gt;"",0),0)),"")</f>
        <v/>
      </c>
      <c r="X68" s="24" t="str">
        <f ca="1">IFERROR(INDEX(INDIRECT(Tableau1[[#This Row],[Fiche]]&amp;"!$B$49:$E$49"),MATCH(TRUE,INDEX(INDIRECT(Tableau1[[#This Row],[Fiche]]&amp;"!$B$50:$E$50")&lt;&gt;0,0),0)),"")</f>
        <v/>
      </c>
    </row>
    <row r="69" spans="1:24" ht="22.9" customHeight="1">
      <c r="A69" s="77" t="s">
        <v>294</v>
      </c>
      <c r="B69" s="79" t="str">
        <f ca="1">IFERROR(INDIRECT(Tableau1[[#This Row],[Fiche]]&amp;"!D$4"),"")</f>
        <v/>
      </c>
      <c r="C69" s="79" t="s">
        <v>308</v>
      </c>
      <c r="D69" s="21" t="str">
        <f ca="1">IFERROR(INDIRECT(Tableau1[[#This Row],[Fiche]]&amp;"!D$7"),"")</f>
        <v/>
      </c>
      <c r="E69" s="22" t="str">
        <f ca="1">IFERROR(INDIRECT(Tableau1[[#This Row],[Fiche]]&amp;"!E$7"),"")</f>
        <v/>
      </c>
      <c r="F69" s="56" t="str">
        <f ca="1">IFERROR(IF(TEXT(Tableau1[[#This Row],[Heure]],"hh")&gt;0,VLOOKUP(TEXT(Tableau1[[#This Row],[Heure]],"hh"),'Tranches horaires'!$A$3:$B$26,2),""),"")</f>
        <v/>
      </c>
      <c r="G69" s="23" t="str">
        <f ca="1">IFERROR(INDIRECT(Tableau1[[#This Row],[Fiche]]&amp;"!F$7"),"")</f>
        <v/>
      </c>
      <c r="H69" s="25" t="str">
        <f ca="1">IFERROR(INDIRECT(Tableau1[[#This Row],[Fiche]]&amp;"!D$10"),"")</f>
        <v/>
      </c>
      <c r="I69" s="23" t="str">
        <f ca="1">IFERROR(INDIRECT(Tableau1[[#This Row],[Fiche]]&amp;"!E$10"),"")</f>
        <v/>
      </c>
      <c r="J69" s="23" t="str">
        <f ca="1">IFERROR(INDIRECT(Tableau1[[#This Row],[Fiche]]&amp;"!D$11"),"")</f>
        <v/>
      </c>
      <c r="K69" s="23" t="str">
        <f ca="1">IFERROR(INDEX(INDIRECT(Tableau1[[#This Row],[Fiche]]&amp;"!$D$8:$G$8"),MATCH(TRUE,INDEX(INDIRECT(Tableau1[[#This Row],[Fiche]]&amp;"!$D$9:$G$9")&lt;&gt;"",0),0)),"")</f>
        <v/>
      </c>
      <c r="L69" s="23" t="str">
        <f ca="1">IFERROR(INDEX(INDIRECT(Tableau1[[#This Row],[Fiche]]&amp;"!$D$14:$E$14"),MATCH(TRUE,INDEX(INDIRECT(Tableau1[[#This Row],[Fiche]]&amp;"!$D$15:$E$15")&lt;&gt;"",0),0)),"")</f>
        <v/>
      </c>
      <c r="M69" s="23" t="str">
        <f ca="1">IFERROR(UPPER(INDIRECT(Tableau1[[#This Row],[Fiche]]&amp;"!$F$15")),"")</f>
        <v/>
      </c>
      <c r="N69" s="23" t="str">
        <f ca="1">IFERROR(INDEX(INDIRECT(Tableau1[[#This Row],[Fiche]]&amp;"!$D$16:$G$16"),MATCH(TRUE,INDEX(INDIRECT(Tableau1[[#This Row],[Fiche]]&amp;"!$D$17:$G$17")&lt;&gt;"",0),0)),"")</f>
        <v/>
      </c>
      <c r="O69" s="23" t="str">
        <f ca="1">IFERROR((INDIRECT(Tableau1[[#This Row],[Fiche]]&amp;"!$B$46")),"")</f>
        <v/>
      </c>
      <c r="P69" s="23" t="str">
        <f ca="1">IFERROR(UPPER(INDIRECT(Tableau1[[#This Row],[Fiche]]&amp;"!$C$46")),"")</f>
        <v/>
      </c>
      <c r="Q69" s="23" t="str">
        <f ca="1">IFERROR(UPPER(INDIRECT(Tableau1[[#This Row],[Fiche]]&amp;"!$D$46")),"")</f>
        <v/>
      </c>
      <c r="R69" s="23" t="str">
        <f ca="1">IFERROR(UPPER(INDIRECT(Tableau1[[#This Row],[Fiche]]&amp;"!$E$46")),"")</f>
        <v/>
      </c>
      <c r="S69" s="23" t="str">
        <f ca="1">IFERROR(UPPER(INDIRECT(Tableau1[[#This Row],[Fiche]]&amp;"!$F$46")),"")</f>
        <v/>
      </c>
      <c r="T69" s="23" t="str">
        <f ca="1">IFERROR(UPPER(INDIRECT(Tableau1[[#This Row],[Fiche]]&amp;"!$E$46")),"")</f>
        <v/>
      </c>
      <c r="U69" s="23" t="str">
        <f ca="1">IFERROR(INDEX(INDIRECT(Tableau1[[#This Row],[Fiche]]&amp;"!$D$24:$G$24"),MATCH(TRUE,INDEX(INDIRECT(Tableau1[[#This Row],[Fiche]]&amp;"!$D$25:$G$25")&lt;&gt;"",0),0)),"")</f>
        <v/>
      </c>
      <c r="V69" s="23" t="str">
        <f ca="1">IFERROR(INDEX(INDIRECT(Tableau1[[#This Row],[Fiche]]&amp;"!$B$47:$H$47"),MATCH(TRUE,INDEX(INDIRECT(Tableau1[[#This Row],[Fiche]]&amp;"!$B$48:$H$48")&lt;&gt;0,0),0)),"")</f>
        <v/>
      </c>
      <c r="W69" s="23" t="str">
        <f ca="1">IFERROR(INDEX(INDIRECT(Tableau1[[#This Row],[Fiche]]&amp;"!$D$30:$G$30"),MATCH(TRUE,INDEX(INDIRECT(Tableau1[[#This Row],[Fiche]]&amp;"!$D$31:$G$31")&lt;&gt;"",0),0)),"")</f>
        <v/>
      </c>
      <c r="X69" s="24" t="str">
        <f ca="1">IFERROR(INDEX(INDIRECT(Tableau1[[#This Row],[Fiche]]&amp;"!$B$49:$E$49"),MATCH(TRUE,INDEX(INDIRECT(Tableau1[[#This Row],[Fiche]]&amp;"!$B$50:$E$50")&lt;&gt;0,0),0)),"")</f>
        <v/>
      </c>
    </row>
    <row r="70" spans="1:24" ht="22.9" customHeight="1">
      <c r="A70" s="77" t="s">
        <v>295</v>
      </c>
      <c r="B70" s="79" t="str">
        <f ca="1">IFERROR(INDIRECT(Tableau1[[#This Row],[Fiche]]&amp;"!D$4"),"")</f>
        <v/>
      </c>
      <c r="C70" s="79" t="s">
        <v>308</v>
      </c>
      <c r="D70" s="21" t="str">
        <f ca="1">IFERROR(INDIRECT(Tableau1[[#This Row],[Fiche]]&amp;"!D$7"),"")</f>
        <v/>
      </c>
      <c r="E70" s="22" t="str">
        <f ca="1">IFERROR(INDIRECT(Tableau1[[#This Row],[Fiche]]&amp;"!E$7"),"")</f>
        <v/>
      </c>
      <c r="F70" s="56" t="str">
        <f ca="1">IFERROR(IF(TEXT(Tableau1[[#This Row],[Heure]],"hh")&gt;0,VLOOKUP(TEXT(Tableau1[[#This Row],[Heure]],"hh"),'Tranches horaires'!$A$3:$B$26,2),""),"")</f>
        <v/>
      </c>
      <c r="G70" s="23" t="str">
        <f ca="1">IFERROR(INDIRECT(Tableau1[[#This Row],[Fiche]]&amp;"!F$7"),"")</f>
        <v/>
      </c>
      <c r="H70" s="25" t="str">
        <f ca="1">IFERROR(INDIRECT(Tableau1[[#This Row],[Fiche]]&amp;"!D$10"),"")</f>
        <v/>
      </c>
      <c r="I70" s="23" t="str">
        <f ca="1">IFERROR(INDIRECT(Tableau1[[#This Row],[Fiche]]&amp;"!E$10"),"")</f>
        <v/>
      </c>
      <c r="J70" s="23" t="str">
        <f ca="1">IFERROR(INDIRECT(Tableau1[[#This Row],[Fiche]]&amp;"!D$11"),"")</f>
        <v/>
      </c>
      <c r="K70" s="23" t="str">
        <f ca="1">IFERROR(INDEX(INDIRECT(Tableau1[[#This Row],[Fiche]]&amp;"!$D$8:$G$8"),MATCH(TRUE,INDEX(INDIRECT(Tableau1[[#This Row],[Fiche]]&amp;"!$D$9:$G$9")&lt;&gt;"",0),0)),"")</f>
        <v/>
      </c>
      <c r="L70" s="23" t="str">
        <f ca="1">IFERROR(INDEX(INDIRECT(Tableau1[[#This Row],[Fiche]]&amp;"!$D$14:$E$14"),MATCH(TRUE,INDEX(INDIRECT(Tableau1[[#This Row],[Fiche]]&amp;"!$D$15:$E$15")&lt;&gt;"",0),0)),"")</f>
        <v/>
      </c>
      <c r="M70" s="23" t="str">
        <f ca="1">IFERROR(UPPER(INDIRECT(Tableau1[[#This Row],[Fiche]]&amp;"!$F$15")),"")</f>
        <v/>
      </c>
      <c r="N70" s="23" t="str">
        <f ca="1">IFERROR(INDEX(INDIRECT(Tableau1[[#This Row],[Fiche]]&amp;"!$D$16:$G$16"),MATCH(TRUE,INDEX(INDIRECT(Tableau1[[#This Row],[Fiche]]&amp;"!$D$17:$G$17")&lt;&gt;"",0),0)),"")</f>
        <v/>
      </c>
      <c r="O70" s="23" t="str">
        <f ca="1">IFERROR((INDIRECT(Tableau1[[#This Row],[Fiche]]&amp;"!$B$46")),"")</f>
        <v/>
      </c>
      <c r="P70" s="23" t="str">
        <f ca="1">IFERROR(UPPER(INDIRECT(Tableau1[[#This Row],[Fiche]]&amp;"!$C$46")),"")</f>
        <v/>
      </c>
      <c r="Q70" s="23" t="str">
        <f ca="1">IFERROR(UPPER(INDIRECT(Tableau1[[#This Row],[Fiche]]&amp;"!$D$46")),"")</f>
        <v/>
      </c>
      <c r="R70" s="23" t="str">
        <f ca="1">IFERROR(UPPER(INDIRECT(Tableau1[[#This Row],[Fiche]]&amp;"!$E$46")),"")</f>
        <v/>
      </c>
      <c r="S70" s="23" t="str">
        <f ca="1">IFERROR(UPPER(INDIRECT(Tableau1[[#This Row],[Fiche]]&amp;"!$F$46")),"")</f>
        <v/>
      </c>
      <c r="T70" s="23" t="str">
        <f ca="1">IFERROR(UPPER(INDIRECT(Tableau1[[#This Row],[Fiche]]&amp;"!$E$46")),"")</f>
        <v/>
      </c>
      <c r="U70" s="23" t="str">
        <f ca="1">IFERROR(INDEX(INDIRECT(Tableau1[[#This Row],[Fiche]]&amp;"!$D$24:$G$24"),MATCH(TRUE,INDEX(INDIRECT(Tableau1[[#This Row],[Fiche]]&amp;"!$D$25:$G$25")&lt;&gt;"",0),0)),"")</f>
        <v/>
      </c>
      <c r="V70" s="23" t="str">
        <f ca="1">IFERROR(INDEX(INDIRECT(Tableau1[[#This Row],[Fiche]]&amp;"!$B$47:$H$47"),MATCH(TRUE,INDEX(INDIRECT(Tableau1[[#This Row],[Fiche]]&amp;"!$B$48:$H$48")&lt;&gt;0,0),0)),"")</f>
        <v/>
      </c>
      <c r="W70" s="23" t="str">
        <f ca="1">IFERROR(INDEX(INDIRECT(Tableau1[[#This Row],[Fiche]]&amp;"!$D$30:$G$30"),MATCH(TRUE,INDEX(INDIRECT(Tableau1[[#This Row],[Fiche]]&amp;"!$D$31:$G$31")&lt;&gt;"",0),0)),"")</f>
        <v/>
      </c>
      <c r="X70" s="24" t="str">
        <f ca="1">IFERROR(INDEX(INDIRECT(Tableau1[[#This Row],[Fiche]]&amp;"!$B$49:$E$49"),MATCH(TRUE,INDEX(INDIRECT(Tableau1[[#This Row],[Fiche]]&amp;"!$B$50:$E$50")&lt;&gt;0,0),0)),"")</f>
        <v/>
      </c>
    </row>
    <row r="71" spans="1:24" ht="22.9" customHeight="1">
      <c r="A71" s="77" t="s">
        <v>296</v>
      </c>
      <c r="B71" s="79" t="str">
        <f ca="1">IFERROR(INDIRECT(Tableau1[[#This Row],[Fiche]]&amp;"!D$4"),"")</f>
        <v/>
      </c>
      <c r="C71" s="79" t="s">
        <v>308</v>
      </c>
      <c r="D71" s="21" t="str">
        <f ca="1">IFERROR(INDIRECT(Tableau1[[#This Row],[Fiche]]&amp;"!D$7"),"")</f>
        <v/>
      </c>
      <c r="E71" s="22" t="str">
        <f ca="1">IFERROR(INDIRECT(Tableau1[[#This Row],[Fiche]]&amp;"!E$7"),"")</f>
        <v/>
      </c>
      <c r="F71" s="56" t="str">
        <f ca="1">IFERROR(IF(TEXT(Tableau1[[#This Row],[Heure]],"hh")&gt;0,VLOOKUP(TEXT(Tableau1[[#This Row],[Heure]],"hh"),'Tranches horaires'!$A$3:$B$26,2),""),"")</f>
        <v/>
      </c>
      <c r="G71" s="23" t="str">
        <f ca="1">IFERROR(INDIRECT(Tableau1[[#This Row],[Fiche]]&amp;"!F$7"),"")</f>
        <v/>
      </c>
      <c r="H71" s="25" t="str">
        <f ca="1">IFERROR(INDIRECT(Tableau1[[#This Row],[Fiche]]&amp;"!D$10"),"")</f>
        <v/>
      </c>
      <c r="I71" s="23" t="str">
        <f ca="1">IFERROR(INDIRECT(Tableau1[[#This Row],[Fiche]]&amp;"!E$10"),"")</f>
        <v/>
      </c>
      <c r="J71" s="23" t="str">
        <f ca="1">IFERROR(INDIRECT(Tableau1[[#This Row],[Fiche]]&amp;"!D$11"),"")</f>
        <v/>
      </c>
      <c r="K71" s="23" t="str">
        <f ca="1">IFERROR(INDEX(INDIRECT(Tableau1[[#This Row],[Fiche]]&amp;"!$D$8:$G$8"),MATCH(TRUE,INDEX(INDIRECT(Tableau1[[#This Row],[Fiche]]&amp;"!$D$9:$G$9")&lt;&gt;"",0),0)),"")</f>
        <v/>
      </c>
      <c r="L71" s="23" t="str">
        <f ca="1">IFERROR(INDEX(INDIRECT(Tableau1[[#This Row],[Fiche]]&amp;"!$D$14:$E$14"),MATCH(TRUE,INDEX(INDIRECT(Tableau1[[#This Row],[Fiche]]&amp;"!$D$15:$E$15")&lt;&gt;"",0),0)),"")</f>
        <v/>
      </c>
      <c r="M71" s="23" t="str">
        <f ca="1">IFERROR(UPPER(INDIRECT(Tableau1[[#This Row],[Fiche]]&amp;"!$F$15")),"")</f>
        <v/>
      </c>
      <c r="N71" s="23" t="str">
        <f ca="1">IFERROR(INDEX(INDIRECT(Tableau1[[#This Row],[Fiche]]&amp;"!$D$16:$G$16"),MATCH(TRUE,INDEX(INDIRECT(Tableau1[[#This Row],[Fiche]]&amp;"!$D$17:$G$17")&lt;&gt;"",0),0)),"")</f>
        <v/>
      </c>
      <c r="O71" s="23" t="str">
        <f ca="1">IFERROR((INDIRECT(Tableau1[[#This Row],[Fiche]]&amp;"!$B$46")),"")</f>
        <v/>
      </c>
      <c r="P71" s="23" t="str">
        <f ca="1">IFERROR(UPPER(INDIRECT(Tableau1[[#This Row],[Fiche]]&amp;"!$C$46")),"")</f>
        <v/>
      </c>
      <c r="Q71" s="23" t="str">
        <f ca="1">IFERROR(UPPER(INDIRECT(Tableau1[[#This Row],[Fiche]]&amp;"!$D$46")),"")</f>
        <v/>
      </c>
      <c r="R71" s="23" t="str">
        <f ca="1">IFERROR(UPPER(INDIRECT(Tableau1[[#This Row],[Fiche]]&amp;"!$E$46")),"")</f>
        <v/>
      </c>
      <c r="S71" s="23" t="str">
        <f ca="1">IFERROR(UPPER(INDIRECT(Tableau1[[#This Row],[Fiche]]&amp;"!$F$46")),"")</f>
        <v/>
      </c>
      <c r="T71" s="23" t="str">
        <f ca="1">IFERROR(UPPER(INDIRECT(Tableau1[[#This Row],[Fiche]]&amp;"!$E$46")),"")</f>
        <v/>
      </c>
      <c r="U71" s="23" t="str">
        <f ca="1">IFERROR(INDEX(INDIRECT(Tableau1[[#This Row],[Fiche]]&amp;"!$D$24:$G$24"),MATCH(TRUE,INDEX(INDIRECT(Tableau1[[#This Row],[Fiche]]&amp;"!$D$25:$G$25")&lt;&gt;"",0),0)),"")</f>
        <v/>
      </c>
      <c r="V71" s="23" t="str">
        <f ca="1">IFERROR(INDEX(INDIRECT(Tableau1[[#This Row],[Fiche]]&amp;"!$B$47:$H$47"),MATCH(TRUE,INDEX(INDIRECT(Tableau1[[#This Row],[Fiche]]&amp;"!$B$48:$H$48")&lt;&gt;0,0),0)),"")</f>
        <v/>
      </c>
      <c r="W71" s="23" t="str">
        <f ca="1">IFERROR(INDEX(INDIRECT(Tableau1[[#This Row],[Fiche]]&amp;"!$D$30:$G$30"),MATCH(TRUE,INDEX(INDIRECT(Tableau1[[#This Row],[Fiche]]&amp;"!$D$31:$G$31")&lt;&gt;"",0),0)),"")</f>
        <v/>
      </c>
      <c r="X71" s="24" t="str">
        <f ca="1">IFERROR(INDEX(INDIRECT(Tableau1[[#This Row],[Fiche]]&amp;"!$B$49:$E$49"),MATCH(TRUE,INDEX(INDIRECT(Tableau1[[#This Row],[Fiche]]&amp;"!$B$50:$E$50")&lt;&gt;0,0),0)),"")</f>
        <v/>
      </c>
    </row>
    <row r="72" spans="1:24" ht="22.9" customHeight="1">
      <c r="A72" s="77" t="s">
        <v>297</v>
      </c>
      <c r="B72" s="79" t="str">
        <f ca="1">IFERROR(INDIRECT(Tableau1[[#This Row],[Fiche]]&amp;"!D$4"),"")</f>
        <v/>
      </c>
      <c r="C72" s="79" t="s">
        <v>308</v>
      </c>
      <c r="D72" s="21" t="str">
        <f ca="1">IFERROR(INDIRECT(Tableau1[[#This Row],[Fiche]]&amp;"!D$7"),"")</f>
        <v/>
      </c>
      <c r="E72" s="22" t="str">
        <f ca="1">IFERROR(INDIRECT(Tableau1[[#This Row],[Fiche]]&amp;"!E$7"),"")</f>
        <v/>
      </c>
      <c r="F72" s="56" t="str">
        <f ca="1">IFERROR(IF(TEXT(Tableau1[[#This Row],[Heure]],"hh")&gt;0,VLOOKUP(TEXT(Tableau1[[#This Row],[Heure]],"hh"),'Tranches horaires'!$A$3:$B$26,2),""),"")</f>
        <v/>
      </c>
      <c r="G72" s="23" t="str">
        <f ca="1">IFERROR(INDIRECT(Tableau1[[#This Row],[Fiche]]&amp;"!F$7"),"")</f>
        <v/>
      </c>
      <c r="H72" s="25" t="str">
        <f ca="1">IFERROR(INDIRECT(Tableau1[[#This Row],[Fiche]]&amp;"!D$10"),"")</f>
        <v/>
      </c>
      <c r="I72" s="23" t="str">
        <f ca="1">IFERROR(INDIRECT(Tableau1[[#This Row],[Fiche]]&amp;"!E$10"),"")</f>
        <v/>
      </c>
      <c r="J72" s="23" t="str">
        <f ca="1">IFERROR(INDIRECT(Tableau1[[#This Row],[Fiche]]&amp;"!D$11"),"")</f>
        <v/>
      </c>
      <c r="K72" s="23" t="str">
        <f ca="1">IFERROR(INDEX(INDIRECT(Tableau1[[#This Row],[Fiche]]&amp;"!$D$8:$G$8"),MATCH(TRUE,INDEX(INDIRECT(Tableau1[[#This Row],[Fiche]]&amp;"!$D$9:$G$9")&lt;&gt;"",0),0)),"")</f>
        <v/>
      </c>
      <c r="L72" s="23" t="str">
        <f ca="1">IFERROR(INDEX(INDIRECT(Tableau1[[#This Row],[Fiche]]&amp;"!$D$14:$E$14"),MATCH(TRUE,INDEX(INDIRECT(Tableau1[[#This Row],[Fiche]]&amp;"!$D$15:$E$15")&lt;&gt;"",0),0)),"")</f>
        <v/>
      </c>
      <c r="M72" s="23" t="str">
        <f ca="1">IFERROR(UPPER(INDIRECT(Tableau1[[#This Row],[Fiche]]&amp;"!$F$15")),"")</f>
        <v/>
      </c>
      <c r="N72" s="23" t="str">
        <f ca="1">IFERROR(INDEX(INDIRECT(Tableau1[[#This Row],[Fiche]]&amp;"!$D$16:$G$16"),MATCH(TRUE,INDEX(INDIRECT(Tableau1[[#This Row],[Fiche]]&amp;"!$D$17:$G$17")&lt;&gt;"",0),0)),"")</f>
        <v/>
      </c>
      <c r="O72" s="23" t="str">
        <f ca="1">IFERROR((INDIRECT(Tableau1[[#This Row],[Fiche]]&amp;"!$B$46")),"")</f>
        <v/>
      </c>
      <c r="P72" s="23" t="str">
        <f ca="1">IFERROR(UPPER(INDIRECT(Tableau1[[#This Row],[Fiche]]&amp;"!$C$46")),"")</f>
        <v/>
      </c>
      <c r="Q72" s="23" t="str">
        <f ca="1">IFERROR(UPPER(INDIRECT(Tableau1[[#This Row],[Fiche]]&amp;"!$D$46")),"")</f>
        <v/>
      </c>
      <c r="R72" s="23" t="str">
        <f ca="1">IFERROR(UPPER(INDIRECT(Tableau1[[#This Row],[Fiche]]&amp;"!$E$46")),"")</f>
        <v/>
      </c>
      <c r="S72" s="23" t="str">
        <f ca="1">IFERROR(UPPER(INDIRECT(Tableau1[[#This Row],[Fiche]]&amp;"!$F$46")),"")</f>
        <v/>
      </c>
      <c r="T72" s="23" t="str">
        <f ca="1">IFERROR(UPPER(INDIRECT(Tableau1[[#This Row],[Fiche]]&amp;"!$E$46")),"")</f>
        <v/>
      </c>
      <c r="U72" s="23" t="str">
        <f ca="1">IFERROR(INDEX(INDIRECT(Tableau1[[#This Row],[Fiche]]&amp;"!$D$24:$G$24"),MATCH(TRUE,INDEX(INDIRECT(Tableau1[[#This Row],[Fiche]]&amp;"!$D$25:$G$25")&lt;&gt;"",0),0)),"")</f>
        <v/>
      </c>
      <c r="V72" s="23" t="str">
        <f ca="1">IFERROR(INDEX(INDIRECT(Tableau1[[#This Row],[Fiche]]&amp;"!$B$47:$H$47"),MATCH(TRUE,INDEX(INDIRECT(Tableau1[[#This Row],[Fiche]]&amp;"!$B$48:$H$48")&lt;&gt;0,0),0)),"")</f>
        <v/>
      </c>
      <c r="W72" s="23" t="str">
        <f ca="1">IFERROR(INDEX(INDIRECT(Tableau1[[#This Row],[Fiche]]&amp;"!$D$30:$G$30"),MATCH(TRUE,INDEX(INDIRECT(Tableau1[[#This Row],[Fiche]]&amp;"!$D$31:$G$31")&lt;&gt;"",0),0)),"")</f>
        <v/>
      </c>
      <c r="X72" s="24" t="str">
        <f ca="1">IFERROR(INDEX(INDIRECT(Tableau1[[#This Row],[Fiche]]&amp;"!$B$49:$E$49"),MATCH(TRUE,INDEX(INDIRECT(Tableau1[[#This Row],[Fiche]]&amp;"!$B$50:$E$50")&lt;&gt;0,0),0)),"")</f>
        <v/>
      </c>
    </row>
    <row r="73" spans="1:24" ht="22.9" customHeight="1">
      <c r="A73" s="77" t="s">
        <v>298</v>
      </c>
      <c r="B73" s="79" t="str">
        <f ca="1">IFERROR(INDIRECT(Tableau1[[#This Row],[Fiche]]&amp;"!D$4"),"")</f>
        <v/>
      </c>
      <c r="C73" s="79" t="s">
        <v>308</v>
      </c>
      <c r="D73" s="21" t="str">
        <f ca="1">IFERROR(INDIRECT(Tableau1[[#This Row],[Fiche]]&amp;"!D$7"),"")</f>
        <v/>
      </c>
      <c r="E73" s="22" t="str">
        <f ca="1">IFERROR(INDIRECT(Tableau1[[#This Row],[Fiche]]&amp;"!E$7"),"")</f>
        <v/>
      </c>
      <c r="F73" s="56" t="str">
        <f ca="1">IFERROR(IF(TEXT(Tableau1[[#This Row],[Heure]],"hh")&gt;0,VLOOKUP(TEXT(Tableau1[[#This Row],[Heure]],"hh"),'Tranches horaires'!$A$3:$B$26,2),""),"")</f>
        <v/>
      </c>
      <c r="G73" s="23" t="str">
        <f ca="1">IFERROR(INDIRECT(Tableau1[[#This Row],[Fiche]]&amp;"!F$7"),"")</f>
        <v/>
      </c>
      <c r="H73" s="25" t="str">
        <f ca="1">IFERROR(INDIRECT(Tableau1[[#This Row],[Fiche]]&amp;"!D$10"),"")</f>
        <v/>
      </c>
      <c r="I73" s="23" t="str">
        <f ca="1">IFERROR(INDIRECT(Tableau1[[#This Row],[Fiche]]&amp;"!E$10"),"")</f>
        <v/>
      </c>
      <c r="J73" s="23" t="str">
        <f ca="1">IFERROR(INDIRECT(Tableau1[[#This Row],[Fiche]]&amp;"!D$11"),"")</f>
        <v/>
      </c>
      <c r="K73" s="23" t="str">
        <f ca="1">IFERROR(INDEX(INDIRECT(Tableau1[[#This Row],[Fiche]]&amp;"!$D$8:$G$8"),MATCH(TRUE,INDEX(INDIRECT(Tableau1[[#This Row],[Fiche]]&amp;"!$D$9:$G$9")&lt;&gt;"",0),0)),"")</f>
        <v/>
      </c>
      <c r="L73" s="23" t="str">
        <f ca="1">IFERROR(INDEX(INDIRECT(Tableau1[[#This Row],[Fiche]]&amp;"!$D$14:$E$14"),MATCH(TRUE,INDEX(INDIRECT(Tableau1[[#This Row],[Fiche]]&amp;"!$D$15:$E$15")&lt;&gt;"",0),0)),"")</f>
        <v/>
      </c>
      <c r="M73" s="23" t="str">
        <f ca="1">IFERROR(UPPER(INDIRECT(Tableau1[[#This Row],[Fiche]]&amp;"!$F$15")),"")</f>
        <v/>
      </c>
      <c r="N73" s="23" t="str">
        <f ca="1">IFERROR(INDEX(INDIRECT(Tableau1[[#This Row],[Fiche]]&amp;"!$D$16:$G$16"),MATCH(TRUE,INDEX(INDIRECT(Tableau1[[#This Row],[Fiche]]&amp;"!$D$17:$G$17")&lt;&gt;"",0),0)),"")</f>
        <v/>
      </c>
      <c r="O73" s="23" t="str">
        <f ca="1">IFERROR((INDIRECT(Tableau1[[#This Row],[Fiche]]&amp;"!$B$46")),"")</f>
        <v/>
      </c>
      <c r="P73" s="23" t="str">
        <f ca="1">IFERROR(UPPER(INDIRECT(Tableau1[[#This Row],[Fiche]]&amp;"!$C$46")),"")</f>
        <v/>
      </c>
      <c r="Q73" s="23" t="str">
        <f ca="1">IFERROR(UPPER(INDIRECT(Tableau1[[#This Row],[Fiche]]&amp;"!$D$46")),"")</f>
        <v/>
      </c>
      <c r="R73" s="23" t="str">
        <f ca="1">IFERROR(UPPER(INDIRECT(Tableau1[[#This Row],[Fiche]]&amp;"!$E$46")),"")</f>
        <v/>
      </c>
      <c r="S73" s="23" t="str">
        <f ca="1">IFERROR(UPPER(INDIRECT(Tableau1[[#This Row],[Fiche]]&amp;"!$F$46")),"")</f>
        <v/>
      </c>
      <c r="T73" s="23" t="str">
        <f ca="1">IFERROR(UPPER(INDIRECT(Tableau1[[#This Row],[Fiche]]&amp;"!$E$46")),"")</f>
        <v/>
      </c>
      <c r="U73" s="23" t="str">
        <f ca="1">IFERROR(INDEX(INDIRECT(Tableau1[[#This Row],[Fiche]]&amp;"!$D$24:$G$24"),MATCH(TRUE,INDEX(INDIRECT(Tableau1[[#This Row],[Fiche]]&amp;"!$D$25:$G$25")&lt;&gt;"",0),0)),"")</f>
        <v/>
      </c>
      <c r="V73" s="23" t="str">
        <f ca="1">IFERROR(INDEX(INDIRECT(Tableau1[[#This Row],[Fiche]]&amp;"!$B$47:$H$47"),MATCH(TRUE,INDEX(INDIRECT(Tableau1[[#This Row],[Fiche]]&amp;"!$B$48:$H$48")&lt;&gt;0,0),0)),"")</f>
        <v/>
      </c>
      <c r="W73" s="23" t="str">
        <f ca="1">IFERROR(INDEX(INDIRECT(Tableau1[[#This Row],[Fiche]]&amp;"!$D$30:$G$30"),MATCH(TRUE,INDEX(INDIRECT(Tableau1[[#This Row],[Fiche]]&amp;"!$D$31:$G$31")&lt;&gt;"",0),0)),"")</f>
        <v/>
      </c>
      <c r="X73" s="24" t="str">
        <f ca="1">IFERROR(INDEX(INDIRECT(Tableau1[[#This Row],[Fiche]]&amp;"!$B$49:$E$49"),MATCH(TRUE,INDEX(INDIRECT(Tableau1[[#This Row],[Fiche]]&amp;"!$B$50:$E$50")&lt;&gt;0,0),0)),"")</f>
        <v/>
      </c>
    </row>
    <row r="74" spans="1:24" ht="22.9" customHeight="1">
      <c r="A74" s="77" t="s">
        <v>299</v>
      </c>
      <c r="B74" s="79" t="str">
        <f ca="1">IFERROR(INDIRECT(Tableau1[[#This Row],[Fiche]]&amp;"!D$4"),"")</f>
        <v/>
      </c>
      <c r="C74" s="79" t="s">
        <v>308</v>
      </c>
      <c r="D74" s="21" t="str">
        <f ca="1">IFERROR(INDIRECT(Tableau1[[#This Row],[Fiche]]&amp;"!D$7"),"")</f>
        <v/>
      </c>
      <c r="E74" s="22" t="str">
        <f ca="1">IFERROR(INDIRECT(Tableau1[[#This Row],[Fiche]]&amp;"!E$7"),"")</f>
        <v/>
      </c>
      <c r="F74" s="56" t="str">
        <f ca="1">IFERROR(IF(TEXT(Tableau1[[#This Row],[Heure]],"hh")&gt;0,VLOOKUP(TEXT(Tableau1[[#This Row],[Heure]],"hh"),'Tranches horaires'!$A$3:$B$26,2),""),"")</f>
        <v/>
      </c>
      <c r="G74" s="23" t="str">
        <f ca="1">IFERROR(INDIRECT(Tableau1[[#This Row],[Fiche]]&amp;"!F$7"),"")</f>
        <v/>
      </c>
      <c r="H74" s="25" t="str">
        <f ca="1">IFERROR(INDIRECT(Tableau1[[#This Row],[Fiche]]&amp;"!D$10"),"")</f>
        <v/>
      </c>
      <c r="I74" s="23" t="str">
        <f ca="1">IFERROR(INDIRECT(Tableau1[[#This Row],[Fiche]]&amp;"!E$10"),"")</f>
        <v/>
      </c>
      <c r="J74" s="23" t="str">
        <f ca="1">IFERROR(INDIRECT(Tableau1[[#This Row],[Fiche]]&amp;"!D$11"),"")</f>
        <v/>
      </c>
      <c r="K74" s="23" t="str">
        <f ca="1">IFERROR(INDEX(INDIRECT(Tableau1[[#This Row],[Fiche]]&amp;"!$D$8:$G$8"),MATCH(TRUE,INDEX(INDIRECT(Tableau1[[#This Row],[Fiche]]&amp;"!$D$9:$G$9")&lt;&gt;"",0),0)),"")</f>
        <v/>
      </c>
      <c r="L74" s="23" t="str">
        <f ca="1">IFERROR(INDEX(INDIRECT(Tableau1[[#This Row],[Fiche]]&amp;"!$D$14:$E$14"),MATCH(TRUE,INDEX(INDIRECT(Tableau1[[#This Row],[Fiche]]&amp;"!$D$15:$E$15")&lt;&gt;"",0),0)),"")</f>
        <v/>
      </c>
      <c r="M74" s="23" t="str">
        <f ca="1">IFERROR(UPPER(INDIRECT(Tableau1[[#This Row],[Fiche]]&amp;"!$F$15")),"")</f>
        <v/>
      </c>
      <c r="N74" s="23" t="str">
        <f ca="1">IFERROR(INDEX(INDIRECT(Tableau1[[#This Row],[Fiche]]&amp;"!$D$16:$G$16"),MATCH(TRUE,INDEX(INDIRECT(Tableau1[[#This Row],[Fiche]]&amp;"!$D$17:$G$17")&lt;&gt;"",0),0)),"")</f>
        <v/>
      </c>
      <c r="O74" s="23" t="str">
        <f ca="1">IFERROR((INDIRECT(Tableau1[[#This Row],[Fiche]]&amp;"!$B$46")),"")</f>
        <v/>
      </c>
      <c r="P74" s="23" t="str">
        <f ca="1">IFERROR(UPPER(INDIRECT(Tableau1[[#This Row],[Fiche]]&amp;"!$C$46")),"")</f>
        <v/>
      </c>
      <c r="Q74" s="23" t="str">
        <f ca="1">IFERROR(UPPER(INDIRECT(Tableau1[[#This Row],[Fiche]]&amp;"!$D$46")),"")</f>
        <v/>
      </c>
      <c r="R74" s="23" t="str">
        <f ca="1">IFERROR(UPPER(INDIRECT(Tableau1[[#This Row],[Fiche]]&amp;"!$E$46")),"")</f>
        <v/>
      </c>
      <c r="S74" s="23" t="str">
        <f ca="1">IFERROR(UPPER(INDIRECT(Tableau1[[#This Row],[Fiche]]&amp;"!$F$46")),"")</f>
        <v/>
      </c>
      <c r="T74" s="23" t="str">
        <f ca="1">IFERROR(UPPER(INDIRECT(Tableau1[[#This Row],[Fiche]]&amp;"!$E$46")),"")</f>
        <v/>
      </c>
      <c r="U74" s="23" t="str">
        <f ca="1">IFERROR(INDEX(INDIRECT(Tableau1[[#This Row],[Fiche]]&amp;"!$D$24:$G$24"),MATCH(TRUE,INDEX(INDIRECT(Tableau1[[#This Row],[Fiche]]&amp;"!$D$25:$G$25")&lt;&gt;"",0),0)),"")</f>
        <v/>
      </c>
      <c r="V74" s="23" t="str">
        <f ca="1">IFERROR(INDEX(INDIRECT(Tableau1[[#This Row],[Fiche]]&amp;"!$B$47:$H$47"),MATCH(TRUE,INDEX(INDIRECT(Tableau1[[#This Row],[Fiche]]&amp;"!$B$48:$H$48")&lt;&gt;0,0),0)),"")</f>
        <v/>
      </c>
      <c r="W74" s="23" t="str">
        <f ca="1">IFERROR(INDEX(INDIRECT(Tableau1[[#This Row],[Fiche]]&amp;"!$D$30:$G$30"),MATCH(TRUE,INDEX(INDIRECT(Tableau1[[#This Row],[Fiche]]&amp;"!$D$31:$G$31")&lt;&gt;"",0),0)),"")</f>
        <v/>
      </c>
      <c r="X74" s="24" t="str">
        <f ca="1">IFERROR(INDEX(INDIRECT(Tableau1[[#This Row],[Fiche]]&amp;"!$B$49:$E$49"),MATCH(TRUE,INDEX(INDIRECT(Tableau1[[#This Row],[Fiche]]&amp;"!$B$50:$E$50")&lt;&gt;0,0),0)),"")</f>
        <v/>
      </c>
    </row>
    <row r="75" spans="1:24" ht="22.9" customHeight="1">
      <c r="A75" s="77" t="s">
        <v>300</v>
      </c>
      <c r="B75" s="79" t="str">
        <f ca="1">IFERROR(INDIRECT(Tableau1[[#This Row],[Fiche]]&amp;"!D$4"),"")</f>
        <v/>
      </c>
      <c r="C75" s="79" t="s">
        <v>308</v>
      </c>
      <c r="D75" s="21" t="str">
        <f ca="1">IFERROR(INDIRECT(Tableau1[[#This Row],[Fiche]]&amp;"!D$7"),"")</f>
        <v/>
      </c>
      <c r="E75" s="22" t="str">
        <f ca="1">IFERROR(INDIRECT(Tableau1[[#This Row],[Fiche]]&amp;"!E$7"),"")</f>
        <v/>
      </c>
      <c r="F75" s="56" t="str">
        <f ca="1">IFERROR(IF(TEXT(Tableau1[[#This Row],[Heure]],"hh")&gt;0,VLOOKUP(TEXT(Tableau1[[#This Row],[Heure]],"hh"),'Tranches horaires'!$A$3:$B$26,2),""),"")</f>
        <v/>
      </c>
      <c r="G75" s="23" t="str">
        <f ca="1">IFERROR(INDIRECT(Tableau1[[#This Row],[Fiche]]&amp;"!F$7"),"")</f>
        <v/>
      </c>
      <c r="H75" s="25" t="str">
        <f ca="1">IFERROR(INDIRECT(Tableau1[[#This Row],[Fiche]]&amp;"!D$10"),"")</f>
        <v/>
      </c>
      <c r="I75" s="23" t="str">
        <f ca="1">IFERROR(INDIRECT(Tableau1[[#This Row],[Fiche]]&amp;"!E$10"),"")</f>
        <v/>
      </c>
      <c r="J75" s="23" t="str">
        <f ca="1">IFERROR(INDIRECT(Tableau1[[#This Row],[Fiche]]&amp;"!D$11"),"")</f>
        <v/>
      </c>
      <c r="K75" s="23" t="str">
        <f ca="1">IFERROR(INDEX(INDIRECT(Tableau1[[#This Row],[Fiche]]&amp;"!$D$8:$G$8"),MATCH(TRUE,INDEX(INDIRECT(Tableau1[[#This Row],[Fiche]]&amp;"!$D$9:$G$9")&lt;&gt;"",0),0)),"")</f>
        <v/>
      </c>
      <c r="L75" s="23" t="str">
        <f ca="1">IFERROR(INDEX(INDIRECT(Tableau1[[#This Row],[Fiche]]&amp;"!$D$14:$E$14"),MATCH(TRUE,INDEX(INDIRECT(Tableau1[[#This Row],[Fiche]]&amp;"!$D$15:$E$15")&lt;&gt;"",0),0)),"")</f>
        <v/>
      </c>
      <c r="M75" s="23" t="str">
        <f ca="1">IFERROR(UPPER(INDIRECT(Tableau1[[#This Row],[Fiche]]&amp;"!$F$15")),"")</f>
        <v/>
      </c>
      <c r="N75" s="23" t="str">
        <f ca="1">IFERROR(INDEX(INDIRECT(Tableau1[[#This Row],[Fiche]]&amp;"!$D$16:$G$16"),MATCH(TRUE,INDEX(INDIRECT(Tableau1[[#This Row],[Fiche]]&amp;"!$D$17:$G$17")&lt;&gt;"",0),0)),"")</f>
        <v/>
      </c>
      <c r="O75" s="23" t="str">
        <f ca="1">IFERROR((INDIRECT(Tableau1[[#This Row],[Fiche]]&amp;"!$B$46")),"")</f>
        <v/>
      </c>
      <c r="P75" s="23" t="str">
        <f ca="1">IFERROR(UPPER(INDIRECT(Tableau1[[#This Row],[Fiche]]&amp;"!$C$46")),"")</f>
        <v/>
      </c>
      <c r="Q75" s="23" t="str">
        <f ca="1">IFERROR(UPPER(INDIRECT(Tableau1[[#This Row],[Fiche]]&amp;"!$D$46")),"")</f>
        <v/>
      </c>
      <c r="R75" s="23" t="str">
        <f ca="1">IFERROR(UPPER(INDIRECT(Tableau1[[#This Row],[Fiche]]&amp;"!$E$46")),"")</f>
        <v/>
      </c>
      <c r="S75" s="23" t="str">
        <f ca="1">IFERROR(UPPER(INDIRECT(Tableau1[[#This Row],[Fiche]]&amp;"!$F$46")),"")</f>
        <v/>
      </c>
      <c r="T75" s="23" t="str">
        <f ca="1">IFERROR(UPPER(INDIRECT(Tableau1[[#This Row],[Fiche]]&amp;"!$E$46")),"")</f>
        <v/>
      </c>
      <c r="U75" s="23" t="str">
        <f ca="1">IFERROR(INDEX(INDIRECT(Tableau1[[#This Row],[Fiche]]&amp;"!$D$24:$G$24"),MATCH(TRUE,INDEX(INDIRECT(Tableau1[[#This Row],[Fiche]]&amp;"!$D$25:$G$25")&lt;&gt;"",0),0)),"")</f>
        <v/>
      </c>
      <c r="V75" s="23" t="str">
        <f ca="1">IFERROR(INDEX(INDIRECT(Tableau1[[#This Row],[Fiche]]&amp;"!$B$47:$H$47"),MATCH(TRUE,INDEX(INDIRECT(Tableau1[[#This Row],[Fiche]]&amp;"!$B$48:$H$48")&lt;&gt;0,0),0)),"")</f>
        <v/>
      </c>
      <c r="W75" s="23" t="str">
        <f ca="1">IFERROR(INDEX(INDIRECT(Tableau1[[#This Row],[Fiche]]&amp;"!$D$30:$G$30"),MATCH(TRUE,INDEX(INDIRECT(Tableau1[[#This Row],[Fiche]]&amp;"!$D$31:$G$31")&lt;&gt;"",0),0)),"")</f>
        <v/>
      </c>
      <c r="X75" s="24" t="str">
        <f ca="1">IFERROR(INDEX(INDIRECT(Tableau1[[#This Row],[Fiche]]&amp;"!$B$49:$E$49"),MATCH(TRUE,INDEX(INDIRECT(Tableau1[[#This Row],[Fiche]]&amp;"!$B$50:$E$50")&lt;&gt;0,0),0)),"")</f>
        <v/>
      </c>
    </row>
    <row r="76" spans="1:24" ht="22.9" customHeight="1">
      <c r="A76" s="77" t="s">
        <v>301</v>
      </c>
      <c r="B76" s="79" t="str">
        <f ca="1">IFERROR(INDIRECT(Tableau1[[#This Row],[Fiche]]&amp;"!D$4"),"")</f>
        <v/>
      </c>
      <c r="C76" s="79" t="s">
        <v>308</v>
      </c>
      <c r="D76" s="21" t="str">
        <f ca="1">IFERROR(INDIRECT(Tableau1[[#This Row],[Fiche]]&amp;"!D$7"),"")</f>
        <v/>
      </c>
      <c r="E76" s="22" t="str">
        <f ca="1">IFERROR(INDIRECT(Tableau1[[#This Row],[Fiche]]&amp;"!E$7"),"")</f>
        <v/>
      </c>
      <c r="F76" s="56" t="str">
        <f ca="1">IFERROR(IF(TEXT(Tableau1[[#This Row],[Heure]],"hh")&gt;0,VLOOKUP(TEXT(Tableau1[[#This Row],[Heure]],"hh"),'Tranches horaires'!$A$3:$B$26,2),""),"")</f>
        <v/>
      </c>
      <c r="G76" s="23" t="str">
        <f ca="1">IFERROR(INDIRECT(Tableau1[[#This Row],[Fiche]]&amp;"!F$7"),"")</f>
        <v/>
      </c>
      <c r="H76" s="25" t="str">
        <f ca="1">IFERROR(INDIRECT(Tableau1[[#This Row],[Fiche]]&amp;"!D$10"),"")</f>
        <v/>
      </c>
      <c r="I76" s="23" t="str">
        <f ca="1">IFERROR(INDIRECT(Tableau1[[#This Row],[Fiche]]&amp;"!E$10"),"")</f>
        <v/>
      </c>
      <c r="J76" s="23" t="str">
        <f ca="1">IFERROR(INDIRECT(Tableau1[[#This Row],[Fiche]]&amp;"!D$11"),"")</f>
        <v/>
      </c>
      <c r="K76" s="23" t="str">
        <f ca="1">IFERROR(INDEX(INDIRECT(Tableau1[[#This Row],[Fiche]]&amp;"!$D$8:$G$8"),MATCH(TRUE,INDEX(INDIRECT(Tableau1[[#This Row],[Fiche]]&amp;"!$D$9:$G$9")&lt;&gt;"",0),0)),"")</f>
        <v/>
      </c>
      <c r="L76" s="23" t="str">
        <f ca="1">IFERROR(INDEX(INDIRECT(Tableau1[[#This Row],[Fiche]]&amp;"!$D$14:$E$14"),MATCH(TRUE,INDEX(INDIRECT(Tableau1[[#This Row],[Fiche]]&amp;"!$D$15:$E$15")&lt;&gt;"",0),0)),"")</f>
        <v/>
      </c>
      <c r="M76" s="23" t="str">
        <f ca="1">IFERROR(UPPER(INDIRECT(Tableau1[[#This Row],[Fiche]]&amp;"!$F$15")),"")</f>
        <v/>
      </c>
      <c r="N76" s="23" t="str">
        <f ca="1">IFERROR(INDEX(INDIRECT(Tableau1[[#This Row],[Fiche]]&amp;"!$D$16:$G$16"),MATCH(TRUE,INDEX(INDIRECT(Tableau1[[#This Row],[Fiche]]&amp;"!$D$17:$G$17")&lt;&gt;"",0),0)),"")</f>
        <v/>
      </c>
      <c r="O76" s="23" t="str">
        <f ca="1">IFERROR((INDIRECT(Tableau1[[#This Row],[Fiche]]&amp;"!$B$46")),"")</f>
        <v/>
      </c>
      <c r="P76" s="23" t="str">
        <f ca="1">IFERROR(UPPER(INDIRECT(Tableau1[[#This Row],[Fiche]]&amp;"!$C$46")),"")</f>
        <v/>
      </c>
      <c r="Q76" s="23" t="str">
        <f ca="1">IFERROR(UPPER(INDIRECT(Tableau1[[#This Row],[Fiche]]&amp;"!$D$46")),"")</f>
        <v/>
      </c>
      <c r="R76" s="23" t="str">
        <f ca="1">IFERROR(UPPER(INDIRECT(Tableau1[[#This Row],[Fiche]]&amp;"!$E$46")),"")</f>
        <v/>
      </c>
      <c r="S76" s="23" t="str">
        <f ca="1">IFERROR(UPPER(INDIRECT(Tableau1[[#This Row],[Fiche]]&amp;"!$F$46")),"")</f>
        <v/>
      </c>
      <c r="T76" s="23" t="str">
        <f ca="1">IFERROR(UPPER(INDIRECT(Tableau1[[#This Row],[Fiche]]&amp;"!$E$46")),"")</f>
        <v/>
      </c>
      <c r="U76" s="23" t="str">
        <f ca="1">IFERROR(INDEX(INDIRECT(Tableau1[[#This Row],[Fiche]]&amp;"!$D$24:$G$24"),MATCH(TRUE,INDEX(INDIRECT(Tableau1[[#This Row],[Fiche]]&amp;"!$D$25:$G$25")&lt;&gt;"",0),0)),"")</f>
        <v/>
      </c>
      <c r="V76" s="23" t="str">
        <f ca="1">IFERROR(INDEX(INDIRECT(Tableau1[[#This Row],[Fiche]]&amp;"!$B$47:$H$47"),MATCH(TRUE,INDEX(INDIRECT(Tableau1[[#This Row],[Fiche]]&amp;"!$B$48:$H$48")&lt;&gt;0,0),0)),"")</f>
        <v/>
      </c>
      <c r="W76" s="23" t="str">
        <f ca="1">IFERROR(INDEX(INDIRECT(Tableau1[[#This Row],[Fiche]]&amp;"!$D$30:$G$30"),MATCH(TRUE,INDEX(INDIRECT(Tableau1[[#This Row],[Fiche]]&amp;"!$D$31:$G$31")&lt;&gt;"",0),0)),"")</f>
        <v/>
      </c>
      <c r="X76" s="24" t="str">
        <f ca="1">IFERROR(INDEX(INDIRECT(Tableau1[[#This Row],[Fiche]]&amp;"!$B$49:$E$49"),MATCH(TRUE,INDEX(INDIRECT(Tableau1[[#This Row],[Fiche]]&amp;"!$B$50:$E$50")&lt;&gt;0,0),0)),"")</f>
        <v/>
      </c>
    </row>
    <row r="77" spans="1:24" ht="22.9" customHeight="1">
      <c r="A77" s="77" t="s">
        <v>302</v>
      </c>
      <c r="B77" s="79" t="str">
        <f ca="1">IFERROR(INDIRECT(Tableau1[[#This Row],[Fiche]]&amp;"!D$4"),"")</f>
        <v/>
      </c>
      <c r="C77" s="79" t="s">
        <v>308</v>
      </c>
      <c r="D77" s="21" t="str">
        <f ca="1">IFERROR(INDIRECT(Tableau1[[#This Row],[Fiche]]&amp;"!D$7"),"")</f>
        <v/>
      </c>
      <c r="E77" s="22" t="str">
        <f ca="1">IFERROR(INDIRECT(Tableau1[[#This Row],[Fiche]]&amp;"!E$7"),"")</f>
        <v/>
      </c>
      <c r="F77" s="56" t="str">
        <f ca="1">IFERROR(IF(TEXT(Tableau1[[#This Row],[Heure]],"hh")&gt;0,VLOOKUP(TEXT(Tableau1[[#This Row],[Heure]],"hh"),'Tranches horaires'!$A$3:$B$26,2),""),"")</f>
        <v/>
      </c>
      <c r="G77" s="23" t="str">
        <f ca="1">IFERROR(INDIRECT(Tableau1[[#This Row],[Fiche]]&amp;"!F$7"),"")</f>
        <v/>
      </c>
      <c r="H77" s="25" t="str">
        <f ca="1">IFERROR(INDIRECT(Tableau1[[#This Row],[Fiche]]&amp;"!D$10"),"")</f>
        <v/>
      </c>
      <c r="I77" s="23" t="str">
        <f ca="1">IFERROR(INDIRECT(Tableau1[[#This Row],[Fiche]]&amp;"!E$10"),"")</f>
        <v/>
      </c>
      <c r="J77" s="23" t="str">
        <f ca="1">IFERROR(INDIRECT(Tableau1[[#This Row],[Fiche]]&amp;"!D$11"),"")</f>
        <v/>
      </c>
      <c r="K77" s="23" t="str">
        <f ca="1">IFERROR(INDEX(INDIRECT(Tableau1[[#This Row],[Fiche]]&amp;"!$D$8:$G$8"),MATCH(TRUE,INDEX(INDIRECT(Tableau1[[#This Row],[Fiche]]&amp;"!$D$9:$G$9")&lt;&gt;"",0),0)),"")</f>
        <v/>
      </c>
      <c r="L77" s="23" t="str">
        <f ca="1">IFERROR(INDEX(INDIRECT(Tableau1[[#This Row],[Fiche]]&amp;"!$D$14:$E$14"),MATCH(TRUE,INDEX(INDIRECT(Tableau1[[#This Row],[Fiche]]&amp;"!$D$15:$E$15")&lt;&gt;"",0),0)),"")</f>
        <v/>
      </c>
      <c r="M77" s="23" t="str">
        <f ca="1">IFERROR(UPPER(INDIRECT(Tableau1[[#This Row],[Fiche]]&amp;"!$F$15")),"")</f>
        <v/>
      </c>
      <c r="N77" s="23" t="str">
        <f ca="1">IFERROR(INDEX(INDIRECT(Tableau1[[#This Row],[Fiche]]&amp;"!$D$16:$G$16"),MATCH(TRUE,INDEX(INDIRECT(Tableau1[[#This Row],[Fiche]]&amp;"!$D$17:$G$17")&lt;&gt;"",0),0)),"")</f>
        <v/>
      </c>
      <c r="O77" s="23" t="str">
        <f ca="1">IFERROR((INDIRECT(Tableau1[[#This Row],[Fiche]]&amp;"!$B$46")),"")</f>
        <v/>
      </c>
      <c r="P77" s="23" t="str">
        <f ca="1">IFERROR(UPPER(INDIRECT(Tableau1[[#This Row],[Fiche]]&amp;"!$C$46")),"")</f>
        <v/>
      </c>
      <c r="Q77" s="23" t="str">
        <f ca="1">IFERROR(UPPER(INDIRECT(Tableau1[[#This Row],[Fiche]]&amp;"!$D$46")),"")</f>
        <v/>
      </c>
      <c r="R77" s="23" t="str">
        <f ca="1">IFERROR(UPPER(INDIRECT(Tableau1[[#This Row],[Fiche]]&amp;"!$E$46")),"")</f>
        <v/>
      </c>
      <c r="S77" s="23" t="str">
        <f ca="1">IFERROR(UPPER(INDIRECT(Tableau1[[#This Row],[Fiche]]&amp;"!$F$46")),"")</f>
        <v/>
      </c>
      <c r="T77" s="23" t="str">
        <f ca="1">IFERROR(UPPER(INDIRECT(Tableau1[[#This Row],[Fiche]]&amp;"!$E$46")),"")</f>
        <v/>
      </c>
      <c r="U77" s="23" t="str">
        <f ca="1">IFERROR(INDEX(INDIRECT(Tableau1[[#This Row],[Fiche]]&amp;"!$D$24:$G$24"),MATCH(TRUE,INDEX(INDIRECT(Tableau1[[#This Row],[Fiche]]&amp;"!$D$25:$G$25")&lt;&gt;"",0),0)),"")</f>
        <v/>
      </c>
      <c r="V77" s="23" t="str">
        <f ca="1">IFERROR(INDEX(INDIRECT(Tableau1[[#This Row],[Fiche]]&amp;"!$B$47:$H$47"),MATCH(TRUE,INDEX(INDIRECT(Tableau1[[#This Row],[Fiche]]&amp;"!$B$48:$H$48")&lt;&gt;0,0),0)),"")</f>
        <v/>
      </c>
      <c r="W77" s="23" t="str">
        <f ca="1">IFERROR(INDEX(INDIRECT(Tableau1[[#This Row],[Fiche]]&amp;"!$D$30:$G$30"),MATCH(TRUE,INDEX(INDIRECT(Tableau1[[#This Row],[Fiche]]&amp;"!$D$31:$G$31")&lt;&gt;"",0),0)),"")</f>
        <v/>
      </c>
      <c r="X77" s="24" t="str">
        <f ca="1">IFERROR(INDEX(INDIRECT(Tableau1[[#This Row],[Fiche]]&amp;"!$B$49:$E$49"),MATCH(TRUE,INDEX(INDIRECT(Tableau1[[#This Row],[Fiche]]&amp;"!$B$50:$E$50")&lt;&gt;0,0),0)),"")</f>
        <v/>
      </c>
    </row>
    <row r="78" spans="1:24" ht="22.9" customHeight="1">
      <c r="A78" s="77" t="s">
        <v>303</v>
      </c>
      <c r="B78" s="79" t="str">
        <f ca="1">IFERROR(INDIRECT(Tableau1[[#This Row],[Fiche]]&amp;"!D$4"),"")</f>
        <v/>
      </c>
      <c r="C78" s="79" t="s">
        <v>308</v>
      </c>
      <c r="D78" s="21" t="str">
        <f ca="1">IFERROR(INDIRECT(Tableau1[[#This Row],[Fiche]]&amp;"!D$7"),"")</f>
        <v/>
      </c>
      <c r="E78" s="22" t="str">
        <f ca="1">IFERROR(INDIRECT(Tableau1[[#This Row],[Fiche]]&amp;"!E$7"),"")</f>
        <v/>
      </c>
      <c r="F78" s="56" t="str">
        <f ca="1">IFERROR(IF(TEXT(Tableau1[[#This Row],[Heure]],"hh")&gt;0,VLOOKUP(TEXT(Tableau1[[#This Row],[Heure]],"hh"),'Tranches horaires'!$A$3:$B$26,2),""),"")</f>
        <v/>
      </c>
      <c r="G78" s="23" t="str">
        <f ca="1">IFERROR(INDIRECT(Tableau1[[#This Row],[Fiche]]&amp;"!F$7"),"")</f>
        <v/>
      </c>
      <c r="H78" s="25" t="str">
        <f ca="1">IFERROR(INDIRECT(Tableau1[[#This Row],[Fiche]]&amp;"!D$10"),"")</f>
        <v/>
      </c>
      <c r="I78" s="23" t="str">
        <f ca="1">IFERROR(INDIRECT(Tableau1[[#This Row],[Fiche]]&amp;"!E$10"),"")</f>
        <v/>
      </c>
      <c r="J78" s="23" t="str">
        <f ca="1">IFERROR(INDIRECT(Tableau1[[#This Row],[Fiche]]&amp;"!D$11"),"")</f>
        <v/>
      </c>
      <c r="K78" s="23" t="str">
        <f ca="1">IFERROR(INDEX(INDIRECT(Tableau1[[#This Row],[Fiche]]&amp;"!$D$8:$G$8"),MATCH(TRUE,INDEX(INDIRECT(Tableau1[[#This Row],[Fiche]]&amp;"!$D$9:$G$9")&lt;&gt;"",0),0)),"")</f>
        <v/>
      </c>
      <c r="L78" s="23" t="str">
        <f ca="1">IFERROR(INDEX(INDIRECT(Tableau1[[#This Row],[Fiche]]&amp;"!$D$14:$E$14"),MATCH(TRUE,INDEX(INDIRECT(Tableau1[[#This Row],[Fiche]]&amp;"!$D$15:$E$15")&lt;&gt;"",0),0)),"")</f>
        <v/>
      </c>
      <c r="M78" s="23" t="str">
        <f ca="1">IFERROR(UPPER(INDIRECT(Tableau1[[#This Row],[Fiche]]&amp;"!$F$15")),"")</f>
        <v/>
      </c>
      <c r="N78" s="23" t="str">
        <f ca="1">IFERROR(INDEX(INDIRECT(Tableau1[[#This Row],[Fiche]]&amp;"!$D$16:$G$16"),MATCH(TRUE,INDEX(INDIRECT(Tableau1[[#This Row],[Fiche]]&amp;"!$D$17:$G$17")&lt;&gt;"",0),0)),"")</f>
        <v/>
      </c>
      <c r="O78" s="23" t="str">
        <f ca="1">IFERROR((INDIRECT(Tableau1[[#This Row],[Fiche]]&amp;"!$B$46")),"")</f>
        <v/>
      </c>
      <c r="P78" s="23" t="str">
        <f ca="1">IFERROR(UPPER(INDIRECT(Tableau1[[#This Row],[Fiche]]&amp;"!$C$46")),"")</f>
        <v/>
      </c>
      <c r="Q78" s="23" t="str">
        <f ca="1">IFERROR(UPPER(INDIRECT(Tableau1[[#This Row],[Fiche]]&amp;"!$D$46")),"")</f>
        <v/>
      </c>
      <c r="R78" s="23" t="str">
        <f ca="1">IFERROR(UPPER(INDIRECT(Tableau1[[#This Row],[Fiche]]&amp;"!$E$46")),"")</f>
        <v/>
      </c>
      <c r="S78" s="23" t="str">
        <f ca="1">IFERROR(UPPER(INDIRECT(Tableau1[[#This Row],[Fiche]]&amp;"!$F$46")),"")</f>
        <v/>
      </c>
      <c r="T78" s="23" t="str">
        <f ca="1">IFERROR(UPPER(INDIRECT(Tableau1[[#This Row],[Fiche]]&amp;"!$E$46")),"")</f>
        <v/>
      </c>
      <c r="U78" s="23" t="str">
        <f ca="1">IFERROR(INDEX(INDIRECT(Tableau1[[#This Row],[Fiche]]&amp;"!$D$24:$G$24"),MATCH(TRUE,INDEX(INDIRECT(Tableau1[[#This Row],[Fiche]]&amp;"!$D$25:$G$25")&lt;&gt;"",0),0)),"")</f>
        <v/>
      </c>
      <c r="V78" s="23" t="str">
        <f ca="1">IFERROR(INDEX(INDIRECT(Tableau1[[#This Row],[Fiche]]&amp;"!$B$47:$H$47"),MATCH(TRUE,INDEX(INDIRECT(Tableau1[[#This Row],[Fiche]]&amp;"!$B$48:$H$48")&lt;&gt;0,0),0)),"")</f>
        <v/>
      </c>
      <c r="W78" s="23" t="str">
        <f ca="1">IFERROR(INDEX(INDIRECT(Tableau1[[#This Row],[Fiche]]&amp;"!$D$30:$G$30"),MATCH(TRUE,INDEX(INDIRECT(Tableau1[[#This Row],[Fiche]]&amp;"!$D$31:$G$31")&lt;&gt;"",0),0)),"")</f>
        <v/>
      </c>
      <c r="X78" s="24" t="str">
        <f ca="1">IFERROR(INDEX(INDIRECT(Tableau1[[#This Row],[Fiche]]&amp;"!$B$49:$E$49"),MATCH(TRUE,INDEX(INDIRECT(Tableau1[[#This Row],[Fiche]]&amp;"!$B$50:$E$50")&lt;&gt;0,0),0)),"")</f>
        <v/>
      </c>
    </row>
    <row r="79" spans="1:24" ht="22.9" customHeight="1">
      <c r="A79" s="77" t="s">
        <v>304</v>
      </c>
      <c r="B79" s="79" t="str">
        <f ca="1">IFERROR(INDIRECT(Tableau1[[#This Row],[Fiche]]&amp;"!D$4"),"")</f>
        <v/>
      </c>
      <c r="C79" s="79" t="s">
        <v>308</v>
      </c>
      <c r="D79" s="21" t="str">
        <f ca="1">IFERROR(INDIRECT(Tableau1[[#This Row],[Fiche]]&amp;"!D$7"),"")</f>
        <v/>
      </c>
      <c r="E79" s="22" t="str">
        <f ca="1">IFERROR(INDIRECT(Tableau1[[#This Row],[Fiche]]&amp;"!E$7"),"")</f>
        <v/>
      </c>
      <c r="F79" s="56" t="str">
        <f ca="1">IFERROR(IF(TEXT(Tableau1[[#This Row],[Heure]],"hh")&gt;0,VLOOKUP(TEXT(Tableau1[[#This Row],[Heure]],"hh"),'Tranches horaires'!$A$3:$B$26,2),""),"")</f>
        <v/>
      </c>
      <c r="G79" s="23" t="str">
        <f ca="1">IFERROR(INDIRECT(Tableau1[[#This Row],[Fiche]]&amp;"!F$7"),"")</f>
        <v/>
      </c>
      <c r="H79" s="25" t="str">
        <f ca="1">IFERROR(INDIRECT(Tableau1[[#This Row],[Fiche]]&amp;"!D$10"),"")</f>
        <v/>
      </c>
      <c r="I79" s="23" t="str">
        <f ca="1">IFERROR(INDIRECT(Tableau1[[#This Row],[Fiche]]&amp;"!E$10"),"")</f>
        <v/>
      </c>
      <c r="J79" s="23" t="str">
        <f ca="1">IFERROR(INDIRECT(Tableau1[[#This Row],[Fiche]]&amp;"!D$11"),"")</f>
        <v/>
      </c>
      <c r="K79" s="23" t="str">
        <f ca="1">IFERROR(INDEX(INDIRECT(Tableau1[[#This Row],[Fiche]]&amp;"!$D$8:$G$8"),MATCH(TRUE,INDEX(INDIRECT(Tableau1[[#This Row],[Fiche]]&amp;"!$D$9:$G$9")&lt;&gt;"",0),0)),"")</f>
        <v/>
      </c>
      <c r="L79" s="23" t="str">
        <f ca="1">IFERROR(INDEX(INDIRECT(Tableau1[[#This Row],[Fiche]]&amp;"!$D$14:$E$14"),MATCH(TRUE,INDEX(INDIRECT(Tableau1[[#This Row],[Fiche]]&amp;"!$D$15:$E$15")&lt;&gt;"",0),0)),"")</f>
        <v/>
      </c>
      <c r="M79" s="23" t="str">
        <f ca="1">IFERROR(UPPER(INDIRECT(Tableau1[[#This Row],[Fiche]]&amp;"!$F$15")),"")</f>
        <v/>
      </c>
      <c r="N79" s="23" t="str">
        <f ca="1">IFERROR(INDEX(INDIRECT(Tableau1[[#This Row],[Fiche]]&amp;"!$D$16:$G$16"),MATCH(TRUE,INDEX(INDIRECT(Tableau1[[#This Row],[Fiche]]&amp;"!$D$17:$G$17")&lt;&gt;"",0),0)),"")</f>
        <v/>
      </c>
      <c r="O79" s="23" t="str">
        <f ca="1">IFERROR((INDIRECT(Tableau1[[#This Row],[Fiche]]&amp;"!$B$46")),"")</f>
        <v/>
      </c>
      <c r="P79" s="23" t="str">
        <f ca="1">IFERROR(UPPER(INDIRECT(Tableau1[[#This Row],[Fiche]]&amp;"!$C$46")),"")</f>
        <v/>
      </c>
      <c r="Q79" s="23" t="str">
        <f ca="1">IFERROR(UPPER(INDIRECT(Tableau1[[#This Row],[Fiche]]&amp;"!$D$46")),"")</f>
        <v/>
      </c>
      <c r="R79" s="23" t="str">
        <f ca="1">IFERROR(UPPER(INDIRECT(Tableau1[[#This Row],[Fiche]]&amp;"!$E$46")),"")</f>
        <v/>
      </c>
      <c r="S79" s="23" t="str">
        <f ca="1">IFERROR(UPPER(INDIRECT(Tableau1[[#This Row],[Fiche]]&amp;"!$F$46")),"")</f>
        <v/>
      </c>
      <c r="T79" s="23" t="str">
        <f ca="1">IFERROR(UPPER(INDIRECT(Tableau1[[#This Row],[Fiche]]&amp;"!$E$46")),"")</f>
        <v/>
      </c>
      <c r="U79" s="23" t="str">
        <f ca="1">IFERROR(INDEX(INDIRECT(Tableau1[[#This Row],[Fiche]]&amp;"!$D$24:$G$24"),MATCH(TRUE,INDEX(INDIRECT(Tableau1[[#This Row],[Fiche]]&amp;"!$D$25:$G$25")&lt;&gt;"",0),0)),"")</f>
        <v/>
      </c>
      <c r="V79" s="23" t="str">
        <f ca="1">IFERROR(INDEX(INDIRECT(Tableau1[[#This Row],[Fiche]]&amp;"!$B$47:$H$47"),MATCH(TRUE,INDEX(INDIRECT(Tableau1[[#This Row],[Fiche]]&amp;"!$B$48:$H$48")&lt;&gt;0,0),0)),"")</f>
        <v/>
      </c>
      <c r="W79" s="23" t="str">
        <f ca="1">IFERROR(INDEX(INDIRECT(Tableau1[[#This Row],[Fiche]]&amp;"!$D$30:$G$30"),MATCH(TRUE,INDEX(INDIRECT(Tableau1[[#This Row],[Fiche]]&amp;"!$D$31:$G$31")&lt;&gt;"",0),0)),"")</f>
        <v/>
      </c>
      <c r="X79" s="24" t="str">
        <f ca="1">IFERROR(INDEX(INDIRECT(Tableau1[[#This Row],[Fiche]]&amp;"!$B$49:$E$49"),MATCH(TRUE,INDEX(INDIRECT(Tableau1[[#This Row],[Fiche]]&amp;"!$B$50:$E$50")&lt;&gt;0,0),0)),"")</f>
        <v/>
      </c>
    </row>
    <row r="80" spans="1:24" ht="22.9" customHeight="1">
      <c r="A80" s="77" t="s">
        <v>305</v>
      </c>
      <c r="B80" s="79" t="str">
        <f ca="1">IFERROR(INDIRECT(Tableau1[[#This Row],[Fiche]]&amp;"!D$4"),"")</f>
        <v/>
      </c>
      <c r="C80" s="79" t="s">
        <v>308</v>
      </c>
      <c r="D80" s="21" t="str">
        <f ca="1">IFERROR(INDIRECT(Tableau1[[#This Row],[Fiche]]&amp;"!D$7"),"")</f>
        <v/>
      </c>
      <c r="E80" s="22" t="str">
        <f ca="1">IFERROR(INDIRECT(Tableau1[[#This Row],[Fiche]]&amp;"!E$7"),"")</f>
        <v/>
      </c>
      <c r="F80" s="56" t="str">
        <f ca="1">IFERROR(IF(TEXT(Tableau1[[#This Row],[Heure]],"hh")&gt;0,VLOOKUP(TEXT(Tableau1[[#This Row],[Heure]],"hh"),'Tranches horaires'!$A$3:$B$26,2),""),"")</f>
        <v/>
      </c>
      <c r="G80" s="23" t="str">
        <f ca="1">IFERROR(INDIRECT(Tableau1[[#This Row],[Fiche]]&amp;"!F$7"),"")</f>
        <v/>
      </c>
      <c r="H80" s="25" t="str">
        <f ca="1">IFERROR(INDIRECT(Tableau1[[#This Row],[Fiche]]&amp;"!D$10"),"")</f>
        <v/>
      </c>
      <c r="I80" s="23" t="str">
        <f ca="1">IFERROR(INDIRECT(Tableau1[[#This Row],[Fiche]]&amp;"!E$10"),"")</f>
        <v/>
      </c>
      <c r="J80" s="23" t="str">
        <f ca="1">IFERROR(INDIRECT(Tableau1[[#This Row],[Fiche]]&amp;"!D$11"),"")</f>
        <v/>
      </c>
      <c r="K80" s="23" t="str">
        <f ca="1">IFERROR(INDEX(INDIRECT(Tableau1[[#This Row],[Fiche]]&amp;"!$D$8:$G$8"),MATCH(TRUE,INDEX(INDIRECT(Tableau1[[#This Row],[Fiche]]&amp;"!$D$9:$G$9")&lt;&gt;"",0),0)),"")</f>
        <v/>
      </c>
      <c r="L80" s="23" t="str">
        <f ca="1">IFERROR(INDEX(INDIRECT(Tableau1[[#This Row],[Fiche]]&amp;"!$D$14:$E$14"),MATCH(TRUE,INDEX(INDIRECT(Tableau1[[#This Row],[Fiche]]&amp;"!$D$15:$E$15")&lt;&gt;"",0),0)),"")</f>
        <v/>
      </c>
      <c r="M80" s="23" t="str">
        <f ca="1">IFERROR(UPPER(INDIRECT(Tableau1[[#This Row],[Fiche]]&amp;"!$F$15")),"")</f>
        <v/>
      </c>
      <c r="N80" s="23" t="str">
        <f ca="1">IFERROR(INDEX(INDIRECT(Tableau1[[#This Row],[Fiche]]&amp;"!$D$16:$G$16"),MATCH(TRUE,INDEX(INDIRECT(Tableau1[[#This Row],[Fiche]]&amp;"!$D$17:$G$17")&lt;&gt;"",0),0)),"")</f>
        <v/>
      </c>
      <c r="O80" s="23" t="str">
        <f ca="1">IFERROR((INDIRECT(Tableau1[[#This Row],[Fiche]]&amp;"!$B$46")),"")</f>
        <v/>
      </c>
      <c r="P80" s="23" t="str">
        <f ca="1">IFERROR(UPPER(INDIRECT(Tableau1[[#This Row],[Fiche]]&amp;"!$C$46")),"")</f>
        <v/>
      </c>
      <c r="Q80" s="23" t="str">
        <f ca="1">IFERROR(UPPER(INDIRECT(Tableau1[[#This Row],[Fiche]]&amp;"!$D$46")),"")</f>
        <v/>
      </c>
      <c r="R80" s="23" t="str">
        <f ca="1">IFERROR(UPPER(INDIRECT(Tableau1[[#This Row],[Fiche]]&amp;"!$E$46")),"")</f>
        <v/>
      </c>
      <c r="S80" s="23" t="str">
        <f ca="1">IFERROR(UPPER(INDIRECT(Tableau1[[#This Row],[Fiche]]&amp;"!$F$46")),"")</f>
        <v/>
      </c>
      <c r="T80" s="23" t="str">
        <f ca="1">IFERROR(UPPER(INDIRECT(Tableau1[[#This Row],[Fiche]]&amp;"!$E$46")),"")</f>
        <v/>
      </c>
      <c r="U80" s="23" t="str">
        <f ca="1">IFERROR(INDEX(INDIRECT(Tableau1[[#This Row],[Fiche]]&amp;"!$D$24:$G$24"),MATCH(TRUE,INDEX(INDIRECT(Tableau1[[#This Row],[Fiche]]&amp;"!$D$25:$G$25")&lt;&gt;"",0),0)),"")</f>
        <v/>
      </c>
      <c r="V80" s="23" t="str">
        <f ca="1">IFERROR(INDEX(INDIRECT(Tableau1[[#This Row],[Fiche]]&amp;"!$B$47:$H$47"),MATCH(TRUE,INDEX(INDIRECT(Tableau1[[#This Row],[Fiche]]&amp;"!$B$48:$H$48")&lt;&gt;0,0),0)),"")</f>
        <v/>
      </c>
      <c r="W80" s="23" t="str">
        <f ca="1">IFERROR(INDEX(INDIRECT(Tableau1[[#This Row],[Fiche]]&amp;"!$D$30:$G$30"),MATCH(TRUE,INDEX(INDIRECT(Tableau1[[#This Row],[Fiche]]&amp;"!$D$31:$G$31")&lt;&gt;"",0),0)),"")</f>
        <v/>
      </c>
      <c r="X80" s="24" t="str">
        <f ca="1">IFERROR(INDEX(INDIRECT(Tableau1[[#This Row],[Fiche]]&amp;"!$B$49:$E$49"),MATCH(TRUE,INDEX(INDIRECT(Tableau1[[#This Row],[Fiche]]&amp;"!$B$50:$E$50")&lt;&gt;0,0),0)),"")</f>
        <v/>
      </c>
    </row>
    <row r="81" spans="1:24" ht="22.9" customHeight="1">
      <c r="A81" s="77" t="s">
        <v>310</v>
      </c>
      <c r="B81" s="79" t="str">
        <f ca="1">IFERROR(INDIRECT(Tableau1[[#This Row],[Fiche]]&amp;"!D$4"),"")</f>
        <v/>
      </c>
      <c r="C81" s="79" t="s">
        <v>309</v>
      </c>
      <c r="D81" s="21" t="str">
        <f ca="1">IFERROR(INDIRECT(Tableau1[[#This Row],[Fiche]]&amp;"!D$7"),"")</f>
        <v/>
      </c>
      <c r="E81" s="22" t="str">
        <f ca="1">IFERROR(INDIRECT(Tableau1[[#This Row],[Fiche]]&amp;"!E$7"),"")</f>
        <v/>
      </c>
      <c r="F81" s="56" t="str">
        <f ca="1">IFERROR(IF(TEXT(Tableau1[[#This Row],[Heure]],"hh")&gt;0,VLOOKUP(TEXT(Tableau1[[#This Row],[Heure]],"hh"),'Tranches horaires'!$A$3:$B$26,2),""),"")</f>
        <v/>
      </c>
      <c r="G81" s="23" t="str">
        <f ca="1">IFERROR(INDIRECT(Tableau1[[#This Row],[Fiche]]&amp;"!F$7"),"")</f>
        <v/>
      </c>
      <c r="H81" s="25" t="str">
        <f ca="1">IFERROR(INDIRECT(Tableau1[[#This Row],[Fiche]]&amp;"!D$10"),"")</f>
        <v/>
      </c>
      <c r="I81" s="23" t="str">
        <f ca="1">IFERROR(INDIRECT(Tableau1[[#This Row],[Fiche]]&amp;"!E$10"),"")</f>
        <v/>
      </c>
      <c r="J81" s="23" t="str">
        <f ca="1">IFERROR(INDIRECT(Tableau1[[#This Row],[Fiche]]&amp;"!D$11"),"")</f>
        <v/>
      </c>
      <c r="K81" s="23" t="str">
        <f ca="1">IFERROR(INDEX(INDIRECT(Tableau1[[#This Row],[Fiche]]&amp;"!$D$8:$G$8"),MATCH(TRUE,INDEX(INDIRECT(Tableau1[[#This Row],[Fiche]]&amp;"!$D$9:$G$9")&lt;&gt;"",0),0)),"")</f>
        <v/>
      </c>
      <c r="L81" s="23" t="str">
        <f ca="1">IFERROR(INDEX(INDIRECT(Tableau1[[#This Row],[Fiche]]&amp;"!$D$14:$E$14"),MATCH(TRUE,INDEX(INDIRECT(Tableau1[[#This Row],[Fiche]]&amp;"!$D$15:$E$15")&lt;&gt;"",0),0)),"")</f>
        <v/>
      </c>
      <c r="M81" s="23" t="str">
        <f ca="1">IFERROR(UPPER(INDIRECT(Tableau1[[#This Row],[Fiche]]&amp;"!$F$15")),"")</f>
        <v/>
      </c>
      <c r="N81" s="23" t="str">
        <f ca="1">IFERROR(INDEX(INDIRECT(Tableau1[[#This Row],[Fiche]]&amp;"!$D$16:$G$16"),MATCH(TRUE,INDEX(INDIRECT(Tableau1[[#This Row],[Fiche]]&amp;"!$D$17:$G$17")&lt;&gt;"",0),0)),"")</f>
        <v/>
      </c>
      <c r="O81" s="23" t="str">
        <f ca="1">IFERROR((INDIRECT(Tableau1[[#This Row],[Fiche]]&amp;"!$B$46")),"")</f>
        <v/>
      </c>
      <c r="P81" s="23" t="str">
        <f ca="1">IFERROR(UPPER(INDIRECT(Tableau1[[#This Row],[Fiche]]&amp;"!$C$46")),"")</f>
        <v/>
      </c>
      <c r="Q81" s="23" t="str">
        <f ca="1">IFERROR(UPPER(INDIRECT(Tableau1[[#This Row],[Fiche]]&amp;"!$D$46")),"")</f>
        <v/>
      </c>
      <c r="R81" s="23" t="str">
        <f ca="1">IFERROR(UPPER(INDIRECT(Tableau1[[#This Row],[Fiche]]&amp;"!$E$46")),"")</f>
        <v/>
      </c>
      <c r="S81" s="23" t="str">
        <f ca="1">IFERROR(UPPER(INDIRECT(Tableau1[[#This Row],[Fiche]]&amp;"!$F$46")),"")</f>
        <v/>
      </c>
      <c r="T81" s="23" t="str">
        <f ca="1">IFERROR(UPPER(INDIRECT(Tableau1[[#This Row],[Fiche]]&amp;"!$E$46")),"")</f>
        <v/>
      </c>
      <c r="U81" s="23" t="str">
        <f ca="1">IFERROR(INDEX(INDIRECT(Tableau1[[#This Row],[Fiche]]&amp;"!$D$24:$G$24"),MATCH(TRUE,INDEX(INDIRECT(Tableau1[[#This Row],[Fiche]]&amp;"!$D$25:$G$25")&lt;&gt;"",0),0)),"")</f>
        <v/>
      </c>
      <c r="V81" s="23" t="str">
        <f ca="1">IFERROR(INDEX(INDIRECT(Tableau1[[#This Row],[Fiche]]&amp;"!$B$47:$H$47"),MATCH(TRUE,INDEX(INDIRECT(Tableau1[[#This Row],[Fiche]]&amp;"!$B$48:$H$48")&lt;&gt;0,0),0)),"")</f>
        <v/>
      </c>
      <c r="W81" s="23" t="str">
        <f ca="1">IFERROR(INDEX(INDIRECT(Tableau1[[#This Row],[Fiche]]&amp;"!$D$30:$G$30"),MATCH(TRUE,INDEX(INDIRECT(Tableau1[[#This Row],[Fiche]]&amp;"!$D$31:$G$31")&lt;&gt;"",0),0)),"")</f>
        <v/>
      </c>
      <c r="X81" s="24" t="str">
        <f ca="1">IFERROR(INDEX(INDIRECT(Tableau1[[#This Row],[Fiche]]&amp;"!$B$49:$E$49"),MATCH(TRUE,INDEX(INDIRECT(Tableau1[[#This Row],[Fiche]]&amp;"!$B$50:$E$50")&lt;&gt;0,0),0)),"")</f>
        <v/>
      </c>
    </row>
    <row r="82" spans="1:24" ht="22.9" customHeight="1">
      <c r="A82" s="77" t="s">
        <v>311</v>
      </c>
      <c r="B82" s="79" t="str">
        <f ca="1">IFERROR(INDIRECT(Tableau1[[#This Row],[Fiche]]&amp;"!D$4"),"")</f>
        <v/>
      </c>
      <c r="C82" s="79" t="s">
        <v>309</v>
      </c>
      <c r="D82" s="21" t="str">
        <f ca="1">IFERROR(INDIRECT(Tableau1[[#This Row],[Fiche]]&amp;"!D$7"),"")</f>
        <v/>
      </c>
      <c r="E82" s="22" t="str">
        <f ca="1">IFERROR(INDIRECT(Tableau1[[#This Row],[Fiche]]&amp;"!E$7"),"")</f>
        <v/>
      </c>
      <c r="F82" s="56" t="str">
        <f ca="1">IFERROR(IF(TEXT(Tableau1[[#This Row],[Heure]],"hh")&gt;0,VLOOKUP(TEXT(Tableau1[[#This Row],[Heure]],"hh"),'Tranches horaires'!$A$3:$B$26,2),""),"")</f>
        <v/>
      </c>
      <c r="G82" s="23" t="str">
        <f ca="1">IFERROR(INDIRECT(Tableau1[[#This Row],[Fiche]]&amp;"!F$7"),"")</f>
        <v/>
      </c>
      <c r="H82" s="25" t="str">
        <f ca="1">IFERROR(INDIRECT(Tableau1[[#This Row],[Fiche]]&amp;"!D$10"),"")</f>
        <v/>
      </c>
      <c r="I82" s="23" t="str">
        <f ca="1">IFERROR(INDIRECT(Tableau1[[#This Row],[Fiche]]&amp;"!E$10"),"")</f>
        <v/>
      </c>
      <c r="J82" s="23" t="str">
        <f ca="1">IFERROR(INDIRECT(Tableau1[[#This Row],[Fiche]]&amp;"!D$11"),"")</f>
        <v/>
      </c>
      <c r="K82" s="23" t="str">
        <f ca="1">IFERROR(INDEX(INDIRECT(Tableau1[[#This Row],[Fiche]]&amp;"!$D$8:$G$8"),MATCH(TRUE,INDEX(INDIRECT(Tableau1[[#This Row],[Fiche]]&amp;"!$D$9:$G$9")&lt;&gt;"",0),0)),"")</f>
        <v/>
      </c>
      <c r="L82" s="23" t="str">
        <f ca="1">IFERROR(INDEX(INDIRECT(Tableau1[[#This Row],[Fiche]]&amp;"!$D$14:$E$14"),MATCH(TRUE,INDEX(INDIRECT(Tableau1[[#This Row],[Fiche]]&amp;"!$D$15:$E$15")&lt;&gt;"",0),0)),"")</f>
        <v/>
      </c>
      <c r="M82" s="23" t="str">
        <f ca="1">IFERROR(UPPER(INDIRECT(Tableau1[[#This Row],[Fiche]]&amp;"!$F$15")),"")</f>
        <v/>
      </c>
      <c r="N82" s="23" t="str">
        <f ca="1">IFERROR(INDEX(INDIRECT(Tableau1[[#This Row],[Fiche]]&amp;"!$D$16:$G$16"),MATCH(TRUE,INDEX(INDIRECT(Tableau1[[#This Row],[Fiche]]&amp;"!$D$17:$G$17")&lt;&gt;"",0),0)),"")</f>
        <v/>
      </c>
      <c r="O82" s="23" t="str">
        <f ca="1">IFERROR((INDIRECT(Tableau1[[#This Row],[Fiche]]&amp;"!$B$46")),"")</f>
        <v/>
      </c>
      <c r="P82" s="23" t="str">
        <f ca="1">IFERROR(UPPER(INDIRECT(Tableau1[[#This Row],[Fiche]]&amp;"!$C$46")),"")</f>
        <v/>
      </c>
      <c r="Q82" s="23" t="str">
        <f ca="1">IFERROR(UPPER(INDIRECT(Tableau1[[#This Row],[Fiche]]&amp;"!$D$46")),"")</f>
        <v/>
      </c>
      <c r="R82" s="23" t="str">
        <f ca="1">IFERROR(UPPER(INDIRECT(Tableau1[[#This Row],[Fiche]]&amp;"!$E$46")),"")</f>
        <v/>
      </c>
      <c r="S82" s="23" t="str">
        <f ca="1">IFERROR(UPPER(INDIRECT(Tableau1[[#This Row],[Fiche]]&amp;"!$F$46")),"")</f>
        <v/>
      </c>
      <c r="T82" s="23" t="str">
        <f ca="1">IFERROR(UPPER(INDIRECT(Tableau1[[#This Row],[Fiche]]&amp;"!$E$46")),"")</f>
        <v/>
      </c>
      <c r="U82" s="23" t="str">
        <f ca="1">IFERROR(INDEX(INDIRECT(Tableau1[[#This Row],[Fiche]]&amp;"!$D$24:$G$24"),MATCH(TRUE,INDEX(INDIRECT(Tableau1[[#This Row],[Fiche]]&amp;"!$D$25:$G$25")&lt;&gt;"",0),0)),"")</f>
        <v/>
      </c>
      <c r="V82" s="23" t="str">
        <f ca="1">IFERROR(INDEX(INDIRECT(Tableau1[[#This Row],[Fiche]]&amp;"!$B$47:$H$47"),MATCH(TRUE,INDEX(INDIRECT(Tableau1[[#This Row],[Fiche]]&amp;"!$B$48:$H$48")&lt;&gt;0,0),0)),"")</f>
        <v/>
      </c>
      <c r="W82" s="23" t="str">
        <f ca="1">IFERROR(INDEX(INDIRECT(Tableau1[[#This Row],[Fiche]]&amp;"!$D$30:$G$30"),MATCH(TRUE,INDEX(INDIRECT(Tableau1[[#This Row],[Fiche]]&amp;"!$D$31:$G$31")&lt;&gt;"",0),0)),"")</f>
        <v/>
      </c>
      <c r="X82" s="24" t="str">
        <f ca="1">IFERROR(INDEX(INDIRECT(Tableau1[[#This Row],[Fiche]]&amp;"!$B$49:$E$49"),MATCH(TRUE,INDEX(INDIRECT(Tableau1[[#This Row],[Fiche]]&amp;"!$B$50:$E$50")&lt;&gt;0,0),0)),"")</f>
        <v/>
      </c>
    </row>
    <row r="83" spans="1:24" ht="22.9" customHeight="1">
      <c r="A83" s="77" t="s">
        <v>312</v>
      </c>
      <c r="B83" s="79" t="str">
        <f ca="1">IFERROR(INDIRECT(Tableau1[[#This Row],[Fiche]]&amp;"!D$4"),"")</f>
        <v/>
      </c>
      <c r="C83" s="79" t="s">
        <v>308</v>
      </c>
      <c r="D83" s="21" t="str">
        <f ca="1">IFERROR(INDIRECT(Tableau1[[#This Row],[Fiche]]&amp;"!D$7"),"")</f>
        <v/>
      </c>
      <c r="E83" s="22" t="str">
        <f ca="1">IFERROR(INDIRECT(Tableau1[[#This Row],[Fiche]]&amp;"!E$7"),"")</f>
        <v/>
      </c>
      <c r="F83" s="56" t="str">
        <f ca="1">IFERROR(IF(TEXT(Tableau1[[#This Row],[Heure]],"hh")&gt;0,VLOOKUP(TEXT(Tableau1[[#This Row],[Heure]],"hh"),'Tranches horaires'!$A$3:$B$26,2),""),"")</f>
        <v/>
      </c>
      <c r="G83" s="23" t="str">
        <f ca="1">IFERROR(INDIRECT(Tableau1[[#This Row],[Fiche]]&amp;"!F$7"),"")</f>
        <v/>
      </c>
      <c r="H83" s="25" t="str">
        <f ca="1">IFERROR(INDIRECT(Tableau1[[#This Row],[Fiche]]&amp;"!D$10"),"")</f>
        <v/>
      </c>
      <c r="I83" s="23" t="str">
        <f ca="1">IFERROR(INDIRECT(Tableau1[[#This Row],[Fiche]]&amp;"!E$10"),"")</f>
        <v/>
      </c>
      <c r="J83" s="23" t="str">
        <f ca="1">IFERROR(INDIRECT(Tableau1[[#This Row],[Fiche]]&amp;"!D$11"),"")</f>
        <v/>
      </c>
      <c r="K83" s="23" t="str">
        <f ca="1">IFERROR(INDEX(INDIRECT(Tableau1[[#This Row],[Fiche]]&amp;"!$D$8:$G$8"),MATCH(TRUE,INDEX(INDIRECT(Tableau1[[#This Row],[Fiche]]&amp;"!$D$9:$G$9")&lt;&gt;"",0),0)),"")</f>
        <v/>
      </c>
      <c r="L83" s="23" t="str">
        <f ca="1">IFERROR(INDEX(INDIRECT(Tableau1[[#This Row],[Fiche]]&amp;"!$D$14:$E$14"),MATCH(TRUE,INDEX(INDIRECT(Tableau1[[#This Row],[Fiche]]&amp;"!$D$15:$E$15")&lt;&gt;"",0),0)),"")</f>
        <v/>
      </c>
      <c r="M83" s="23" t="str">
        <f ca="1">IFERROR(UPPER(INDIRECT(Tableau1[[#This Row],[Fiche]]&amp;"!$F$15")),"")</f>
        <v/>
      </c>
      <c r="N83" s="23" t="str">
        <f ca="1">IFERROR(INDEX(INDIRECT(Tableau1[[#This Row],[Fiche]]&amp;"!$D$16:$G$16"),MATCH(TRUE,INDEX(INDIRECT(Tableau1[[#This Row],[Fiche]]&amp;"!$D$17:$G$17")&lt;&gt;"",0),0)),"")</f>
        <v/>
      </c>
      <c r="O83" s="23" t="str">
        <f ca="1">IFERROR((INDIRECT(Tableau1[[#This Row],[Fiche]]&amp;"!$B$46")),"")</f>
        <v/>
      </c>
      <c r="P83" s="23" t="str">
        <f ca="1">IFERROR(UPPER(INDIRECT(Tableau1[[#This Row],[Fiche]]&amp;"!$C$46")),"")</f>
        <v/>
      </c>
      <c r="Q83" s="23" t="str">
        <f ca="1">IFERROR(UPPER(INDIRECT(Tableau1[[#This Row],[Fiche]]&amp;"!$D$46")),"")</f>
        <v/>
      </c>
      <c r="R83" s="23" t="str">
        <f ca="1">IFERROR(UPPER(INDIRECT(Tableau1[[#This Row],[Fiche]]&amp;"!$E$46")),"")</f>
        <v/>
      </c>
      <c r="S83" s="23" t="str">
        <f ca="1">IFERROR(UPPER(INDIRECT(Tableau1[[#This Row],[Fiche]]&amp;"!$F$46")),"")</f>
        <v/>
      </c>
      <c r="T83" s="23" t="str">
        <f ca="1">IFERROR(UPPER(INDIRECT(Tableau1[[#This Row],[Fiche]]&amp;"!$E$46")),"")</f>
        <v/>
      </c>
      <c r="U83" s="23" t="str">
        <f ca="1">IFERROR(INDEX(INDIRECT(Tableau1[[#This Row],[Fiche]]&amp;"!$D$24:$G$24"),MATCH(TRUE,INDEX(INDIRECT(Tableau1[[#This Row],[Fiche]]&amp;"!$D$25:$G$25")&lt;&gt;"",0),0)),"")</f>
        <v/>
      </c>
      <c r="V83" s="23" t="str">
        <f ca="1">IFERROR(INDEX(INDIRECT(Tableau1[[#This Row],[Fiche]]&amp;"!$B$47:$H$47"),MATCH(TRUE,INDEX(INDIRECT(Tableau1[[#This Row],[Fiche]]&amp;"!$B$48:$H$48")&lt;&gt;0,0),0)),"")</f>
        <v/>
      </c>
      <c r="W83" s="23" t="str">
        <f ca="1">IFERROR(INDEX(INDIRECT(Tableau1[[#This Row],[Fiche]]&amp;"!$D$30:$G$30"),MATCH(TRUE,INDEX(INDIRECT(Tableau1[[#This Row],[Fiche]]&amp;"!$D$31:$G$31")&lt;&gt;"",0),0)),"")</f>
        <v/>
      </c>
      <c r="X83" s="24" t="str">
        <f ca="1">IFERROR(INDEX(INDIRECT(Tableau1[[#This Row],[Fiche]]&amp;"!$B$49:$E$49"),MATCH(TRUE,INDEX(INDIRECT(Tableau1[[#This Row],[Fiche]]&amp;"!$B$50:$E$50")&lt;&gt;0,0),0)),"")</f>
        <v/>
      </c>
    </row>
  </sheetData>
  <phoneticPr fontId="23" type="noConversion"/>
  <pageMargins left="0.7" right="0.7" top="0.75" bottom="0.75" header="0.3" footer="0.3"/>
  <pageSetup paperSize="9" orientation="portrait" horizontalDpi="1200" verticalDpi="12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C102"/>
  <sheetViews>
    <sheetView workbookViewId="0">
      <selection activeCell="K30" sqref="K30"/>
    </sheetView>
  </sheetViews>
  <sheetFormatPr baseColWidth="10" defaultRowHeight="12.75"/>
  <cols>
    <col min="1" max="1" width="7.85546875" style="2" customWidth="1"/>
    <col min="2" max="2" width="28.42578125" customWidth="1"/>
    <col min="3" max="3" width="26" customWidth="1"/>
  </cols>
  <sheetData>
    <row r="1" spans="1:3" ht="13.5" thickTop="1">
      <c r="A1" s="73" t="s">
        <v>10</v>
      </c>
      <c r="B1" s="74" t="s">
        <v>11</v>
      </c>
      <c r="C1" s="75" t="s">
        <v>9</v>
      </c>
    </row>
    <row r="2" spans="1:3">
      <c r="A2" s="70">
        <v>1</v>
      </c>
      <c r="B2" s="64" t="s">
        <v>12</v>
      </c>
      <c r="C2" s="65" t="s">
        <v>13</v>
      </c>
    </row>
    <row r="3" spans="1:3">
      <c r="A3" s="71">
        <v>2</v>
      </c>
      <c r="B3" s="66" t="s">
        <v>14</v>
      </c>
      <c r="C3" s="67" t="s">
        <v>15</v>
      </c>
    </row>
    <row r="4" spans="1:3">
      <c r="A4" s="70">
        <v>3</v>
      </c>
      <c r="B4" s="64" t="s">
        <v>16</v>
      </c>
      <c r="C4" s="65" t="s">
        <v>13</v>
      </c>
    </row>
    <row r="5" spans="1:3">
      <c r="A5" s="71">
        <v>4</v>
      </c>
      <c r="B5" s="66" t="s">
        <v>17</v>
      </c>
      <c r="C5" s="67" t="s">
        <v>18</v>
      </c>
    </row>
    <row r="6" spans="1:3">
      <c r="A6" s="70">
        <v>5</v>
      </c>
      <c r="B6" s="64" t="s">
        <v>19</v>
      </c>
      <c r="C6" s="65" t="s">
        <v>18</v>
      </c>
    </row>
    <row r="7" spans="1:3">
      <c r="A7" s="71">
        <v>6</v>
      </c>
      <c r="B7" s="66" t="s">
        <v>20</v>
      </c>
      <c r="C7" s="67" t="s">
        <v>18</v>
      </c>
    </row>
    <row r="8" spans="1:3">
      <c r="A8" s="70">
        <v>7</v>
      </c>
      <c r="B8" s="64" t="s">
        <v>21</v>
      </c>
      <c r="C8" s="65" t="s">
        <v>13</v>
      </c>
    </row>
    <row r="9" spans="1:3">
      <c r="A9" s="71">
        <v>8</v>
      </c>
      <c r="B9" s="66" t="s">
        <v>22</v>
      </c>
      <c r="C9" s="67" t="s">
        <v>23</v>
      </c>
    </row>
    <row r="10" spans="1:3">
      <c r="A10" s="70">
        <v>9</v>
      </c>
      <c r="B10" s="64" t="s">
        <v>24</v>
      </c>
      <c r="C10" s="65" t="s">
        <v>25</v>
      </c>
    </row>
    <row r="11" spans="1:3">
      <c r="A11" s="71">
        <v>10</v>
      </c>
      <c r="B11" s="66" t="s">
        <v>26</v>
      </c>
      <c r="C11" s="67" t="s">
        <v>23</v>
      </c>
    </row>
    <row r="12" spans="1:3">
      <c r="A12" s="70">
        <v>11</v>
      </c>
      <c r="B12" s="64" t="s">
        <v>27</v>
      </c>
      <c r="C12" s="65" t="s">
        <v>25</v>
      </c>
    </row>
    <row r="13" spans="1:3">
      <c r="A13" s="71">
        <v>12</v>
      </c>
      <c r="B13" s="66" t="s">
        <v>28</v>
      </c>
      <c r="C13" s="67" t="s">
        <v>25</v>
      </c>
    </row>
    <row r="14" spans="1:3">
      <c r="A14" s="70">
        <v>13</v>
      </c>
      <c r="B14" s="64" t="s">
        <v>29</v>
      </c>
      <c r="C14" s="65" t="s">
        <v>18</v>
      </c>
    </row>
    <row r="15" spans="1:3">
      <c r="A15" s="71">
        <v>14</v>
      </c>
      <c r="B15" s="66" t="s">
        <v>30</v>
      </c>
      <c r="C15" s="67" t="s">
        <v>31</v>
      </c>
    </row>
    <row r="16" spans="1:3">
      <c r="A16" s="70">
        <v>15</v>
      </c>
      <c r="B16" s="64" t="s">
        <v>32</v>
      </c>
      <c r="C16" s="65" t="s">
        <v>13</v>
      </c>
    </row>
    <row r="17" spans="1:3">
      <c r="A17" s="71">
        <v>16</v>
      </c>
      <c r="B17" s="66" t="s">
        <v>33</v>
      </c>
      <c r="C17" s="67" t="s">
        <v>34</v>
      </c>
    </row>
    <row r="18" spans="1:3">
      <c r="A18" s="70">
        <v>17</v>
      </c>
      <c r="B18" s="64" t="s">
        <v>35</v>
      </c>
      <c r="C18" s="65" t="s">
        <v>34</v>
      </c>
    </row>
    <row r="19" spans="1:3">
      <c r="A19" s="71">
        <v>18</v>
      </c>
      <c r="B19" s="66" t="s">
        <v>36</v>
      </c>
      <c r="C19" s="67" t="s">
        <v>37</v>
      </c>
    </row>
    <row r="20" spans="1:3">
      <c r="A20" s="70">
        <v>19</v>
      </c>
      <c r="B20" s="64" t="s">
        <v>38</v>
      </c>
      <c r="C20" s="65" t="s">
        <v>34</v>
      </c>
    </row>
    <row r="21" spans="1:3">
      <c r="A21" s="71">
        <v>20</v>
      </c>
      <c r="B21" s="66" t="s">
        <v>119</v>
      </c>
      <c r="C21" s="67" t="s">
        <v>50</v>
      </c>
    </row>
    <row r="22" spans="1:3">
      <c r="A22" s="70">
        <v>21</v>
      </c>
      <c r="B22" s="64" t="s">
        <v>39</v>
      </c>
      <c r="C22" s="65" t="s">
        <v>40</v>
      </c>
    </row>
    <row r="23" spans="1:3">
      <c r="A23" s="71">
        <v>22</v>
      </c>
      <c r="B23" s="66" t="s">
        <v>41</v>
      </c>
      <c r="C23" s="67" t="s">
        <v>42</v>
      </c>
    </row>
    <row r="24" spans="1:3">
      <c r="A24" s="70">
        <v>23</v>
      </c>
      <c r="B24" s="64" t="s">
        <v>43</v>
      </c>
      <c r="C24" s="65" t="s">
        <v>34</v>
      </c>
    </row>
    <row r="25" spans="1:3">
      <c r="A25" s="71">
        <v>24</v>
      </c>
      <c r="B25" s="66" t="s">
        <v>44</v>
      </c>
      <c r="C25" s="67" t="s">
        <v>34</v>
      </c>
    </row>
    <row r="26" spans="1:3">
      <c r="A26" s="70">
        <v>25</v>
      </c>
      <c r="B26" s="64" t="s">
        <v>45</v>
      </c>
      <c r="C26" s="65" t="s">
        <v>40</v>
      </c>
    </row>
    <row r="27" spans="1:3">
      <c r="A27" s="71">
        <v>26</v>
      </c>
      <c r="B27" s="66" t="s">
        <v>46</v>
      </c>
      <c r="C27" s="67" t="s">
        <v>13</v>
      </c>
    </row>
    <row r="28" spans="1:3">
      <c r="A28" s="70">
        <v>27</v>
      </c>
      <c r="B28" s="64" t="s">
        <v>47</v>
      </c>
      <c r="C28" s="65" t="s">
        <v>31</v>
      </c>
    </row>
    <row r="29" spans="1:3">
      <c r="A29" s="71">
        <v>28</v>
      </c>
      <c r="B29" s="66" t="s">
        <v>48</v>
      </c>
      <c r="C29" s="67" t="s">
        <v>37</v>
      </c>
    </row>
    <row r="30" spans="1:3">
      <c r="A30" s="70">
        <v>29</v>
      </c>
      <c r="B30" s="64" t="s">
        <v>49</v>
      </c>
      <c r="C30" s="65" t="s">
        <v>42</v>
      </c>
    </row>
    <row r="31" spans="1:3">
      <c r="A31" s="71">
        <v>30</v>
      </c>
      <c r="B31" s="66" t="s">
        <v>51</v>
      </c>
      <c r="C31" s="67" t="s">
        <v>25</v>
      </c>
    </row>
    <row r="32" spans="1:3">
      <c r="A32" s="70">
        <v>31</v>
      </c>
      <c r="B32" s="64" t="s">
        <v>52</v>
      </c>
      <c r="C32" s="65" t="s">
        <v>25</v>
      </c>
    </row>
    <row r="33" spans="1:3">
      <c r="A33" s="71">
        <v>32</v>
      </c>
      <c r="B33" s="66" t="s">
        <v>53</v>
      </c>
      <c r="C33" s="67" t="s">
        <v>25</v>
      </c>
    </row>
    <row r="34" spans="1:3">
      <c r="A34" s="70">
        <v>33</v>
      </c>
      <c r="B34" s="64" t="s">
        <v>54</v>
      </c>
      <c r="C34" s="65" t="s">
        <v>34</v>
      </c>
    </row>
    <row r="35" spans="1:3">
      <c r="A35" s="71">
        <v>34</v>
      </c>
      <c r="B35" s="66" t="s">
        <v>55</v>
      </c>
      <c r="C35" s="67" t="s">
        <v>25</v>
      </c>
    </row>
    <row r="36" spans="1:3">
      <c r="A36" s="70">
        <v>35</v>
      </c>
      <c r="B36" s="64" t="s">
        <v>56</v>
      </c>
      <c r="C36" s="65" t="s">
        <v>42</v>
      </c>
    </row>
    <row r="37" spans="1:3">
      <c r="A37" s="71">
        <v>36</v>
      </c>
      <c r="B37" s="66" t="s">
        <v>57</v>
      </c>
      <c r="C37" s="67" t="s">
        <v>37</v>
      </c>
    </row>
    <row r="38" spans="1:3">
      <c r="A38" s="70">
        <v>37</v>
      </c>
      <c r="B38" s="64" t="s">
        <v>58</v>
      </c>
      <c r="C38" s="65" t="s">
        <v>37</v>
      </c>
    </row>
    <row r="39" spans="1:3">
      <c r="A39" s="71">
        <v>38</v>
      </c>
      <c r="B39" s="66" t="s">
        <v>59</v>
      </c>
      <c r="C39" s="67" t="s">
        <v>13</v>
      </c>
    </row>
    <row r="40" spans="1:3">
      <c r="A40" s="70">
        <v>39</v>
      </c>
      <c r="B40" s="64" t="s">
        <v>60</v>
      </c>
      <c r="C40" s="65" t="s">
        <v>40</v>
      </c>
    </row>
    <row r="41" spans="1:3">
      <c r="A41" s="71">
        <v>40</v>
      </c>
      <c r="B41" s="66" t="s">
        <v>61</v>
      </c>
      <c r="C41" s="67" t="s">
        <v>34</v>
      </c>
    </row>
    <row r="42" spans="1:3">
      <c r="A42" s="70">
        <v>41</v>
      </c>
      <c r="B42" s="64" t="s">
        <v>62</v>
      </c>
      <c r="C42" s="65" t="s">
        <v>37</v>
      </c>
    </row>
    <row r="43" spans="1:3">
      <c r="A43" s="71">
        <v>42</v>
      </c>
      <c r="B43" s="66" t="s">
        <v>63</v>
      </c>
      <c r="C43" s="67" t="s">
        <v>13</v>
      </c>
    </row>
    <row r="44" spans="1:3">
      <c r="A44" s="70">
        <v>43</v>
      </c>
      <c r="B44" s="64" t="s">
        <v>64</v>
      </c>
      <c r="C44" s="65" t="s">
        <v>13</v>
      </c>
    </row>
    <row r="45" spans="1:3">
      <c r="A45" s="71">
        <v>44</v>
      </c>
      <c r="B45" s="66" t="s">
        <v>65</v>
      </c>
      <c r="C45" s="67" t="s">
        <v>66</v>
      </c>
    </row>
    <row r="46" spans="1:3">
      <c r="A46" s="70">
        <v>45</v>
      </c>
      <c r="B46" s="64" t="s">
        <v>67</v>
      </c>
      <c r="C46" s="65" t="s">
        <v>37</v>
      </c>
    </row>
    <row r="47" spans="1:3">
      <c r="A47" s="71">
        <v>46</v>
      </c>
      <c r="B47" s="66" t="s">
        <v>68</v>
      </c>
      <c r="C47" s="67" t="s">
        <v>25</v>
      </c>
    </row>
    <row r="48" spans="1:3">
      <c r="A48" s="70">
        <v>47</v>
      </c>
      <c r="B48" s="64" t="s">
        <v>69</v>
      </c>
      <c r="C48" s="65" t="s">
        <v>34</v>
      </c>
    </row>
    <row r="49" spans="1:3">
      <c r="A49" s="71">
        <v>48</v>
      </c>
      <c r="B49" s="66" t="s">
        <v>70</v>
      </c>
      <c r="C49" s="67" t="s">
        <v>25</v>
      </c>
    </row>
    <row r="50" spans="1:3">
      <c r="A50" s="70">
        <v>49</v>
      </c>
      <c r="B50" s="64" t="s">
        <v>71</v>
      </c>
      <c r="C50" s="65" t="s">
        <v>66</v>
      </c>
    </row>
    <row r="51" spans="1:3">
      <c r="A51" s="71">
        <v>50</v>
      </c>
      <c r="B51" s="66" t="s">
        <v>72</v>
      </c>
      <c r="C51" s="67" t="s">
        <v>31</v>
      </c>
    </row>
    <row r="52" spans="1:3">
      <c r="A52" s="70">
        <v>51</v>
      </c>
      <c r="B52" s="64" t="s">
        <v>73</v>
      </c>
      <c r="C52" s="65" t="s">
        <v>23</v>
      </c>
    </row>
    <row r="53" spans="1:3">
      <c r="A53" s="71">
        <v>52</v>
      </c>
      <c r="B53" s="66" t="s">
        <v>74</v>
      </c>
      <c r="C53" s="67" t="s">
        <v>23</v>
      </c>
    </row>
    <row r="54" spans="1:3">
      <c r="A54" s="70">
        <v>53</v>
      </c>
      <c r="B54" s="64" t="s">
        <v>75</v>
      </c>
      <c r="C54" s="65" t="s">
        <v>66</v>
      </c>
    </row>
    <row r="55" spans="1:3">
      <c r="A55" s="71">
        <v>54</v>
      </c>
      <c r="B55" s="66" t="s">
        <v>76</v>
      </c>
      <c r="C55" s="67" t="s">
        <v>23</v>
      </c>
    </row>
    <row r="56" spans="1:3">
      <c r="A56" s="70">
        <v>55</v>
      </c>
      <c r="B56" s="64" t="s">
        <v>77</v>
      </c>
      <c r="C56" s="65" t="s">
        <v>23</v>
      </c>
    </row>
    <row r="57" spans="1:3">
      <c r="A57" s="71">
        <v>56</v>
      </c>
      <c r="B57" s="66" t="s">
        <v>78</v>
      </c>
      <c r="C57" s="67" t="s">
        <v>42</v>
      </c>
    </row>
    <row r="58" spans="1:3">
      <c r="A58" s="70">
        <v>57</v>
      </c>
      <c r="B58" s="64" t="s">
        <v>79</v>
      </c>
      <c r="C58" s="65" t="s">
        <v>23</v>
      </c>
    </row>
    <row r="59" spans="1:3">
      <c r="A59" s="71">
        <v>58</v>
      </c>
      <c r="B59" s="66" t="s">
        <v>80</v>
      </c>
      <c r="C59" s="67" t="s">
        <v>40</v>
      </c>
    </row>
    <row r="60" spans="1:3">
      <c r="A60" s="70">
        <v>59</v>
      </c>
      <c r="B60" s="64" t="s">
        <v>81</v>
      </c>
      <c r="C60" s="65" t="s">
        <v>15</v>
      </c>
    </row>
    <row r="61" spans="1:3">
      <c r="A61" s="71">
        <v>60</v>
      </c>
      <c r="B61" s="66" t="s">
        <v>82</v>
      </c>
      <c r="C61" s="67" t="s">
        <v>15</v>
      </c>
    </row>
    <row r="62" spans="1:3">
      <c r="A62" s="70">
        <v>61</v>
      </c>
      <c r="B62" s="64" t="s">
        <v>83</v>
      </c>
      <c r="C62" s="65" t="s">
        <v>31</v>
      </c>
    </row>
    <row r="63" spans="1:3">
      <c r="A63" s="71">
        <v>62</v>
      </c>
      <c r="B63" s="66" t="s">
        <v>84</v>
      </c>
      <c r="C63" s="67" t="s">
        <v>15</v>
      </c>
    </row>
    <row r="64" spans="1:3">
      <c r="A64" s="70">
        <v>63</v>
      </c>
      <c r="B64" s="64" t="s">
        <v>85</v>
      </c>
      <c r="C64" s="65" t="s">
        <v>13</v>
      </c>
    </row>
    <row r="65" spans="1:3">
      <c r="A65" s="71">
        <v>64</v>
      </c>
      <c r="B65" s="66" t="s">
        <v>86</v>
      </c>
      <c r="C65" s="67" t="s">
        <v>34</v>
      </c>
    </row>
    <row r="66" spans="1:3">
      <c r="A66" s="70">
        <v>65</v>
      </c>
      <c r="B66" s="64" t="s">
        <v>87</v>
      </c>
      <c r="C66" s="65" t="s">
        <v>25</v>
      </c>
    </row>
    <row r="67" spans="1:3">
      <c r="A67" s="71">
        <v>66</v>
      </c>
      <c r="B67" s="66" t="s">
        <v>88</v>
      </c>
      <c r="C67" s="67" t="s">
        <v>25</v>
      </c>
    </row>
    <row r="68" spans="1:3">
      <c r="A68" s="70">
        <v>67</v>
      </c>
      <c r="B68" s="64" t="s">
        <v>89</v>
      </c>
      <c r="C68" s="65" t="s">
        <v>23</v>
      </c>
    </row>
    <row r="69" spans="1:3">
      <c r="A69" s="71">
        <v>68</v>
      </c>
      <c r="B69" s="66" t="s">
        <v>90</v>
      </c>
      <c r="C69" s="67" t="s">
        <v>23</v>
      </c>
    </row>
    <row r="70" spans="1:3">
      <c r="A70" s="70">
        <v>69</v>
      </c>
      <c r="B70" s="64" t="s">
        <v>91</v>
      </c>
      <c r="C70" s="65" t="s">
        <v>13</v>
      </c>
    </row>
    <row r="71" spans="1:3">
      <c r="A71" s="71">
        <v>70</v>
      </c>
      <c r="B71" s="66" t="s">
        <v>92</v>
      </c>
      <c r="C71" s="67" t="s">
        <v>40</v>
      </c>
    </row>
    <row r="72" spans="1:3">
      <c r="A72" s="70">
        <v>71</v>
      </c>
      <c r="B72" s="64" t="s">
        <v>93</v>
      </c>
      <c r="C72" s="65" t="s">
        <v>40</v>
      </c>
    </row>
    <row r="73" spans="1:3">
      <c r="A73" s="71">
        <v>72</v>
      </c>
      <c r="B73" s="66" t="s">
        <v>94</v>
      </c>
      <c r="C73" s="67" t="s">
        <v>66</v>
      </c>
    </row>
    <row r="74" spans="1:3">
      <c r="A74" s="70">
        <v>73</v>
      </c>
      <c r="B74" s="64" t="s">
        <v>95</v>
      </c>
      <c r="C74" s="65" t="s">
        <v>13</v>
      </c>
    </row>
    <row r="75" spans="1:3">
      <c r="A75" s="71">
        <v>74</v>
      </c>
      <c r="B75" s="66" t="s">
        <v>96</v>
      </c>
      <c r="C75" s="67" t="s">
        <v>13</v>
      </c>
    </row>
    <row r="76" spans="1:3">
      <c r="A76" s="70">
        <v>75</v>
      </c>
      <c r="B76" s="64" t="s">
        <v>97</v>
      </c>
      <c r="C76" s="65" t="s">
        <v>98</v>
      </c>
    </row>
    <row r="77" spans="1:3">
      <c r="A77" s="71">
        <v>76</v>
      </c>
      <c r="B77" s="66" t="s">
        <v>99</v>
      </c>
      <c r="C77" s="67" t="s">
        <v>31</v>
      </c>
    </row>
    <row r="78" spans="1:3">
      <c r="A78" s="70">
        <v>77</v>
      </c>
      <c r="B78" s="64" t="s">
        <v>100</v>
      </c>
      <c r="C78" s="65" t="s">
        <v>98</v>
      </c>
    </row>
    <row r="79" spans="1:3">
      <c r="A79" s="71">
        <v>78</v>
      </c>
      <c r="B79" s="66" t="s">
        <v>101</v>
      </c>
      <c r="C79" s="67" t="s">
        <v>98</v>
      </c>
    </row>
    <row r="80" spans="1:3">
      <c r="A80" s="70">
        <v>79</v>
      </c>
      <c r="B80" s="64" t="s">
        <v>102</v>
      </c>
      <c r="C80" s="65" t="s">
        <v>34</v>
      </c>
    </row>
    <row r="81" spans="1:3">
      <c r="A81" s="71">
        <v>80</v>
      </c>
      <c r="B81" s="66" t="s">
        <v>103</v>
      </c>
      <c r="C81" s="67" t="s">
        <v>15</v>
      </c>
    </row>
    <row r="82" spans="1:3">
      <c r="A82" s="70">
        <v>81</v>
      </c>
      <c r="B82" s="64" t="s">
        <v>104</v>
      </c>
      <c r="C82" s="65" t="s">
        <v>25</v>
      </c>
    </row>
    <row r="83" spans="1:3">
      <c r="A83" s="71">
        <v>82</v>
      </c>
      <c r="B83" s="66" t="s">
        <v>105</v>
      </c>
      <c r="C83" s="67" t="s">
        <v>25</v>
      </c>
    </row>
    <row r="84" spans="1:3">
      <c r="A84" s="70">
        <v>83</v>
      </c>
      <c r="B84" s="64" t="s">
        <v>106</v>
      </c>
      <c r="C84" s="65" t="s">
        <v>18</v>
      </c>
    </row>
    <row r="85" spans="1:3">
      <c r="A85" s="71">
        <v>84</v>
      </c>
      <c r="B85" s="66" t="s">
        <v>107</v>
      </c>
      <c r="C85" s="67" t="s">
        <v>18</v>
      </c>
    </row>
    <row r="86" spans="1:3">
      <c r="A86" s="70">
        <v>85</v>
      </c>
      <c r="B86" s="64" t="s">
        <v>108</v>
      </c>
      <c r="C86" s="65" t="s">
        <v>66</v>
      </c>
    </row>
    <row r="87" spans="1:3">
      <c r="A87" s="71">
        <v>86</v>
      </c>
      <c r="B87" s="66" t="s">
        <v>109</v>
      </c>
      <c r="C87" s="67" t="s">
        <v>34</v>
      </c>
    </row>
    <row r="88" spans="1:3">
      <c r="A88" s="70">
        <v>87</v>
      </c>
      <c r="B88" s="64" t="s">
        <v>110</v>
      </c>
      <c r="C88" s="65" t="s">
        <v>34</v>
      </c>
    </row>
    <row r="89" spans="1:3">
      <c r="A89" s="71">
        <v>88</v>
      </c>
      <c r="B89" s="66" t="s">
        <v>111</v>
      </c>
      <c r="C89" s="67" t="s">
        <v>23</v>
      </c>
    </row>
    <row r="90" spans="1:3">
      <c r="A90" s="70">
        <v>89</v>
      </c>
      <c r="B90" s="64" t="s">
        <v>112</v>
      </c>
      <c r="C90" s="65" t="s">
        <v>40</v>
      </c>
    </row>
    <row r="91" spans="1:3">
      <c r="A91" s="71">
        <v>90</v>
      </c>
      <c r="B91" s="66" t="s">
        <v>113</v>
      </c>
      <c r="C91" s="67" t="s">
        <v>40</v>
      </c>
    </row>
    <row r="92" spans="1:3">
      <c r="A92" s="70">
        <v>91</v>
      </c>
      <c r="B92" s="64" t="s">
        <v>114</v>
      </c>
      <c r="C92" s="65" t="s">
        <v>98</v>
      </c>
    </row>
    <row r="93" spans="1:3">
      <c r="A93" s="71">
        <v>92</v>
      </c>
      <c r="B93" s="66" t="s">
        <v>115</v>
      </c>
      <c r="C93" s="67" t="s">
        <v>98</v>
      </c>
    </row>
    <row r="94" spans="1:3">
      <c r="A94" s="70">
        <v>93</v>
      </c>
      <c r="B94" s="64" t="s">
        <v>116</v>
      </c>
      <c r="C94" s="65" t="s">
        <v>98</v>
      </c>
    </row>
    <row r="95" spans="1:3">
      <c r="A95" s="71">
        <v>94</v>
      </c>
      <c r="B95" s="66" t="s">
        <v>117</v>
      </c>
      <c r="C95" s="67" t="s">
        <v>98</v>
      </c>
    </row>
    <row r="96" spans="1:3">
      <c r="A96" s="70">
        <v>95</v>
      </c>
      <c r="B96" s="64" t="s">
        <v>118</v>
      </c>
      <c r="C96" s="65" t="s">
        <v>98</v>
      </c>
    </row>
    <row r="97" spans="1:3">
      <c r="A97" s="71">
        <v>97</v>
      </c>
      <c r="B97" s="66" t="s">
        <v>120</v>
      </c>
      <c r="C97" s="67" t="s">
        <v>125</v>
      </c>
    </row>
    <row r="98" spans="1:3">
      <c r="A98" s="70">
        <v>97</v>
      </c>
      <c r="B98" s="64" t="s">
        <v>121</v>
      </c>
      <c r="C98" s="65" t="s">
        <v>125</v>
      </c>
    </row>
    <row r="99" spans="1:3">
      <c r="A99" s="71">
        <v>97</v>
      </c>
      <c r="B99" s="66" t="s">
        <v>122</v>
      </c>
      <c r="C99" s="67" t="s">
        <v>125</v>
      </c>
    </row>
    <row r="100" spans="1:3">
      <c r="A100" s="70">
        <v>97</v>
      </c>
      <c r="B100" s="64" t="s">
        <v>123</v>
      </c>
      <c r="C100" s="65" t="s">
        <v>125</v>
      </c>
    </row>
    <row r="101" spans="1:3" ht="13.5" thickBot="1">
      <c r="A101" s="72">
        <v>97</v>
      </c>
      <c r="B101" s="68" t="s">
        <v>124</v>
      </c>
      <c r="C101" s="69" t="s">
        <v>125</v>
      </c>
    </row>
    <row r="102" spans="1:3" ht="13.5" thickTop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rgb="FF66FF99"/>
  </sheetPr>
  <dimension ref="A2:B26"/>
  <sheetViews>
    <sheetView workbookViewId="0">
      <selection activeCell="M31" sqref="M31"/>
    </sheetView>
  </sheetViews>
  <sheetFormatPr baseColWidth="10" defaultRowHeight="12.75"/>
  <cols>
    <col min="1" max="1" width="5.85546875" style="4" bestFit="1" customWidth="1"/>
    <col min="2" max="2" width="14" style="4" bestFit="1" customWidth="1"/>
  </cols>
  <sheetData>
    <row r="2" spans="1:2">
      <c r="A2" s="63" t="s">
        <v>136</v>
      </c>
      <c r="B2" s="63" t="s">
        <v>186</v>
      </c>
    </row>
    <row r="3" spans="1:2">
      <c r="A3" s="58" t="str">
        <f>"00"</f>
        <v>00</v>
      </c>
      <c r="B3" s="57" t="s">
        <v>200</v>
      </c>
    </row>
    <row r="4" spans="1:2">
      <c r="A4" s="58" t="str">
        <f>"01"</f>
        <v>01</v>
      </c>
      <c r="B4" s="57" t="s">
        <v>200</v>
      </c>
    </row>
    <row r="5" spans="1:2">
      <c r="A5" s="58" t="str">
        <f>"02"</f>
        <v>02</v>
      </c>
      <c r="B5" s="57" t="s">
        <v>200</v>
      </c>
    </row>
    <row r="6" spans="1:2">
      <c r="A6" s="58" t="str">
        <f>"03"</f>
        <v>03</v>
      </c>
      <c r="B6" s="57" t="s">
        <v>200</v>
      </c>
    </row>
    <row r="7" spans="1:2">
      <c r="A7" s="58" t="str">
        <f>"04"</f>
        <v>04</v>
      </c>
      <c r="B7" s="57" t="s">
        <v>200</v>
      </c>
    </row>
    <row r="8" spans="1:2">
      <c r="A8" s="58" t="str">
        <f>"05"</f>
        <v>05</v>
      </c>
      <c r="B8" s="57" t="s">
        <v>200</v>
      </c>
    </row>
    <row r="9" spans="1:2">
      <c r="A9" s="58" t="str">
        <f>"06"</f>
        <v>06</v>
      </c>
      <c r="B9" s="57" t="s">
        <v>200</v>
      </c>
    </row>
    <row r="10" spans="1:2">
      <c r="A10" s="58" t="str">
        <f>"07"</f>
        <v>07</v>
      </c>
      <c r="B10" s="57" t="s">
        <v>200</v>
      </c>
    </row>
    <row r="11" spans="1:2">
      <c r="A11" s="58" t="str">
        <f>"08"</f>
        <v>08</v>
      </c>
      <c r="B11" s="57" t="s">
        <v>187</v>
      </c>
    </row>
    <row r="12" spans="1:2">
      <c r="A12" s="58" t="str">
        <f>"09"</f>
        <v>09</v>
      </c>
      <c r="B12" s="57" t="s">
        <v>188</v>
      </c>
    </row>
    <row r="13" spans="1:2">
      <c r="A13" s="58" t="str">
        <f>"10"</f>
        <v>10</v>
      </c>
      <c r="B13" s="57" t="s">
        <v>189</v>
      </c>
    </row>
    <row r="14" spans="1:2">
      <c r="A14" s="58" t="str">
        <f>"11"</f>
        <v>11</v>
      </c>
      <c r="B14" s="57" t="s">
        <v>190</v>
      </c>
    </row>
    <row r="15" spans="1:2">
      <c r="A15" s="58" t="str">
        <f>"12"</f>
        <v>12</v>
      </c>
      <c r="B15" s="57" t="s">
        <v>191</v>
      </c>
    </row>
    <row r="16" spans="1:2">
      <c r="A16" s="58" t="str">
        <f>"13"</f>
        <v>13</v>
      </c>
      <c r="B16" s="57" t="s">
        <v>192</v>
      </c>
    </row>
    <row r="17" spans="1:2">
      <c r="A17" s="58" t="str">
        <f>"14"</f>
        <v>14</v>
      </c>
      <c r="B17" s="57" t="s">
        <v>193</v>
      </c>
    </row>
    <row r="18" spans="1:2">
      <c r="A18" s="58" t="str">
        <f>"15"</f>
        <v>15</v>
      </c>
      <c r="B18" s="57" t="s">
        <v>194</v>
      </c>
    </row>
    <row r="19" spans="1:2">
      <c r="A19" s="58" t="str">
        <f>"16"</f>
        <v>16</v>
      </c>
      <c r="B19" s="57" t="s">
        <v>195</v>
      </c>
    </row>
    <row r="20" spans="1:2">
      <c r="A20" s="58" t="str">
        <f>"17"</f>
        <v>17</v>
      </c>
      <c r="B20" s="57" t="s">
        <v>196</v>
      </c>
    </row>
    <row r="21" spans="1:2">
      <c r="A21" s="58" t="str">
        <f>"18"</f>
        <v>18</v>
      </c>
      <c r="B21" s="57" t="s">
        <v>197</v>
      </c>
    </row>
    <row r="22" spans="1:2">
      <c r="A22" s="58" t="str">
        <f>"19"</f>
        <v>19</v>
      </c>
      <c r="B22" s="57" t="s">
        <v>198</v>
      </c>
    </row>
    <row r="23" spans="1:2">
      <c r="A23" s="58" t="str">
        <f>"20"</f>
        <v>20</v>
      </c>
      <c r="B23" s="57" t="s">
        <v>199</v>
      </c>
    </row>
    <row r="24" spans="1:2">
      <c r="A24" s="58" t="str">
        <f>"21"</f>
        <v>21</v>
      </c>
      <c r="B24" s="57" t="s">
        <v>199</v>
      </c>
    </row>
    <row r="25" spans="1:2">
      <c r="A25" s="58" t="str">
        <f>"22"</f>
        <v>22</v>
      </c>
      <c r="B25" s="57" t="s">
        <v>199</v>
      </c>
    </row>
    <row r="26" spans="1:2">
      <c r="A26" s="58" t="str">
        <f>"23"</f>
        <v>23</v>
      </c>
      <c r="B26" s="57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modele</vt:lpstr>
      <vt:lpstr>Graphique</vt:lpstr>
      <vt:lpstr>Centralisation</vt:lpstr>
      <vt:lpstr>Départements</vt:lpstr>
      <vt:lpstr>Tranches horaires</vt:lpstr>
    </vt:vector>
  </TitlesOfParts>
  <Company>La Carotte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BDD</dc:title>
  <dc:creator>Michel Guidou</dc:creator>
  <cp:lastModifiedBy>FRANCIS</cp:lastModifiedBy>
  <cp:lastPrinted>2022-01-17T09:37:37Z</cp:lastPrinted>
  <dcterms:created xsi:type="dcterms:W3CDTF">2007-09-08T07:52:05Z</dcterms:created>
  <dcterms:modified xsi:type="dcterms:W3CDTF">2023-04-16T10:58:13Z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