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 autoCompressPictures="0" defaultThemeVersion="124226"/>
  <bookViews>
    <workbookView xWindow="-105" yWindow="-105" windowWidth="23250" windowHeight="12570" tabRatio="1000" activeTab="4"/>
  </bookViews>
  <sheets>
    <sheet name="fiche 1" sheetId="498" r:id="rId1"/>
    <sheet name="fiche 2" sheetId="499" r:id="rId2"/>
    <sheet name="fiche 3" sheetId="500" r:id="rId3"/>
    <sheet name="modele" sheetId="341" r:id="rId4"/>
    <sheet name="Centralisation" sheetId="311" r:id="rId5"/>
    <sheet name="Départements" sheetId="482" r:id="rId6"/>
    <sheet name="Tranches horaires" sheetId="480" r:id="rId7"/>
  </sheets>
  <calcPr calcId="124519"/>
  <customWorkbookViews>
    <customWorkbookView name="Michel Guidou - Affichage personnalisé" guid="{7445C38D-DA65-45AB-8863-7741BF8A8EF2}" mergeInterval="0" personalView="1" maximized="1" windowWidth="988" windowHeight="634" tabRatio="924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0" i="500"/>
  <c r="D50"/>
  <c r="C50"/>
  <c r="B50"/>
  <c r="E49"/>
  <c r="D49"/>
  <c r="C49"/>
  <c r="B49"/>
  <c r="H48"/>
  <c r="G48"/>
  <c r="F48"/>
  <c r="E48"/>
  <c r="D48"/>
  <c r="C48"/>
  <c r="B48"/>
  <c r="H47"/>
  <c r="G47"/>
  <c r="F47"/>
  <c r="E47"/>
  <c r="D47"/>
  <c r="C47"/>
  <c r="B47"/>
  <c r="G46"/>
  <c r="F46"/>
  <c r="E46"/>
  <c r="D46"/>
  <c r="C46"/>
  <c r="B46"/>
  <c r="G45"/>
  <c r="F45"/>
  <c r="E45"/>
  <c r="D45"/>
  <c r="C45"/>
  <c r="B45"/>
  <c r="J34"/>
  <c r="I34"/>
  <c r="J31"/>
  <c r="I31"/>
  <c r="J28"/>
  <c r="I28"/>
  <c r="J25"/>
  <c r="I25"/>
  <c r="J22"/>
  <c r="I22"/>
  <c r="J17"/>
  <c r="I17"/>
  <c r="J15"/>
  <c r="I15"/>
  <c r="J14"/>
  <c r="I14"/>
  <c r="J11"/>
  <c r="I11"/>
  <c r="D11" s="1"/>
  <c r="I10"/>
  <c r="J10" s="1"/>
  <c r="I9"/>
  <c r="J7"/>
  <c r="I7"/>
  <c r="J4"/>
  <c r="J39" s="1"/>
  <c r="I4"/>
  <c r="E50" i="499"/>
  <c r="D50"/>
  <c r="C50"/>
  <c r="B50"/>
  <c r="E49"/>
  <c r="D49"/>
  <c r="C49"/>
  <c r="B49"/>
  <c r="H48"/>
  <c r="G48"/>
  <c r="F48"/>
  <c r="E48"/>
  <c r="D48"/>
  <c r="C48"/>
  <c r="B48"/>
  <c r="H47"/>
  <c r="G47"/>
  <c r="F47"/>
  <c r="E47"/>
  <c r="D47"/>
  <c r="C47"/>
  <c r="B47"/>
  <c r="G46"/>
  <c r="F46"/>
  <c r="E46"/>
  <c r="D46"/>
  <c r="C46"/>
  <c r="B46"/>
  <c r="G45"/>
  <c r="F45"/>
  <c r="E45"/>
  <c r="D45"/>
  <c r="C45"/>
  <c r="B45"/>
  <c r="I34"/>
  <c r="J34" s="1"/>
  <c r="I31"/>
  <c r="J31" s="1"/>
  <c r="J28"/>
  <c r="I28"/>
  <c r="J25"/>
  <c r="I25"/>
  <c r="J22"/>
  <c r="I22"/>
  <c r="I17"/>
  <c r="J17" s="1"/>
  <c r="J15"/>
  <c r="I15"/>
  <c r="J14"/>
  <c r="I14"/>
  <c r="J11"/>
  <c r="I11"/>
  <c r="D11" s="1"/>
  <c r="I10"/>
  <c r="J10" s="1"/>
  <c r="I9"/>
  <c r="J7"/>
  <c r="I7"/>
  <c r="J4"/>
  <c r="I4"/>
  <c r="E50" i="498"/>
  <c r="D50"/>
  <c r="C50"/>
  <c r="B50"/>
  <c r="E49"/>
  <c r="D49"/>
  <c r="C49"/>
  <c r="B49"/>
  <c r="H48"/>
  <c r="G48"/>
  <c r="F48"/>
  <c r="E48"/>
  <c r="D48"/>
  <c r="C48"/>
  <c r="B48"/>
  <c r="H47"/>
  <c r="G47"/>
  <c r="F47"/>
  <c r="E47"/>
  <c r="D47"/>
  <c r="C47"/>
  <c r="B47"/>
  <c r="G46"/>
  <c r="F46"/>
  <c r="E46"/>
  <c r="D46"/>
  <c r="C46"/>
  <c r="B46"/>
  <c r="G45"/>
  <c r="F45"/>
  <c r="E45"/>
  <c r="D45"/>
  <c r="C45"/>
  <c r="B45"/>
  <c r="I34"/>
  <c r="J34" s="1"/>
  <c r="I31"/>
  <c r="J31" s="1"/>
  <c r="I28"/>
  <c r="J28" s="1"/>
  <c r="I25"/>
  <c r="J25" s="1"/>
  <c r="I22"/>
  <c r="J22" s="1"/>
  <c r="I17"/>
  <c r="J17" s="1"/>
  <c r="I15"/>
  <c r="J15" s="1"/>
  <c r="I14"/>
  <c r="J14" s="1"/>
  <c r="J11"/>
  <c r="I11"/>
  <c r="D11" s="1"/>
  <c r="I10"/>
  <c r="J10" s="1"/>
  <c r="I9"/>
  <c r="I7"/>
  <c r="J7" s="1"/>
  <c r="I4"/>
  <c r="J4" s="1"/>
  <c r="S9" i="311"/>
  <c r="I11"/>
  <c r="B6"/>
  <c r="M10"/>
  <c r="G9"/>
  <c r="G6"/>
  <c r="S4"/>
  <c r="B10"/>
  <c r="E3"/>
  <c r="G3"/>
  <c r="H4"/>
  <c r="H3"/>
  <c r="O12"/>
  <c r="N13"/>
  <c r="O10"/>
  <c r="D5"/>
  <c r="N8"/>
  <c r="O5"/>
  <c r="H13"/>
  <c r="B4"/>
  <c r="R13"/>
  <c r="H7"/>
  <c r="I8"/>
  <c r="J8"/>
  <c r="I10"/>
  <c r="O2"/>
  <c r="L7"/>
  <c r="N12"/>
  <c r="K9"/>
  <c r="J2"/>
  <c r="S7"/>
  <c r="Q8"/>
  <c r="O9"/>
  <c r="B13"/>
  <c r="E8"/>
  <c r="Q2"/>
  <c r="P6"/>
  <c r="J4"/>
  <c r="D7"/>
  <c r="Q3"/>
  <c r="S10"/>
  <c r="D11"/>
  <c r="L2"/>
  <c r="G4"/>
  <c r="E13"/>
  <c r="D8"/>
  <c r="K3"/>
  <c r="H6"/>
  <c r="P12"/>
  <c r="K13"/>
  <c r="P3"/>
  <c r="L4"/>
  <c r="N10"/>
  <c r="P2"/>
  <c r="R9"/>
  <c r="I2"/>
  <c r="D10"/>
  <c r="L8"/>
  <c r="J3"/>
  <c r="E11"/>
  <c r="M8"/>
  <c r="S8"/>
  <c r="M6"/>
  <c r="L3"/>
  <c r="M4"/>
  <c r="B12"/>
  <c r="O13"/>
  <c r="M5"/>
  <c r="B5"/>
  <c r="G5"/>
  <c r="J9"/>
  <c r="D6"/>
  <c r="I9"/>
  <c r="E9"/>
  <c r="P9"/>
  <c r="K5"/>
  <c r="P13"/>
  <c r="N4"/>
  <c r="L12"/>
  <c r="H11"/>
  <c r="G7"/>
  <c r="J13"/>
  <c r="M2"/>
  <c r="S6"/>
  <c r="K10"/>
  <c r="O4"/>
  <c r="G12"/>
  <c r="H8"/>
  <c r="K11"/>
  <c r="M11"/>
  <c r="D13"/>
  <c r="I12"/>
  <c r="D2"/>
  <c r="J10"/>
  <c r="P4"/>
  <c r="R2"/>
  <c r="P11"/>
  <c r="B3"/>
  <c r="S3"/>
  <c r="R10"/>
  <c r="J11"/>
  <c r="G2"/>
  <c r="O11"/>
  <c r="M13"/>
  <c r="R5"/>
  <c r="R3"/>
  <c r="G10"/>
  <c r="S5"/>
  <c r="I7"/>
  <c r="Q11"/>
  <c r="P8"/>
  <c r="D9"/>
  <c r="K4"/>
  <c r="J7"/>
  <c r="O8"/>
  <c r="E5"/>
  <c r="R6"/>
  <c r="G8"/>
  <c r="H9"/>
  <c r="Q9"/>
  <c r="J6"/>
  <c r="I4"/>
  <c r="E12"/>
  <c r="Q4"/>
  <c r="O3"/>
  <c r="H5"/>
  <c r="E10"/>
  <c r="K8"/>
  <c r="K12"/>
  <c r="Q6"/>
  <c r="K6"/>
  <c r="I13"/>
  <c r="Q7"/>
  <c r="L13"/>
  <c r="L9"/>
  <c r="I5"/>
  <c r="N2"/>
  <c r="B8"/>
  <c r="I6"/>
  <c r="E7"/>
  <c r="M3"/>
  <c r="Q13"/>
  <c r="O6"/>
  <c r="K7"/>
  <c r="K2"/>
  <c r="G13"/>
  <c r="H12"/>
  <c r="J5"/>
  <c r="N7"/>
  <c r="S11"/>
  <c r="P7"/>
  <c r="O7"/>
  <c r="R11"/>
  <c r="J12"/>
  <c r="M9"/>
  <c r="I3"/>
  <c r="B7"/>
  <c r="B11"/>
  <c r="L6"/>
  <c r="N11"/>
  <c r="G11"/>
  <c r="N5"/>
  <c r="R8"/>
  <c r="N9"/>
  <c r="M7"/>
  <c r="Q12"/>
  <c r="B9"/>
  <c r="L11"/>
  <c r="L10"/>
  <c r="P5"/>
  <c r="D4"/>
  <c r="H2"/>
  <c r="N3"/>
  <c r="Q5"/>
  <c r="B2"/>
  <c r="R4"/>
  <c r="E6"/>
  <c r="R12"/>
  <c r="S12"/>
  <c r="Q10"/>
  <c r="R7"/>
  <c r="D12"/>
  <c r="L5"/>
  <c r="D3"/>
  <c r="E2"/>
  <c r="S13"/>
  <c r="M12"/>
  <c r="N6"/>
  <c r="H10"/>
  <c r="E4"/>
  <c r="S2"/>
  <c r="P10"/>
  <c r="B39" i="500" l="1"/>
  <c r="I39"/>
  <c r="J39" i="499"/>
  <c r="J39" i="498"/>
  <c r="F13" i="311"/>
  <c r="F12"/>
  <c r="F2"/>
  <c r="F11"/>
  <c r="F10"/>
  <c r="F9"/>
  <c r="F8"/>
  <c r="F7"/>
  <c r="F6"/>
  <c r="F5"/>
  <c r="F4"/>
  <c r="F3"/>
  <c r="B39" i="499" l="1"/>
  <c r="I39"/>
  <c r="B39" i="498"/>
  <c r="I39"/>
  <c r="I4" i="341"/>
  <c r="J4" s="1"/>
  <c r="G15" i="311"/>
  <c r="A12" i="480"/>
  <c r="A11"/>
  <c r="A10"/>
  <c r="A9"/>
  <c r="A8"/>
  <c r="A7"/>
  <c r="A6"/>
  <c r="A5"/>
  <c r="A4"/>
  <c r="A3"/>
  <c r="A26"/>
  <c r="A25"/>
  <c r="A24"/>
  <c r="A23"/>
  <c r="A22"/>
  <c r="A21"/>
  <c r="A20"/>
  <c r="A19"/>
  <c r="A18"/>
  <c r="A17"/>
  <c r="A16"/>
  <c r="A15"/>
  <c r="A14"/>
  <c r="A13"/>
  <c r="I11" i="341"/>
  <c r="D11" s="1"/>
  <c r="I14"/>
  <c r="I15"/>
  <c r="J15" s="1"/>
  <c r="J14"/>
  <c r="I28"/>
  <c r="J28" s="1"/>
  <c r="B50"/>
  <c r="B48"/>
  <c r="E48"/>
  <c r="H48"/>
  <c r="F48"/>
  <c r="G46"/>
  <c r="C46"/>
  <c r="B46"/>
  <c r="E50"/>
  <c r="D50"/>
  <c r="C50"/>
  <c r="E49"/>
  <c r="D49"/>
  <c r="C49"/>
  <c r="B49"/>
  <c r="G48"/>
  <c r="C48"/>
  <c r="D48"/>
  <c r="F47"/>
  <c r="G47"/>
  <c r="H47"/>
  <c r="E47"/>
  <c r="B45"/>
  <c r="C45"/>
  <c r="D45"/>
  <c r="E45"/>
  <c r="F45"/>
  <c r="G45"/>
  <c r="D46"/>
  <c r="E46"/>
  <c r="F46"/>
  <c r="B47"/>
  <c r="C47"/>
  <c r="D47"/>
  <c r="I22"/>
  <c r="J22" s="1"/>
  <c r="I31"/>
  <c r="J31" s="1"/>
  <c r="I25"/>
  <c r="I17"/>
  <c r="J17" s="1"/>
  <c r="I10"/>
  <c r="J10" s="1"/>
  <c r="J11"/>
  <c r="J25"/>
  <c r="I34"/>
  <c r="J34" s="1"/>
  <c r="I7"/>
  <c r="J7" s="1"/>
  <c r="I9"/>
  <c r="J39" l="1"/>
  <c r="I39" l="1"/>
  <c r="B39"/>
</calcChain>
</file>

<file path=xl/sharedStrings.xml><?xml version="1.0" encoding="utf-8"?>
<sst xmlns="http://schemas.openxmlformats.org/spreadsheetml/2006/main" count="550" uniqueCount="237">
  <si>
    <t>Rubriques</t>
  </si>
  <si>
    <t>Personne concernée par le trouble auditif</t>
  </si>
  <si>
    <t>Appelant</t>
  </si>
  <si>
    <t>Typologie de la demande</t>
  </si>
  <si>
    <t>Acouphènes</t>
  </si>
  <si>
    <t>Hyperacousie</t>
  </si>
  <si>
    <t>Menière</t>
  </si>
  <si>
    <t>Neurinome</t>
  </si>
  <si>
    <t>Circonstances de l'apparition du trouble :</t>
  </si>
  <si>
    <t>Région</t>
  </si>
  <si>
    <t>N°</t>
  </si>
  <si>
    <t>Département</t>
  </si>
  <si>
    <t>Ain</t>
  </si>
  <si>
    <t>Auvergne-Rhône-Alpes</t>
  </si>
  <si>
    <t>Aisne</t>
  </si>
  <si>
    <t>Hauts-de-France</t>
  </si>
  <si>
    <t>Allier</t>
  </si>
  <si>
    <t>Alpes-de-Haute-Provence</t>
  </si>
  <si>
    <t>Provence-Alpes-Côte d'Azur</t>
  </si>
  <si>
    <t>Hautes-Alpes</t>
  </si>
  <si>
    <t>Alpes-Maritimes</t>
  </si>
  <si>
    <t>Ardèche</t>
  </si>
  <si>
    <t>Ardennes</t>
  </si>
  <si>
    <t>Grand Est</t>
  </si>
  <si>
    <t>Ariège</t>
  </si>
  <si>
    <t>Occitanie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</si>
  <si>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</si>
  <si>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</si>
  <si>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</si>
  <si>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</si>
  <si>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</si>
  <si>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</si>
  <si>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</si>
  <si>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</si>
  <si>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Nouvelle-Aquitaine</t>
  </si>
  <si>
    <t>Charente-Maritime</t>
  </si>
  <si>
    <t>Cher</t>
  </si>
  <si>
    <t>Centre-Val de Loire</t>
  </si>
  <si>
    <t>Corrèze</t>
  </si>
  <si>
    <t>Côte-d'Or</t>
  </si>
  <si>
    <t>Bourgogne-Franche-Comté</t>
  </si>
  <si>
    <t>Côtes-d'Armor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</si>
  <si>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</si>
  <si>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</si>
  <si>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</si>
  <si>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</si>
  <si>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</si>
  <si>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</si>
  <si>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</si>
  <si>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</si>
  <si>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Corse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</si>
  <si>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</si>
  <si>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</si>
  <si>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</si>
  <si>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</si>
  <si>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</si>
  <si>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</si>
  <si>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</si>
  <si>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</si>
  <si>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</si>
  <si>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</si>
  <si>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</si>
  <si>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</si>
  <si>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</si>
  <si>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</si>
  <si>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</si>
  <si>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</si>
  <si>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</si>
  <si>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</si>
  <si>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</si>
  <si>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</si>
  <si>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</si>
  <si>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</si>
  <si>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</si>
  <si>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</si>
  <si>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</si>
  <si>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</si>
  <si>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</si>
  <si>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</si>
  <si>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</si>
  <si>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</si>
  <si>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</si>
  <si>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</si>
  <si>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</si>
  <si>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</si>
  <si>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</si>
  <si>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</si>
  <si>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</si>
  <si>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</si>
  <si>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</si>
  <si>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</si>
  <si>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</si>
  <si>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</si>
  <si>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</si>
  <si>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</si>
  <si>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</si>
  <si>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</si>
  <si>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</si>
  <si>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Île-de-France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</si>
  <si>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</si>
  <si>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</si>
  <si>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</si>
  <si>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</si>
  <si>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</si>
  <si>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</si>
  <si>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</si>
  <si>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</si>
  <si>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</si>
  <si>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</si>
  <si>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</si>
  <si>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</si>
  <si>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</si>
  <si>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</si>
  <si>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</si>
  <si>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</si>
  <si>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</si>
  <si>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</si>
  <si>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</si>
  <si>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</si>
  <si>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Corse-du-Sud ou Haute-Corse</t>
  </si>
  <si>
    <t>971 Guadeloupe</t>
  </si>
  <si>
    <t>972 Martinique</t>
  </si>
  <si>
    <t>973 Guyane</t>
  </si>
  <si>
    <t>974 La Réunion</t>
  </si>
  <si>
    <t>976 Mayotte</t>
  </si>
  <si>
    <t>Outre-mer</t>
  </si>
  <si>
    <t>Typologie du contact et personne concernée</t>
  </si>
  <si>
    <t>40 à 65 ans</t>
  </si>
  <si>
    <t>Autre (1)</t>
  </si>
  <si>
    <t>Sexe (2)</t>
  </si>
  <si>
    <t>Circonst. de contact  FA :</t>
  </si>
  <si>
    <t>Surdité</t>
  </si>
  <si>
    <t>x</t>
  </si>
  <si>
    <t>M</t>
  </si>
  <si>
    <t>Tranche d'âge</t>
  </si>
  <si>
    <t>Fiche</t>
  </si>
  <si>
    <t>Date</t>
  </si>
  <si>
    <t>Heure</t>
  </si>
  <si>
    <t>Durée</t>
  </si>
  <si>
    <t>CP</t>
  </si>
  <si>
    <t>VILLE</t>
  </si>
  <si>
    <t>Autre</t>
  </si>
  <si>
    <t>Conseils sur les thérapies existantes</t>
  </si>
  <si>
    <t>Quelques indications pour bien saisir cette fiche</t>
  </si>
  <si>
    <t>contrôles</t>
  </si>
  <si>
    <t>Date - Heure - Durée en mn</t>
  </si>
  <si>
    <t>Comment a-t-il connu FA ?</t>
  </si>
  <si>
    <t>Par un professionnel de santé, audioprothésiste ?</t>
  </si>
  <si>
    <t>Par internet</t>
  </si>
  <si>
    <t>Par une connaissance, 
une plaquette d'info ?</t>
  </si>
  <si>
    <t>Code postal et ville en majuscules</t>
  </si>
  <si>
    <t xml:space="preserve"> Région</t>
  </si>
  <si>
    <t>(1) conjoint, famille, ami(e)
(2) F ou M</t>
  </si>
  <si>
    <t>moins de 25 ans</t>
  </si>
  <si>
    <t>25 à 40 ans</t>
  </si>
  <si>
    <t>+ de 65 ans</t>
  </si>
  <si>
    <t xml:space="preserve"> plus de 6 mois</t>
  </si>
  <si>
    <t>Traumatisme sonore</t>
  </si>
  <si>
    <t>Prise de médicament</t>
  </si>
  <si>
    <t>Choc physique</t>
  </si>
  <si>
    <t>maladie ou opération</t>
  </si>
  <si>
    <t>Autre cause identifiée</t>
  </si>
  <si>
    <t>1er appel à FA</t>
  </si>
  <si>
    <t>Réponses apportées :</t>
  </si>
  <si>
    <t>REGION</t>
  </si>
  <si>
    <t>Sexe</t>
  </si>
  <si>
    <t>Nature du trouble</t>
  </si>
  <si>
    <t>Nature du trouble, objet de l'appel</t>
  </si>
  <si>
    <t>Ancienneté du trouble</t>
  </si>
  <si>
    <t>Cause du trouble</t>
  </si>
  <si>
    <t>1er appel</t>
  </si>
  <si>
    <t>2ème ou plus appels à FA</t>
  </si>
  <si>
    <t>Personne concernée par l'appel</t>
  </si>
  <si>
    <t>moins de 6 mois</t>
  </si>
  <si>
    <t>Choc émotionnel (angoisse/stress)</t>
  </si>
  <si>
    <t>Cause non connue</t>
  </si>
  <si>
    <t>Tranche horaire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</si>
  <si>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</si>
  <si>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</si>
  <si>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</si>
  <si>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</si>
  <si>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</si>
  <si>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</si>
  <si>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</si>
  <si>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</si>
  <si>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</si>
  <si>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</si>
  <si>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</si>
  <si>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</si>
  <si>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après 20h</t>
  </si>
  <si>
    <t>Durant nuit</t>
  </si>
  <si>
    <t>mn</t>
  </si>
  <si>
    <t>Durée moyenne des appels:</t>
  </si>
  <si>
    <t>C1 Conseils sur les thérapies existantes</t>
  </si>
  <si>
    <t>C2 Orientation vers consultation pluridisciplinaire ou spécialiste</t>
  </si>
  <si>
    <t>C3 Conseils de vie et dédramatisation de situation</t>
  </si>
  <si>
    <t>C4 Orientation vers une action FA (groupe de parole, envoi documentations, adhésion, autre)</t>
  </si>
  <si>
    <r>
      <rPr>
        <b/>
        <u/>
        <sz val="10"/>
        <rFont val="Arial"/>
        <family val="2"/>
      </rPr>
      <t>ZONE DE CALCUL INTERMEDIAIRE,</t>
    </r>
    <r>
      <rPr>
        <b/>
        <u/>
        <sz val="10"/>
        <color rgb="FFFF0000"/>
        <rFont val="Arial"/>
        <family val="2"/>
      </rPr>
      <t xml:space="preserve"> NE PAS TOUCHER!</t>
    </r>
  </si>
  <si>
    <t xml:space="preserve">mettre ce qui correspond le mieux au sujet de l'appel. </t>
  </si>
  <si>
    <t>(à transmettre par mail au secrétariat FA).</t>
  </si>
  <si>
    <t xml:space="preserve"> pour une adhésion à FA par exemple,</t>
  </si>
  <si>
    <r>
      <rPr>
        <b/>
        <sz val="16"/>
        <color rgb="FFFF0000"/>
        <rFont val="Arial"/>
        <family val="2"/>
      </rPr>
      <t>*</t>
    </r>
    <r>
      <rPr>
        <sz val="10"/>
        <rFont val="Arial"/>
        <family val="2"/>
      </rPr>
      <t xml:space="preserve"> adresse Email à noter</t>
    </r>
    <r>
      <rPr>
        <u/>
        <sz val="10"/>
        <rFont val="Arial"/>
        <family val="2"/>
      </rPr>
      <t xml:space="preserve"> sur papier </t>
    </r>
    <r>
      <rPr>
        <sz val="10"/>
        <rFont val="Arial"/>
        <family val="2"/>
      </rPr>
      <t>si besoin,</t>
    </r>
  </si>
  <si>
    <r>
      <rPr>
        <u/>
        <sz val="10"/>
        <rFont val="Arial"/>
        <family val="2"/>
      </rPr>
      <t>Nota</t>
    </r>
    <r>
      <rPr>
        <sz val="10"/>
        <rFont val="Arial"/>
        <family val="2"/>
      </rPr>
      <t xml:space="preserve"> : On ne peut mettre qu'une seule croix "x" pour les choix;</t>
    </r>
  </si>
  <si>
    <t>(Si plusieurs caractères "x" saisis, seul le premier est pris en compte!</t>
  </si>
  <si>
    <t>← Choix = "X"</t>
  </si>
  <si>
    <t>← Ecrire son Prénom et Nom</t>
  </si>
  <si>
    <r>
      <rPr>
        <b/>
        <i/>
        <sz val="9"/>
        <rFont val="Calibri"/>
        <family val="2"/>
        <scheme val="minor"/>
      </rPr>
      <t>← ex:</t>
    </r>
    <r>
      <rPr>
        <i/>
        <sz val="9"/>
        <rFont val="Calibri"/>
        <family val="2"/>
        <scheme val="minor"/>
      </rPr>
      <t>04/07/2022 -10:00 -55(mn)</t>
    </r>
  </si>
  <si>
    <t>← Code postal et ville en majuscules</t>
  </si>
  <si>
    <t>←(se rempli en automatique)</t>
  </si>
  <si>
    <t xml:space="preserve">
← Choix = "X"
← Choix = "X"</t>
  </si>
  <si>
    <t>←  'Choix = "X"</t>
  </si>
  <si>
    <t xml:space="preserve">
← Choix = "X"
← Choix = "X"</t>
  </si>
  <si>
    <t xml:space="preserve">
←Choix = "X"</t>
  </si>
  <si>
    <t xml:space="preserve">
← Choix = "X"</t>
  </si>
  <si>
    <r>
      <t xml:space="preserve">←Choix = "X" (choisir </t>
    </r>
    <r>
      <rPr>
        <i/>
        <u/>
        <sz val="9"/>
        <rFont val="Calibri"/>
        <family val="2"/>
        <scheme val="minor"/>
      </rPr>
      <t>le</t>
    </r>
    <r>
      <rPr>
        <i/>
        <sz val="9"/>
        <rFont val="Calibri"/>
        <family val="2"/>
        <scheme val="minor"/>
      </rPr>
      <t xml:space="preserve"> principal)</t>
    </r>
  </si>
  <si>
    <r>
      <t xml:space="preserve">Informations à saisir </t>
    </r>
    <r>
      <rPr>
        <b/>
        <sz val="18"/>
        <color rgb="FFFF0000"/>
        <rFont val="Calibri"/>
        <family val="2"/>
        <scheme val="minor"/>
      </rPr>
      <t>(</t>
    </r>
    <r>
      <rPr>
        <b/>
        <u/>
        <sz val="18"/>
        <color rgb="FFFF0000"/>
        <rFont val="Calibri"/>
        <family val="2"/>
        <scheme val="minor"/>
      </rPr>
      <t>ne renseigner 
que les cellules colorées VERTES !)</t>
    </r>
  </si>
  <si>
    <r>
      <rPr>
        <b/>
        <sz val="12"/>
        <color rgb="FFFF0000"/>
        <rFont val="Calibri"/>
        <family val="2"/>
        <scheme val="minor"/>
      </rPr>
      <t xml:space="preserve">   </t>
    </r>
    <r>
      <rPr>
        <b/>
        <u/>
        <sz val="12"/>
        <color rgb="FFFF0000"/>
        <rFont val="Calibri"/>
        <family val="2"/>
        <scheme val="minor"/>
      </rPr>
      <t>Appelant(e)</t>
    </r>
    <r>
      <rPr>
        <b/>
        <sz val="12"/>
        <color rgb="FFFF0000"/>
        <rFont val="Calibri"/>
        <family val="2"/>
        <scheme val="minor"/>
      </rPr>
      <t>*</t>
    </r>
  </si>
  <si>
    <t>Ecoutant</t>
  </si>
  <si>
    <r>
      <t>Identité écoutant</t>
    </r>
    <r>
      <rPr>
        <sz val="11"/>
        <rFont val="Calibri"/>
        <family val="2"/>
        <scheme val="minor"/>
      </rPr>
      <t xml:space="preserve"> (Prénom et nom) </t>
    </r>
  </si>
  <si>
    <t>26800</t>
  </si>
  <si>
    <t>En présentiel</t>
  </si>
  <si>
    <t>toto</t>
  </si>
  <si>
    <t>Valence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</si>
  <si>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</si>
  <si>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</si>
  <si>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</si>
  <si>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</si>
  <si>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</si>
  <si>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</si>
  <si>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</si>
  <si>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</si>
  <si>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</si>
  <si>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</si>
  <si>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</si>
  <si>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fiche 12</t>
  </si>
  <si>
    <t>NON</t>
  </si>
  <si>
    <t>OUI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</si>
</sst>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h:mm;@"/>
    <numFmt numFmtId="165" formatCode="_-* #,##0\ [$Minutes]_-;\-* #,##0\ [$Minutes]_-;_-* &quot;-&quot;\ [$Minutes]_-;_-@_-"/>
    <numFmt numFmtId="166" formatCode="00"/>
    <numFmt numFmtId="167" formatCode="00000"/>
    <numFmt numFmtId="168" formatCode="hh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30"/>
      <name val="Verdana"/>
      <family val="2"/>
    </font>
    <font>
      <u/>
      <sz val="10"/>
      <color theme="11"/>
      <name val="Arial"/>
      <family val="2"/>
    </font>
    <font>
      <b/>
      <i/>
      <sz val="10"/>
      <color indexed="16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Arial"/>
      <family val="2"/>
    </font>
    <font>
      <u/>
      <sz val="10"/>
      <name val="Arial"/>
      <family val="2"/>
    </font>
    <font>
      <i/>
      <sz val="9"/>
      <name val="Calibri"/>
      <family val="2"/>
      <scheme val="minor"/>
    </font>
    <font>
      <b/>
      <i/>
      <sz val="9"/>
      <name val="Calibri"/>
      <family val="2"/>
      <scheme val="minor"/>
    </font>
    <font>
      <i/>
      <sz val="9"/>
      <name val="Arial"/>
      <family val="2"/>
    </font>
    <font>
      <b/>
      <u/>
      <sz val="12"/>
      <color rgb="FFFF0000"/>
      <name val="Calibri"/>
      <family val="2"/>
      <scheme val="minor"/>
    </font>
    <font>
      <b/>
      <u/>
      <sz val="12"/>
      <color rgb="FFFFC00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/>
      <sz val="12"/>
      <color rgb="FFFF00FF"/>
      <name val="Calibri"/>
      <family val="2"/>
      <scheme val="minor"/>
    </font>
    <font>
      <sz val="8"/>
      <name val="Arial"/>
      <family val="2"/>
    </font>
    <font>
      <b/>
      <u/>
      <sz val="10"/>
      <name val="Arial"/>
      <family val="2"/>
    </font>
    <font>
      <i/>
      <u/>
      <sz val="9"/>
      <name val="Calibri"/>
      <family val="2"/>
      <scheme val="minor"/>
    </font>
    <font>
      <b/>
      <sz val="14"/>
      <name val="Arial"/>
      <family val="2"/>
    </font>
    <font>
      <b/>
      <sz val="13"/>
      <name val="Calibri"/>
      <family val="2"/>
      <scheme val="minor"/>
    </font>
    <font>
      <b/>
      <sz val="13"/>
      <name val="Arial"/>
      <family val="2"/>
    </font>
    <font>
      <b/>
      <u/>
      <sz val="10"/>
      <color rgb="FFFF0000"/>
      <name val="Arial"/>
      <family val="2"/>
    </font>
    <font>
      <b/>
      <sz val="18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8"/>
      <color rgb="FF000000"/>
      <name val="Segoe UI"/>
      <family val="2"/>
    </font>
  </fonts>
  <fills count="2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gray0625">
        <fgColor rgb="FF0070C0"/>
        <bgColor theme="0"/>
      </patternFill>
    </fill>
    <fill>
      <patternFill patternType="gray0625">
        <fgColor rgb="FF0070C0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mediumGray"/>
    </fill>
    <fill>
      <patternFill patternType="lightGray"/>
    </fill>
    <fill>
      <patternFill patternType="lightGray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24"/>
      </patternFill>
    </fill>
  </fills>
  <borders count="15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21"/>
      </left>
      <right/>
      <top style="thick">
        <color indexed="21"/>
      </top>
      <bottom style="thin">
        <color indexed="64"/>
      </bottom>
      <diagonal/>
    </border>
    <border>
      <left/>
      <right/>
      <top style="thick">
        <color indexed="21"/>
      </top>
      <bottom style="thin">
        <color indexed="64"/>
      </bottom>
      <diagonal/>
    </border>
    <border>
      <left/>
      <right style="thin">
        <color indexed="21"/>
      </right>
      <top style="thick">
        <color indexed="21"/>
      </top>
      <bottom style="thin">
        <color indexed="64"/>
      </bottom>
      <diagonal/>
    </border>
    <border>
      <left style="thin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thin">
        <color indexed="21"/>
      </left>
      <right/>
      <top/>
      <bottom style="thick">
        <color indexed="21"/>
      </bottom>
      <diagonal/>
    </border>
    <border>
      <left/>
      <right/>
      <top/>
      <bottom style="thick">
        <color indexed="21"/>
      </bottom>
      <diagonal/>
    </border>
    <border>
      <left/>
      <right style="thin">
        <color indexed="21"/>
      </right>
      <top/>
      <bottom style="thick">
        <color indexed="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thick">
        <color rgb="FF00B050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rgb="FF00B050"/>
      </top>
      <bottom style="thick">
        <color rgb="FF00B050"/>
      </bottom>
      <diagonal/>
    </border>
    <border>
      <left style="thick">
        <color rgb="FF00B050"/>
      </left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ck">
        <color rgb="FF00B050"/>
      </top>
      <bottom style="thick">
        <color rgb="FF00B050"/>
      </bottom>
      <diagonal/>
    </border>
    <border>
      <left style="thin">
        <color auto="1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 style="thick">
        <color auto="1"/>
      </right>
      <top style="thick">
        <color rgb="FF00B050"/>
      </top>
      <bottom style="thick">
        <color rgb="FF00B050"/>
      </bottom>
      <diagonal/>
    </border>
    <border>
      <left style="thick">
        <color auto="1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auto="1"/>
      </right>
      <top style="thick">
        <color rgb="FF00B050"/>
      </top>
      <bottom/>
      <diagonal/>
    </border>
    <border>
      <left style="thick">
        <color auto="1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auto="1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n">
        <color auto="1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 style="thin">
        <color auto="1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ck">
        <color auto="1"/>
      </right>
      <top/>
      <bottom style="thick">
        <color rgb="FFFF0000"/>
      </bottom>
      <diagonal/>
    </border>
    <border>
      <left style="thick">
        <color auto="1"/>
      </left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 style="thick">
        <color auto="1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70C0"/>
      </left>
      <right/>
      <top/>
      <bottom style="thin">
        <color indexed="64"/>
      </bottom>
      <diagonal/>
    </border>
    <border>
      <left style="thin">
        <color auto="1"/>
      </left>
      <right style="thick">
        <color rgb="FF0070C0"/>
      </right>
      <top style="thin">
        <color auto="1"/>
      </top>
      <bottom style="thin">
        <color auto="1"/>
      </bottom>
      <diagonal/>
    </border>
    <border>
      <left style="thick">
        <color rgb="FF0070C0"/>
      </left>
      <right/>
      <top style="thin">
        <color auto="1"/>
      </top>
      <bottom/>
      <diagonal/>
    </border>
    <border>
      <left/>
      <right style="thick">
        <color rgb="FF0070C0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rgb="FF0070C0"/>
      </bottom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n">
        <color auto="1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auto="1"/>
      </left>
      <right style="thick">
        <color rgb="FF0070C0"/>
      </right>
      <top style="thin">
        <color auto="1"/>
      </top>
      <bottom style="thick">
        <color rgb="FF0070C0"/>
      </bottom>
      <diagonal/>
    </border>
    <border>
      <left/>
      <right style="thick">
        <color auto="1"/>
      </right>
      <top/>
      <bottom style="thick">
        <color rgb="FF0070C0"/>
      </bottom>
      <diagonal/>
    </border>
    <border>
      <left style="thick">
        <color auto="1"/>
      </left>
      <right/>
      <top style="thick">
        <color rgb="FFFFC000"/>
      </top>
      <bottom style="thick">
        <color rgb="FFFFC000"/>
      </bottom>
      <diagonal/>
    </border>
    <border>
      <left style="thick">
        <color rgb="FFFF9900"/>
      </left>
      <right/>
      <top style="thick">
        <color rgb="FFFFC000"/>
      </top>
      <bottom style="thick">
        <color rgb="FFFFC000"/>
      </bottom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/>
      <right style="thick">
        <color rgb="FFFF9900"/>
      </right>
      <top style="thick">
        <color rgb="FFFFC000"/>
      </top>
      <bottom style="thick">
        <color rgb="FFFFC000"/>
      </bottom>
      <diagonal/>
    </border>
    <border>
      <left/>
      <right style="thick">
        <color auto="1"/>
      </right>
      <top style="thick">
        <color rgb="FFFFC000"/>
      </top>
      <bottom style="thick">
        <color rgb="FFFFC000"/>
      </bottom>
      <diagonal/>
    </border>
    <border>
      <left style="thick">
        <color rgb="FFFF99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rgb="FFFFC000"/>
      </top>
      <bottom/>
      <diagonal/>
    </border>
    <border>
      <left/>
      <right style="thick">
        <color rgb="FFFF9900"/>
      </right>
      <top style="thick">
        <color rgb="FFFFC000"/>
      </top>
      <bottom/>
      <diagonal/>
    </border>
    <border>
      <left style="thick">
        <color rgb="FFFF99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rgb="FFFF9900"/>
      </right>
      <top/>
      <bottom/>
      <diagonal/>
    </border>
    <border>
      <left style="thin">
        <color auto="1"/>
      </left>
      <right style="thick">
        <color rgb="FFFF9900"/>
      </right>
      <top style="thin">
        <color auto="1"/>
      </top>
      <bottom style="thin">
        <color auto="1"/>
      </bottom>
      <diagonal/>
    </border>
    <border>
      <left/>
      <right style="thick">
        <color rgb="FFFF9900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rgb="FFFFC000"/>
      </bottom>
      <diagonal/>
    </border>
    <border>
      <left style="thick">
        <color rgb="FFFF9900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/>
      <top/>
      <bottom style="thick">
        <color rgb="FFFFC000"/>
      </bottom>
      <diagonal/>
    </border>
    <border>
      <left style="thin">
        <color auto="1"/>
      </left>
      <right style="thick">
        <color rgb="FFFF9900"/>
      </right>
      <top style="thin">
        <color auto="1"/>
      </top>
      <bottom style="thick">
        <color rgb="FFFFC000"/>
      </bottom>
      <diagonal/>
    </border>
    <border>
      <left/>
      <right style="thick">
        <color auto="1"/>
      </right>
      <top/>
      <bottom style="thick">
        <color rgb="FFFFC000"/>
      </bottom>
      <diagonal/>
    </border>
    <border>
      <left style="thick">
        <color auto="1"/>
      </left>
      <right/>
      <top style="thick">
        <color rgb="FFFF00FF"/>
      </top>
      <bottom style="thick">
        <color rgb="FFFF00FF"/>
      </bottom>
      <diagonal/>
    </border>
    <border>
      <left style="thick">
        <color rgb="FFFF3399"/>
      </left>
      <right/>
      <top style="thick">
        <color rgb="FFFF00FF"/>
      </top>
      <bottom style="thick">
        <color rgb="FFFF00FF"/>
      </bottom>
      <diagonal/>
    </border>
    <border>
      <left/>
      <right/>
      <top style="thick">
        <color rgb="FFFF00FF"/>
      </top>
      <bottom style="thick">
        <color rgb="FFFF00FF"/>
      </bottom>
      <diagonal/>
    </border>
    <border>
      <left/>
      <right style="thick">
        <color rgb="FFFF3399"/>
      </right>
      <top style="thick">
        <color rgb="FFFF00FF"/>
      </top>
      <bottom style="thick">
        <color rgb="FFFF00FF"/>
      </bottom>
      <diagonal/>
    </border>
    <border>
      <left/>
      <right style="thick">
        <color auto="1"/>
      </right>
      <top style="thick">
        <color rgb="FFFF00FF"/>
      </top>
      <bottom style="thick">
        <color rgb="FFFF00FF"/>
      </bottom>
      <diagonal/>
    </border>
    <border>
      <left style="thick">
        <color rgb="FFFF3399"/>
      </left>
      <right/>
      <top/>
      <bottom style="thin">
        <color auto="1"/>
      </bottom>
      <diagonal/>
    </border>
    <border>
      <left style="thin">
        <color auto="1"/>
      </left>
      <right style="thick">
        <color rgb="FFFF3399"/>
      </right>
      <top/>
      <bottom/>
      <diagonal/>
    </border>
    <border>
      <left style="thick">
        <color rgb="FFFF3399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rgb="FFFF00FF"/>
      </bottom>
      <diagonal/>
    </border>
    <border>
      <left style="thick">
        <color rgb="FFFF3399"/>
      </left>
      <right/>
      <top style="thin">
        <color auto="1"/>
      </top>
      <bottom style="thick">
        <color rgb="FFFF00FF"/>
      </bottom>
      <diagonal/>
    </border>
    <border>
      <left/>
      <right/>
      <top style="thin">
        <color indexed="64"/>
      </top>
      <bottom style="thick">
        <color rgb="FFFF00FF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rgb="FFFF00FF"/>
      </bottom>
      <diagonal/>
    </border>
    <border>
      <left style="thin">
        <color indexed="64"/>
      </left>
      <right style="thin">
        <color indexed="64"/>
      </right>
      <top/>
      <bottom style="thick">
        <color rgb="FFFF00FF"/>
      </bottom>
      <diagonal/>
    </border>
    <border>
      <left style="thin">
        <color auto="1"/>
      </left>
      <right style="thick">
        <color rgb="FFFF3399"/>
      </right>
      <top/>
      <bottom style="thick">
        <color rgb="FFFF00FF"/>
      </bottom>
      <diagonal/>
    </border>
    <border>
      <left/>
      <right style="thick">
        <color auto="1"/>
      </right>
      <top/>
      <bottom style="thick">
        <color rgb="FFFF00FF"/>
      </bottom>
      <diagonal/>
    </border>
    <border>
      <left/>
      <right/>
      <top style="thick">
        <color rgb="FFFF00FF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/>
      <right style="thin">
        <color indexed="64"/>
      </right>
      <top/>
      <bottom style="thick">
        <color rgb="FFFFC000"/>
      </bottom>
      <diagonal/>
    </border>
    <border>
      <left style="thin">
        <color indexed="64"/>
      </left>
      <right/>
      <top style="thick">
        <color rgb="FFFF00FF"/>
      </top>
      <bottom/>
      <diagonal/>
    </border>
    <border>
      <left/>
      <right style="thin">
        <color indexed="64"/>
      </right>
      <top style="thick">
        <color rgb="FFFF00FF"/>
      </top>
      <bottom/>
      <diagonal/>
    </border>
    <border>
      <left style="thin">
        <color indexed="64"/>
      </left>
      <right/>
      <top/>
      <bottom style="thick">
        <color rgb="FFFF00FF"/>
      </bottom>
      <diagonal/>
    </border>
    <border>
      <left/>
      <right style="thin">
        <color indexed="64"/>
      </right>
      <top/>
      <bottom style="thick">
        <color rgb="FFFF00FF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/>
      <top style="thick">
        <color rgb="FF0070C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ck">
        <color rgb="FF0070C0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ck">
        <color rgb="FF0070C0"/>
      </bottom>
      <diagonal/>
    </border>
    <border>
      <left style="dotted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ck">
        <color rgb="FFFFC000"/>
      </top>
      <bottom/>
      <diagonal/>
    </border>
    <border>
      <left style="dotted">
        <color indexed="64"/>
      </left>
      <right style="thin">
        <color indexed="64"/>
      </right>
      <top style="thick">
        <color rgb="FFFFC000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/>
      <top/>
      <bottom style="thick">
        <color rgb="FFFFC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FF9900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dotted">
        <color auto="1"/>
      </left>
      <right/>
      <top style="thick">
        <color rgb="FF0070C0"/>
      </top>
      <bottom/>
      <diagonal/>
    </border>
    <border>
      <left style="dashed">
        <color indexed="64"/>
      </left>
      <right style="thin">
        <color indexed="64"/>
      </right>
      <top style="thick">
        <color rgb="FF0070C0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</borders>
  <cellStyleXfs count="16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0" borderId="0"/>
    <xf numFmtId="0" fontId="1" fillId="0" borderId="0"/>
  </cellStyleXfs>
  <cellXfs count="30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0" fillId="8" borderId="28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11" borderId="29" xfId="0" applyFont="1" applyFill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11" borderId="31" xfId="0" applyFont="1" applyFill="1" applyBorder="1" applyAlignment="1">
      <alignment vertical="center"/>
    </xf>
    <xf numFmtId="0" fontId="0" fillId="12" borderId="32" xfId="0" applyFill="1" applyBorder="1"/>
    <xf numFmtId="0" fontId="0" fillId="12" borderId="39" xfId="0" applyFill="1" applyBorder="1"/>
    <xf numFmtId="0" fontId="0" fillId="11" borderId="40" xfId="0" applyFill="1" applyBorder="1"/>
    <xf numFmtId="0" fontId="9" fillId="11" borderId="0" xfId="0" applyFont="1" applyFill="1" applyAlignment="1">
      <alignment horizontal="left" vertical="center" wrapText="1"/>
    </xf>
    <xf numFmtId="0" fontId="11" fillId="11" borderId="0" xfId="0" applyFont="1" applyFill="1" applyAlignment="1">
      <alignment horizontal="center" vertical="center" wrapText="1"/>
    </xf>
    <xf numFmtId="0" fontId="3" fillId="11" borderId="0" xfId="0" applyFont="1" applyFill="1"/>
    <xf numFmtId="0" fontId="0" fillId="11" borderId="0" xfId="0" applyFill="1"/>
    <xf numFmtId="0" fontId="9" fillId="11" borderId="0" xfId="0" applyFont="1" applyFill="1" applyAlignment="1">
      <alignment horizontal="center" vertical="center"/>
    </xf>
    <xf numFmtId="0" fontId="0" fillId="11" borderId="42" xfId="0" applyFill="1" applyBorder="1"/>
    <xf numFmtId="0" fontId="0" fillId="13" borderId="43" xfId="0" applyFill="1" applyBorder="1"/>
    <xf numFmtId="0" fontId="0" fillId="13" borderId="47" xfId="0" applyFill="1" applyBorder="1"/>
    <xf numFmtId="0" fontId="0" fillId="13" borderId="29" xfId="0" applyFill="1" applyBorder="1"/>
    <xf numFmtId="14" fontId="11" fillId="2" borderId="16" xfId="0" applyNumberFormat="1" applyFont="1" applyFill="1" applyBorder="1" applyAlignment="1" applyProtection="1">
      <alignment horizontal="center" vertical="center"/>
      <protection locked="0"/>
    </xf>
    <xf numFmtId="0" fontId="0" fillId="13" borderId="31" xfId="0" applyFill="1" applyBorder="1"/>
    <xf numFmtId="0" fontId="3" fillId="0" borderId="0" xfId="0" quotePrefix="1" applyFont="1"/>
    <xf numFmtId="49" fontId="11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quotePrefix="1" applyFont="1" applyAlignment="1">
      <alignment vertical="top"/>
    </xf>
    <xf numFmtId="0" fontId="0" fillId="13" borderId="54" xfId="0" applyFill="1" applyBorder="1"/>
    <xf numFmtId="0" fontId="0" fillId="13" borderId="61" xfId="0" applyFill="1" applyBorder="1"/>
    <xf numFmtId="0" fontId="0" fillId="11" borderId="29" xfId="0" applyFill="1" applyBorder="1"/>
    <xf numFmtId="0" fontId="8" fillId="11" borderId="0" xfId="0" applyFont="1" applyFill="1" applyAlignment="1">
      <alignment horizontal="center" vertical="center" wrapText="1"/>
    </xf>
    <xf numFmtId="0" fontId="0" fillId="11" borderId="31" xfId="0" applyFill="1" applyBorder="1"/>
    <xf numFmtId="0" fontId="0" fillId="14" borderId="62" xfId="0" applyFill="1" applyBorder="1"/>
    <xf numFmtId="0" fontId="0" fillId="14" borderId="66" xfId="0" applyFill="1" applyBorder="1"/>
    <xf numFmtId="0" fontId="0" fillId="14" borderId="29" xfId="0" applyFill="1" applyBorder="1"/>
    <xf numFmtId="0" fontId="0" fillId="14" borderId="31" xfId="0" applyFill="1" applyBorder="1"/>
    <xf numFmtId="0" fontId="0" fillId="14" borderId="73" xfId="0" applyFill="1" applyBorder="1"/>
    <xf numFmtId="0" fontId="0" fillId="14" borderId="79" xfId="0" applyFill="1" applyBorder="1"/>
    <xf numFmtId="0" fontId="11" fillId="11" borderId="0" xfId="0" applyFont="1" applyFill="1" applyAlignment="1" applyProtection="1">
      <alignment horizontal="center" vertical="center"/>
      <protection locked="0"/>
    </xf>
    <xf numFmtId="0" fontId="0" fillId="15" borderId="80" xfId="0" applyFill="1" applyBorder="1"/>
    <xf numFmtId="0" fontId="0" fillId="15" borderId="84" xfId="0" applyFill="1" applyBorder="1"/>
    <xf numFmtId="0" fontId="0" fillId="15" borderId="29" xfId="0" applyFill="1" applyBorder="1"/>
    <xf numFmtId="0" fontId="0" fillId="15" borderId="31" xfId="0" applyFill="1" applyBorder="1"/>
    <xf numFmtId="0" fontId="0" fillId="15" borderId="93" xfId="0" applyFill="1" applyBorder="1"/>
    <xf numFmtId="0" fontId="0" fillId="15" borderId="98" xfId="0" applyFill="1" applyBorder="1"/>
    <xf numFmtId="49" fontId="11" fillId="11" borderId="0" xfId="0" applyNumberFormat="1" applyFont="1" applyFill="1" applyAlignment="1" applyProtection="1">
      <alignment horizontal="center" vertical="center"/>
      <protection locked="0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0" fillId="16" borderId="99" xfId="0" applyFill="1" applyBorder="1"/>
    <xf numFmtId="0" fontId="0" fillId="16" borderId="103" xfId="0" applyFill="1" applyBorder="1"/>
    <xf numFmtId="0" fontId="0" fillId="16" borderId="29" xfId="0" applyFill="1" applyBorder="1"/>
    <xf numFmtId="49" fontId="11" fillId="2" borderId="16" xfId="0" applyNumberFormat="1" applyFont="1" applyFill="1" applyBorder="1" applyAlignment="1" applyProtection="1">
      <alignment horizontal="center" vertical="center"/>
      <protection locked="0"/>
    </xf>
    <xf numFmtId="0" fontId="0" fillId="16" borderId="31" xfId="0" applyFill="1" applyBorder="1"/>
    <xf numFmtId="0" fontId="0" fillId="16" borderId="29" xfId="0" applyFill="1" applyBorder="1" applyAlignment="1">
      <alignment vertical="center"/>
    </xf>
    <xf numFmtId="0" fontId="0" fillId="16" borderId="31" xfId="0" applyFill="1" applyBorder="1" applyAlignment="1">
      <alignment vertical="center"/>
    </xf>
    <xf numFmtId="0" fontId="0" fillId="16" borderId="107" xfId="0" applyFill="1" applyBorder="1" applyAlignment="1">
      <alignment vertical="center"/>
    </xf>
    <xf numFmtId="49" fontId="11" fillId="2" borderId="110" xfId="0" applyNumberFormat="1" applyFont="1" applyFill="1" applyBorder="1" applyAlignment="1" applyProtection="1">
      <alignment horizontal="center" vertical="center"/>
      <protection locked="0"/>
    </xf>
    <xf numFmtId="0" fontId="0" fillId="16" borderId="113" xfId="0" applyFill="1" applyBorder="1" applyAlignment="1">
      <alignment vertical="center"/>
    </xf>
    <xf numFmtId="0" fontId="0" fillId="11" borderId="0" xfId="0" applyFill="1" applyAlignment="1">
      <alignment vertical="center"/>
    </xf>
    <xf numFmtId="0" fontId="8" fillId="11" borderId="114" xfId="0" applyFont="1" applyFill="1" applyBorder="1" applyAlignment="1">
      <alignment horizontal="center" vertical="center" wrapText="1"/>
    </xf>
    <xf numFmtId="0" fontId="9" fillId="11" borderId="127" xfId="0" applyFont="1" applyFill="1" applyBorder="1" applyAlignment="1">
      <alignment horizontal="center" vertical="center"/>
    </xf>
    <xf numFmtId="0" fontId="9" fillId="11" borderId="128" xfId="0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 applyProtection="1">
      <alignment horizontal="center" vertical="center"/>
      <protection locked="0"/>
    </xf>
    <xf numFmtId="0" fontId="9" fillId="11" borderId="132" xfId="0" applyFont="1" applyFill="1" applyBorder="1" applyAlignment="1">
      <alignment horizontal="center" vertical="center" wrapText="1"/>
    </xf>
    <xf numFmtId="0" fontId="11" fillId="2" borderId="133" xfId="0" applyFont="1" applyFill="1" applyBorder="1" applyAlignment="1" applyProtection="1">
      <alignment horizontal="center" vertical="center"/>
      <protection locked="0"/>
    </xf>
    <xf numFmtId="0" fontId="9" fillId="11" borderId="128" xfId="0" applyFont="1" applyFill="1" applyBorder="1" applyAlignment="1">
      <alignment horizontal="center" vertical="center"/>
    </xf>
    <xf numFmtId="0" fontId="9" fillId="11" borderId="136" xfId="0" applyFont="1" applyFill="1" applyBorder="1" applyAlignment="1">
      <alignment horizontal="center" vertical="center"/>
    </xf>
    <xf numFmtId="0" fontId="9" fillId="11" borderId="129" xfId="0" quotePrefix="1" applyFont="1" applyFill="1" applyBorder="1" applyAlignment="1">
      <alignment horizontal="center" vertical="center"/>
    </xf>
    <xf numFmtId="0" fontId="9" fillId="11" borderId="86" xfId="0" applyFont="1" applyFill="1" applyBorder="1" applyAlignment="1">
      <alignment horizontal="center" vertical="center"/>
    </xf>
    <xf numFmtId="0" fontId="9" fillId="11" borderId="139" xfId="0" applyFont="1" applyFill="1" applyBorder="1" applyAlignment="1">
      <alignment horizontal="center" vertical="center"/>
    </xf>
    <xf numFmtId="0" fontId="9" fillId="11" borderId="140" xfId="0" applyFont="1" applyFill="1" applyBorder="1" applyAlignment="1">
      <alignment horizontal="center" vertical="center"/>
    </xf>
    <xf numFmtId="0" fontId="9" fillId="11" borderId="142" xfId="0" applyFont="1" applyFill="1" applyBorder="1" applyAlignment="1">
      <alignment horizontal="center" vertical="center"/>
    </xf>
    <xf numFmtId="0" fontId="9" fillId="11" borderId="128" xfId="0" applyFont="1" applyFill="1" applyBorder="1" applyAlignment="1" applyProtection="1">
      <alignment horizontal="center" vertical="center"/>
      <protection locked="0"/>
    </xf>
    <xf numFmtId="0" fontId="9" fillId="11" borderId="139" xfId="0" applyFont="1" applyFill="1" applyBorder="1" applyAlignment="1" applyProtection="1">
      <alignment horizontal="center" vertical="center"/>
      <protection locked="0"/>
    </xf>
    <xf numFmtId="0" fontId="9" fillId="11" borderId="136" xfId="0" applyFont="1" applyFill="1" applyBorder="1" applyAlignment="1" applyProtection="1">
      <alignment horizontal="center" vertical="center"/>
      <protection locked="0"/>
    </xf>
    <xf numFmtId="0" fontId="9" fillId="11" borderId="142" xfId="0" applyFont="1" applyFill="1" applyBorder="1" applyAlignment="1" applyProtection="1">
      <alignment horizontal="center" vertical="center"/>
      <protection locked="0"/>
    </xf>
    <xf numFmtId="0" fontId="9" fillId="11" borderId="142" xfId="0" applyFont="1" applyFill="1" applyBorder="1" applyAlignment="1" applyProtection="1">
      <alignment horizontal="center" vertical="center" wrapText="1"/>
      <protection locked="0"/>
    </xf>
    <xf numFmtId="0" fontId="9" fillId="11" borderId="135" xfId="0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49" fontId="0" fillId="17" borderId="0" xfId="0" applyNumberFormat="1" applyFill="1" applyAlignment="1">
      <alignment horizontal="center" vertical="center" wrapText="1"/>
    </xf>
    <xf numFmtId="0" fontId="0" fillId="7" borderId="145" xfId="0" applyFill="1" applyBorder="1" applyAlignment="1">
      <alignment horizontal="center" vertical="center" wrapText="1"/>
    </xf>
    <xf numFmtId="0" fontId="0" fillId="7" borderId="146" xfId="0" applyFill="1" applyBorder="1" applyAlignment="1">
      <alignment horizontal="center" vertical="center" wrapText="1"/>
    </xf>
    <xf numFmtId="164" fontId="0" fillId="7" borderId="147" xfId="0" applyNumberFormat="1" applyFill="1" applyBorder="1" applyAlignment="1">
      <alignment horizontal="center" vertical="center" wrapText="1"/>
    </xf>
    <xf numFmtId="0" fontId="0" fillId="7" borderId="147" xfId="0" applyFill="1" applyBorder="1" applyAlignment="1">
      <alignment horizontal="center" vertical="center" wrapText="1"/>
    </xf>
    <xf numFmtId="0" fontId="3" fillId="7" borderId="147" xfId="0" applyFont="1" applyFill="1" applyBorder="1" applyAlignment="1">
      <alignment horizontal="center" vertical="center" wrapText="1"/>
    </xf>
    <xf numFmtId="0" fontId="3" fillId="7" borderId="148" xfId="0" applyFont="1" applyFill="1" applyBorder="1" applyAlignment="1">
      <alignment horizontal="center" vertical="center" wrapText="1"/>
    </xf>
    <xf numFmtId="14" fontId="0" fillId="0" borderId="150" xfId="0" applyNumberFormat="1" applyBorder="1" applyAlignment="1">
      <alignment horizontal="center" vertical="center" wrapText="1"/>
    </xf>
    <xf numFmtId="164" fontId="0" fillId="0" borderId="68" xfId="0" applyNumberFormat="1" applyBorder="1" applyAlignment="1">
      <alignment horizontal="center" vertical="center" wrapText="1"/>
    </xf>
    <xf numFmtId="1" fontId="0" fillId="0" borderId="68" xfId="0" applyNumberFormat="1" applyBorder="1" applyAlignment="1">
      <alignment horizontal="center" vertical="center" wrapText="1"/>
    </xf>
    <xf numFmtId="1" fontId="0" fillId="0" borderId="139" xfId="0" applyNumberFormat="1" applyBorder="1" applyAlignment="1">
      <alignment horizontal="center" vertical="center" wrapText="1"/>
    </xf>
    <xf numFmtId="167" fontId="0" fillId="0" borderId="68" xfId="0" applyNumberFormat="1" applyBorder="1" applyAlignment="1">
      <alignment horizontal="center" vertical="center" wrapText="1"/>
    </xf>
    <xf numFmtId="49" fontId="11" fillId="2" borderId="22" xfId="0" applyNumberFormat="1" applyFont="1" applyFill="1" applyBorder="1" applyAlignment="1" applyProtection="1">
      <alignment horizontal="center" vertical="center"/>
      <protection locked="0"/>
    </xf>
    <xf numFmtId="0" fontId="11" fillId="2" borderId="21" xfId="0" applyFont="1" applyFill="1" applyBorder="1" applyAlignment="1" applyProtection="1">
      <alignment horizontal="center" vertical="center"/>
      <protection locked="0"/>
    </xf>
    <xf numFmtId="0" fontId="11" fillId="2" borderId="134" xfId="0" applyFont="1" applyFill="1" applyBorder="1" applyAlignment="1" applyProtection="1">
      <alignment horizontal="center" vertical="center"/>
      <protection locked="0"/>
    </xf>
    <xf numFmtId="0" fontId="11" fillId="2" borderId="137" xfId="0" applyFont="1" applyFill="1" applyBorder="1" applyAlignment="1" applyProtection="1">
      <alignment horizontal="center" vertical="center"/>
      <protection locked="0"/>
    </xf>
    <xf numFmtId="0" fontId="11" fillId="2" borderId="138" xfId="0" applyFont="1" applyFill="1" applyBorder="1" applyAlignment="1" applyProtection="1">
      <alignment horizontal="center" vertical="center"/>
      <protection locked="0"/>
    </xf>
    <xf numFmtId="49" fontId="11" fillId="2" borderId="139" xfId="0" applyNumberFormat="1" applyFont="1" applyFill="1" applyBorder="1" applyAlignment="1" applyProtection="1">
      <alignment horizontal="center" vertical="center"/>
      <protection locked="0"/>
    </xf>
    <xf numFmtId="49" fontId="11" fillId="2" borderId="142" xfId="0" applyNumberFormat="1" applyFont="1" applyFill="1" applyBorder="1" applyAlignment="1" applyProtection="1">
      <alignment horizontal="center" vertical="center"/>
      <protection locked="0"/>
    </xf>
    <xf numFmtId="49" fontId="11" fillId="2" borderId="143" xfId="0" applyNumberFormat="1" applyFont="1" applyFill="1" applyBorder="1" applyAlignment="1" applyProtection="1">
      <alignment horizontal="center" vertical="center"/>
      <protection locked="0"/>
    </xf>
    <xf numFmtId="0" fontId="11" fillId="2" borderId="139" xfId="0" applyFont="1" applyFill="1" applyBorder="1" applyAlignment="1" applyProtection="1">
      <alignment horizontal="center" vertical="center"/>
      <protection locked="0"/>
    </xf>
    <xf numFmtId="0" fontId="11" fillId="2" borderId="142" xfId="0" applyFont="1" applyFill="1" applyBorder="1" applyAlignment="1" applyProtection="1">
      <alignment horizontal="center" vertical="center"/>
      <protection locked="0"/>
    </xf>
    <xf numFmtId="49" fontId="11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4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3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96" xfId="0" applyNumberFormat="1" applyFont="1" applyFill="1" applyBorder="1" applyAlignment="1" applyProtection="1">
      <alignment horizontal="center" vertical="center"/>
      <protection locked="0"/>
    </xf>
    <xf numFmtId="0" fontId="8" fillId="18" borderId="34" xfId="0" applyFont="1" applyFill="1" applyBorder="1" applyAlignment="1">
      <alignment horizontal="center" vertical="center" wrapText="1"/>
    </xf>
    <xf numFmtId="0" fontId="8" fillId="18" borderId="38" xfId="0" applyFont="1" applyFill="1" applyBorder="1" applyAlignment="1">
      <alignment horizontal="center" vertical="center" wrapText="1"/>
    </xf>
    <xf numFmtId="0" fontId="8" fillId="18" borderId="16" xfId="0" applyFont="1" applyFill="1" applyBorder="1" applyAlignment="1">
      <alignment horizontal="center" vertical="center" wrapText="1"/>
    </xf>
    <xf numFmtId="0" fontId="8" fillId="18" borderId="49" xfId="0" applyFont="1" applyFill="1" applyBorder="1" applyAlignment="1">
      <alignment horizontal="center" vertical="center" wrapText="1"/>
    </xf>
    <xf numFmtId="0" fontId="8" fillId="18" borderId="51" xfId="0" applyFont="1" applyFill="1" applyBorder="1" applyAlignment="1">
      <alignment horizontal="center" vertical="center" wrapText="1"/>
    </xf>
    <xf numFmtId="0" fontId="8" fillId="18" borderId="23" xfId="0" applyFont="1" applyFill="1" applyBorder="1" applyAlignment="1">
      <alignment horizontal="center" vertical="center" wrapText="1"/>
    </xf>
    <xf numFmtId="0" fontId="8" fillId="18" borderId="53" xfId="0" applyFont="1" applyFill="1" applyBorder="1" applyAlignment="1">
      <alignment horizontal="center" vertical="center" wrapText="1"/>
    </xf>
    <xf numFmtId="1" fontId="12" fillId="19" borderId="59" xfId="0" applyNumberFormat="1" applyFont="1" applyFill="1" applyBorder="1" applyAlignment="1">
      <alignment horizontal="center" vertical="center" wrapText="1"/>
    </xf>
    <xf numFmtId="0" fontId="8" fillId="18" borderId="60" xfId="0" applyFont="1" applyFill="1" applyBorder="1" applyAlignment="1">
      <alignment horizontal="center" vertical="center" wrapText="1"/>
    </xf>
    <xf numFmtId="0" fontId="8" fillId="18" borderId="70" xfId="0" applyFont="1" applyFill="1" applyBorder="1" applyAlignment="1">
      <alignment horizontal="center" vertical="center" wrapText="1"/>
    </xf>
    <xf numFmtId="0" fontId="8" fillId="18" borderId="76" xfId="0" applyFont="1" applyFill="1" applyBorder="1" applyAlignment="1">
      <alignment horizontal="center" vertical="center" wrapText="1"/>
    </xf>
    <xf numFmtId="0" fontId="8" fillId="18" borderId="78" xfId="0" applyFont="1" applyFill="1" applyBorder="1" applyAlignment="1">
      <alignment horizontal="center" vertical="center" wrapText="1"/>
    </xf>
    <xf numFmtId="0" fontId="8" fillId="18" borderId="90" xfId="0" applyFont="1" applyFill="1" applyBorder="1" applyAlignment="1">
      <alignment horizontal="center" vertical="center" wrapText="1"/>
    </xf>
    <xf numFmtId="0" fontId="8" fillId="18" borderId="91" xfId="0" applyFont="1" applyFill="1" applyBorder="1" applyAlignment="1">
      <alignment horizontal="center" vertical="center" wrapText="1"/>
    </xf>
    <xf numFmtId="0" fontId="3" fillId="18" borderId="22" xfId="0" applyFont="1" applyFill="1" applyBorder="1"/>
    <xf numFmtId="0" fontId="3" fillId="18" borderId="0" xfId="0" applyFont="1" applyFill="1"/>
    <xf numFmtId="0" fontId="8" fillId="18" borderId="128" xfId="0" applyFont="1" applyFill="1" applyBorder="1" applyAlignment="1">
      <alignment horizontal="center" vertical="center" wrapText="1"/>
    </xf>
    <xf numFmtId="0" fontId="8" fillId="18" borderId="151" xfId="0" applyFont="1" applyFill="1" applyBorder="1" applyAlignment="1">
      <alignment horizontal="center" vertical="center" wrapText="1"/>
    </xf>
    <xf numFmtId="0" fontId="8" fillId="18" borderId="21" xfId="0" applyFont="1" applyFill="1" applyBorder="1" applyAlignment="1">
      <alignment horizontal="center" vertical="center" wrapText="1"/>
    </xf>
    <xf numFmtId="0" fontId="8" fillId="18" borderId="95" xfId="0" applyFont="1" applyFill="1" applyBorder="1" applyAlignment="1">
      <alignment horizontal="center" vertical="center" wrapText="1"/>
    </xf>
    <xf numFmtId="0" fontId="8" fillId="18" borderId="97" xfId="0" applyFont="1" applyFill="1" applyBorder="1" applyAlignment="1">
      <alignment horizontal="center" vertical="center" wrapText="1"/>
    </xf>
    <xf numFmtId="0" fontId="3" fillId="20" borderId="18" xfId="0" applyFont="1" applyFill="1" applyBorder="1" applyAlignment="1">
      <alignment horizontal="center" vertical="center"/>
    </xf>
    <xf numFmtId="0" fontId="3" fillId="20" borderId="19" xfId="0" applyFont="1" applyFill="1" applyBorder="1" applyAlignment="1">
      <alignment horizontal="center" vertical="center"/>
    </xf>
    <xf numFmtId="168" fontId="0" fillId="0" borderId="68" xfId="0" applyNumberFormat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64" fontId="3" fillId="7" borderId="147" xfId="0" applyNumberFormat="1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/>
    </xf>
    <xf numFmtId="1" fontId="3" fillId="15" borderId="0" xfId="0" applyNumberFormat="1" applyFont="1" applyFill="1" applyAlignment="1">
      <alignment horizontal="center" vertical="center" wrapText="1"/>
    </xf>
    <xf numFmtId="0" fontId="3" fillId="15" borderId="0" xfId="0" applyFont="1" applyFill="1" applyAlignment="1">
      <alignment horizontal="left" vertical="center" wrapText="1"/>
    </xf>
    <xf numFmtId="0" fontId="0" fillId="7" borderId="23" xfId="0" applyFill="1" applyBorder="1" applyAlignment="1">
      <alignment horizontal="center" vertical="center"/>
    </xf>
    <xf numFmtId="0" fontId="8" fillId="20" borderId="41" xfId="0" applyFont="1" applyFill="1" applyBorder="1" applyAlignment="1">
      <alignment horizontal="center" vertical="center" wrapText="1"/>
    </xf>
    <xf numFmtId="0" fontId="8" fillId="20" borderId="0" xfId="0" applyFont="1" applyFill="1" applyAlignment="1">
      <alignment horizontal="center" vertical="center" wrapText="1"/>
    </xf>
    <xf numFmtId="1" fontId="12" fillId="20" borderId="117" xfId="0" applyNumberFormat="1" applyFont="1" applyFill="1" applyBorder="1" applyAlignment="1">
      <alignment horizontal="center" vertical="center" wrapText="1"/>
    </xf>
    <xf numFmtId="0" fontId="8" fillId="20" borderId="64" xfId="0" applyFont="1" applyFill="1" applyBorder="1" applyAlignment="1">
      <alignment horizontal="center" vertical="center" wrapText="1"/>
    </xf>
    <xf numFmtId="0" fontId="8" fillId="20" borderId="65" xfId="0" applyFont="1" applyFill="1" applyBorder="1" applyAlignment="1">
      <alignment horizontal="center" vertical="center" wrapText="1"/>
    </xf>
    <xf numFmtId="0" fontId="8" fillId="20" borderId="82" xfId="0" applyFont="1" applyFill="1" applyBorder="1" applyAlignment="1">
      <alignment horizontal="center" vertical="center" wrapText="1"/>
    </xf>
    <xf numFmtId="0" fontId="8" fillId="20" borderId="83" xfId="0" applyFont="1" applyFill="1" applyBorder="1" applyAlignment="1">
      <alignment horizontal="center" vertical="center" wrapText="1"/>
    </xf>
    <xf numFmtId="0" fontId="8" fillId="20" borderId="86" xfId="0" applyFont="1" applyFill="1" applyBorder="1" applyAlignment="1">
      <alignment horizontal="center" vertical="center" wrapText="1"/>
    </xf>
    <xf numFmtId="0" fontId="8" fillId="20" borderId="87" xfId="0" applyFont="1" applyFill="1" applyBorder="1" applyAlignment="1">
      <alignment horizontal="center" vertical="center" wrapText="1"/>
    </xf>
    <xf numFmtId="0" fontId="8" fillId="20" borderId="89" xfId="0" applyFont="1" applyFill="1" applyBorder="1" applyAlignment="1">
      <alignment horizontal="center" vertical="center" wrapText="1"/>
    </xf>
    <xf numFmtId="0" fontId="8" fillId="20" borderId="90" xfId="0" applyFont="1" applyFill="1" applyBorder="1" applyAlignment="1">
      <alignment horizontal="center" vertical="center" wrapText="1"/>
    </xf>
    <xf numFmtId="0" fontId="27" fillId="8" borderId="25" xfId="0" applyFont="1" applyFill="1" applyBorder="1" applyAlignment="1">
      <alignment vertical="center"/>
    </xf>
    <xf numFmtId="0" fontId="28" fillId="10" borderId="26" xfId="0" applyFont="1" applyFill="1" applyBorder="1" applyAlignment="1">
      <alignment horizontal="center" vertical="center" wrapText="1"/>
    </xf>
    <xf numFmtId="0" fontId="4" fillId="4" borderId="0" xfId="160" applyFont="1" applyFill="1" applyBorder="1" applyAlignment="1">
      <alignment vertical="center"/>
    </xf>
    <xf numFmtId="0" fontId="4" fillId="4" borderId="11" xfId="160" applyFont="1" applyFill="1" applyBorder="1" applyAlignment="1">
      <alignment vertical="center"/>
    </xf>
    <xf numFmtId="0" fontId="4" fillId="5" borderId="0" xfId="160" applyFont="1" applyFill="1" applyBorder="1" applyAlignment="1">
      <alignment vertical="center"/>
    </xf>
    <xf numFmtId="0" fontId="4" fillId="5" borderId="11" xfId="160" applyFont="1" applyFill="1" applyBorder="1" applyAlignment="1">
      <alignment vertical="center"/>
    </xf>
    <xf numFmtId="0" fontId="4" fillId="5" borderId="13" xfId="160" applyFont="1" applyFill="1" applyBorder="1" applyAlignment="1">
      <alignment vertical="center"/>
    </xf>
    <xf numFmtId="0" fontId="4" fillId="5" borderId="14" xfId="160" applyFont="1" applyFill="1" applyBorder="1" applyAlignment="1">
      <alignment vertical="center"/>
    </xf>
    <xf numFmtId="1" fontId="4" fillId="4" borderId="10" xfId="160" applyNumberFormat="1" applyFont="1" applyFill="1" applyBorder="1" applyAlignment="1">
      <alignment horizontal="center" vertical="center"/>
    </xf>
    <xf numFmtId="1" fontId="4" fillId="5" borderId="10" xfId="160" applyNumberFormat="1" applyFont="1" applyFill="1" applyBorder="1" applyAlignment="1">
      <alignment horizontal="center" vertical="center"/>
    </xf>
    <xf numFmtId="1" fontId="4" fillId="5" borderId="12" xfId="160" applyNumberFormat="1" applyFont="1" applyFill="1" applyBorder="1" applyAlignment="1">
      <alignment horizontal="center" vertical="center"/>
    </xf>
    <xf numFmtId="166" fontId="7" fillId="21" borderId="7" xfId="160" applyNumberFormat="1" applyFont="1" applyFill="1" applyBorder="1" applyAlignment="1">
      <alignment horizontal="center" vertical="center"/>
    </xf>
    <xf numFmtId="0" fontId="7" fillId="21" borderId="8" xfId="160" applyFont="1" applyFill="1" applyBorder="1" applyAlignment="1">
      <alignment horizontal="center" vertical="center"/>
    </xf>
    <xf numFmtId="0" fontId="7" fillId="21" borderId="9" xfId="160" applyFont="1" applyFill="1" applyBorder="1" applyAlignment="1">
      <alignment horizontal="center" vertical="center"/>
    </xf>
    <xf numFmtId="20" fontId="11" fillId="2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149" xfId="0" applyFont="1" applyBorder="1" applyAlignment="1">
      <alignment horizontal="center" vertical="center" wrapText="1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7" fillId="11" borderId="34" xfId="0" quotePrefix="1" applyFont="1" applyFill="1" applyBorder="1" applyAlignment="1">
      <alignment horizontal="center" vertical="center"/>
    </xf>
    <xf numFmtId="0" fontId="17" fillId="11" borderId="59" xfId="0" quotePrefix="1" applyFont="1" applyFill="1" applyBorder="1" applyAlignment="1">
      <alignment horizontal="left" vertical="center" wrapText="1"/>
    </xf>
    <xf numFmtId="0" fontId="17" fillId="11" borderId="23" xfId="0" quotePrefix="1" applyFont="1" applyFill="1" applyBorder="1" applyAlignment="1">
      <alignment horizontal="left" vertical="center" wrapText="1"/>
    </xf>
    <xf numFmtId="0" fontId="17" fillId="11" borderId="16" xfId="0" quotePrefix="1" applyFont="1" applyFill="1" applyBorder="1" applyAlignment="1">
      <alignment horizontal="left" vertical="center" wrapText="1"/>
    </xf>
    <xf numFmtId="0" fontId="0" fillId="7" borderId="152" xfId="0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11" borderId="153" xfId="0" applyFont="1" applyFill="1" applyBorder="1" applyAlignment="1">
      <alignment horizontal="center" vertical="center"/>
    </xf>
    <xf numFmtId="0" fontId="11" fillId="2" borderId="142" xfId="0" applyFont="1" applyFill="1" applyBorder="1" applyAlignment="1" applyProtection="1">
      <alignment horizontal="center" vertical="center"/>
      <protection locked="0"/>
    </xf>
    <xf numFmtId="0" fontId="9" fillId="11" borderId="140" xfId="0" applyFont="1" applyFill="1" applyBorder="1" applyAlignment="1">
      <alignment horizontal="center" vertical="center"/>
    </xf>
    <xf numFmtId="49" fontId="11" fillId="2" borderId="142" xfId="0" applyNumberFormat="1" applyFont="1" applyFill="1" applyBorder="1" applyAlignment="1" applyProtection="1">
      <alignment horizontal="center" vertical="center"/>
      <protection locked="0"/>
    </xf>
    <xf numFmtId="0" fontId="9" fillId="11" borderId="142" xfId="0" applyFont="1" applyFill="1" applyBorder="1" applyAlignment="1">
      <alignment horizontal="center" vertical="center"/>
    </xf>
    <xf numFmtId="49" fontId="11" fillId="2" borderId="143" xfId="0" applyNumberFormat="1" applyFont="1" applyFill="1" applyBorder="1" applyAlignment="1" applyProtection="1">
      <alignment horizontal="center" vertical="center"/>
      <protection locked="0"/>
    </xf>
    <xf numFmtId="0" fontId="9" fillId="11" borderId="132" xfId="0" applyFont="1" applyFill="1" applyBorder="1" applyAlignment="1">
      <alignment horizontal="center" vertical="center" wrapText="1"/>
    </xf>
    <xf numFmtId="0" fontId="11" fillId="2" borderId="133" xfId="0" applyFont="1" applyFill="1" applyBorder="1" applyAlignment="1" applyProtection="1">
      <alignment horizontal="center" vertical="center"/>
      <protection locked="0"/>
    </xf>
    <xf numFmtId="0" fontId="28" fillId="10" borderId="26" xfId="0" applyFont="1" applyFill="1" applyBorder="1" applyAlignment="1">
      <alignment horizontal="center" vertical="center" wrapText="1"/>
    </xf>
    <xf numFmtId="0" fontId="10" fillId="6" borderId="115" xfId="0" applyFont="1" applyFill="1" applyBorder="1" applyAlignment="1">
      <alignment horizontal="center" vertical="center"/>
    </xf>
    <xf numFmtId="0" fontId="10" fillId="6" borderId="116" xfId="0" applyFont="1" applyFill="1" applyBorder="1" applyAlignment="1">
      <alignment vertical="center"/>
    </xf>
    <xf numFmtId="0" fontId="10" fillId="6" borderId="20" xfId="0" applyFont="1" applyFill="1" applyBorder="1" applyAlignment="1">
      <alignment vertical="center"/>
    </xf>
    <xf numFmtId="0" fontId="30" fillId="17" borderId="0" xfId="0" applyFont="1" applyFill="1" applyAlignment="1">
      <alignment horizontal="center" vertical="center" wrapText="1"/>
    </xf>
    <xf numFmtId="0" fontId="11" fillId="11" borderId="104" xfId="0" applyFont="1" applyFill="1" applyBorder="1" applyAlignment="1">
      <alignment horizontal="left" vertical="center" wrapText="1"/>
    </xf>
    <xf numFmtId="0" fontId="11" fillId="11" borderId="6" xfId="0" applyFont="1" applyFill="1" applyBorder="1" applyAlignment="1">
      <alignment horizontal="left" vertical="center" wrapText="1"/>
    </xf>
    <xf numFmtId="0" fontId="11" fillId="11" borderId="15" xfId="0" applyFont="1" applyFill="1" applyBorder="1" applyAlignment="1">
      <alignment horizontal="left" vertical="center" wrapText="1"/>
    </xf>
    <xf numFmtId="49" fontId="17" fillId="11" borderId="122" xfId="0" quotePrefix="1" applyNumberFormat="1" applyFont="1" applyFill="1" applyBorder="1" applyAlignment="1" applyProtection="1">
      <alignment horizontal="center" vertical="center" wrapText="1"/>
      <protection locked="0"/>
    </xf>
    <xf numFmtId="49" fontId="17" fillId="11" borderId="123" xfId="0" applyNumberFormat="1" applyFont="1" applyFill="1" applyBorder="1" applyAlignment="1" applyProtection="1">
      <alignment horizontal="center" vertical="center"/>
      <protection locked="0"/>
    </xf>
    <xf numFmtId="49" fontId="17" fillId="11" borderId="89" xfId="0" applyNumberFormat="1" applyFont="1" applyFill="1" applyBorder="1" applyAlignment="1" applyProtection="1">
      <alignment horizontal="center" vertical="center"/>
      <protection locked="0"/>
    </xf>
    <xf numFmtId="49" fontId="17" fillId="11" borderId="5" xfId="0" applyNumberFormat="1" applyFont="1" applyFill="1" applyBorder="1" applyAlignment="1" applyProtection="1">
      <alignment horizontal="center" vertical="center"/>
      <protection locked="0"/>
    </xf>
    <xf numFmtId="49" fontId="17" fillId="11" borderId="124" xfId="0" applyNumberFormat="1" applyFont="1" applyFill="1" applyBorder="1" applyAlignment="1" applyProtection="1">
      <alignment horizontal="center" vertical="center"/>
      <protection locked="0"/>
    </xf>
    <xf numFmtId="49" fontId="17" fillId="11" borderId="125" xfId="0" applyNumberFormat="1" applyFont="1" applyFill="1" applyBorder="1" applyAlignment="1" applyProtection="1">
      <alignment horizontal="center" vertical="center"/>
      <protection locked="0"/>
    </xf>
    <xf numFmtId="0" fontId="8" fillId="18" borderId="68" xfId="0" applyFont="1" applyFill="1" applyBorder="1" applyAlignment="1">
      <alignment horizontal="center" vertical="center" wrapText="1"/>
    </xf>
    <xf numFmtId="0" fontId="8" fillId="18" borderId="111" xfId="0" applyFont="1" applyFill="1" applyBorder="1" applyAlignment="1">
      <alignment horizontal="center" vertical="center" wrapText="1"/>
    </xf>
    <xf numFmtId="0" fontId="8" fillId="18" borderId="105" xfId="0" applyFont="1" applyFill="1" applyBorder="1" applyAlignment="1">
      <alignment horizontal="center" vertical="center" wrapText="1"/>
    </xf>
    <xf numFmtId="0" fontId="8" fillId="18" borderId="112" xfId="0" applyFont="1" applyFill="1" applyBorder="1" applyAlignment="1">
      <alignment horizontal="center" vertical="center" wrapText="1"/>
    </xf>
    <xf numFmtId="0" fontId="11" fillId="11" borderId="106" xfId="0" applyFont="1" applyFill="1" applyBorder="1" applyAlignment="1">
      <alignment horizontal="left" vertical="center" wrapText="1"/>
    </xf>
    <xf numFmtId="0" fontId="11" fillId="11" borderId="3" xfId="0" applyFont="1" applyFill="1" applyBorder="1" applyAlignment="1">
      <alignment horizontal="left" vertical="center" wrapText="1"/>
    </xf>
    <xf numFmtId="0" fontId="11" fillId="11" borderId="17" xfId="0" applyFont="1" applyFill="1" applyBorder="1" applyAlignment="1">
      <alignment horizontal="left" vertical="center" wrapText="1"/>
    </xf>
    <xf numFmtId="0" fontId="11" fillId="11" borderId="108" xfId="0" applyFont="1" applyFill="1" applyBorder="1" applyAlignment="1">
      <alignment horizontal="left" vertical="center" wrapText="1"/>
    </xf>
    <xf numFmtId="0" fontId="11" fillId="11" borderId="109" xfId="0" applyFont="1" applyFill="1" applyBorder="1" applyAlignment="1">
      <alignment horizontal="left" vertical="center" wrapText="1"/>
    </xf>
    <xf numFmtId="0" fontId="11" fillId="11" borderId="88" xfId="0" applyFont="1" applyFill="1" applyBorder="1" applyAlignment="1">
      <alignment horizontal="left" vertical="center" wrapText="1"/>
    </xf>
    <xf numFmtId="0" fontId="11" fillId="11" borderId="23" xfId="0" applyFont="1" applyFill="1" applyBorder="1" applyAlignment="1">
      <alignment horizontal="left" vertical="center" wrapText="1"/>
    </xf>
    <xf numFmtId="0" fontId="11" fillId="11" borderId="94" xfId="0" applyFont="1" applyFill="1" applyBorder="1" applyAlignment="1">
      <alignment horizontal="left" vertical="center" wrapText="1"/>
    </xf>
    <xf numFmtId="0" fontId="11" fillId="11" borderId="95" xfId="0" applyFont="1" applyFill="1" applyBorder="1" applyAlignment="1">
      <alignment horizontal="left" vertical="center" wrapText="1"/>
    </xf>
    <xf numFmtId="0" fontId="9" fillId="11" borderId="132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17" fillId="11" borderId="2" xfId="0" quotePrefix="1" applyFont="1" applyFill="1" applyBorder="1" applyAlignment="1">
      <alignment horizontal="left" vertical="center" wrapText="1"/>
    </xf>
    <xf numFmtId="0" fontId="19" fillId="11" borderId="96" xfId="0" applyFont="1" applyFill="1" applyBorder="1" applyAlignment="1">
      <alignment horizontal="left" vertical="center" wrapText="1"/>
    </xf>
    <xf numFmtId="0" fontId="8" fillId="18" borderId="22" xfId="0" applyFont="1" applyFill="1" applyBorder="1" applyAlignment="1">
      <alignment horizontal="center" vertical="center" wrapText="1"/>
    </xf>
    <xf numFmtId="0" fontId="8" fillId="18" borderId="92" xfId="0" applyFont="1" applyFill="1" applyBorder="1" applyAlignment="1">
      <alignment horizontal="center" vertical="center" wrapText="1"/>
    </xf>
    <xf numFmtId="49" fontId="11" fillId="2" borderId="144" xfId="0" applyNumberFormat="1" applyFont="1" applyFill="1" applyBorder="1" applyAlignment="1" applyProtection="1">
      <alignment horizontal="center" vertical="center"/>
      <protection locked="0"/>
    </xf>
    <xf numFmtId="0" fontId="10" fillId="2" borderId="120" xfId="0" applyFont="1" applyFill="1" applyBorder="1" applyAlignment="1">
      <alignment horizontal="center" vertical="center"/>
    </xf>
    <xf numFmtId="0" fontId="10" fillId="2" borderId="121" xfId="0" applyFont="1" applyFill="1" applyBorder="1" applyAlignment="1">
      <alignment horizontal="center" vertical="center"/>
    </xf>
    <xf numFmtId="0" fontId="23" fillId="0" borderId="100" xfId="0" applyFont="1" applyBorder="1" applyAlignment="1">
      <alignment horizontal="center" vertical="center" wrapText="1"/>
    </xf>
    <xf numFmtId="0" fontId="13" fillId="0" borderId="101" xfId="0" applyFont="1" applyBorder="1" applyAlignment="1">
      <alignment horizontal="center" vertical="center" wrapText="1"/>
    </xf>
    <xf numFmtId="0" fontId="8" fillId="20" borderId="101" xfId="0" applyFont="1" applyFill="1" applyBorder="1" applyAlignment="1">
      <alignment horizontal="center" vertical="center" wrapText="1"/>
    </xf>
    <xf numFmtId="0" fontId="8" fillId="20" borderId="102" xfId="0" applyFont="1" applyFill="1" applyBorder="1" applyAlignment="1">
      <alignment horizontal="center" vertical="center" wrapText="1"/>
    </xf>
    <xf numFmtId="0" fontId="9" fillId="11" borderId="129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17" fillId="11" borderId="22" xfId="0" quotePrefix="1" applyFont="1" applyFill="1" applyBorder="1" applyAlignment="1">
      <alignment horizontal="left" wrapText="1"/>
    </xf>
    <xf numFmtId="0" fontId="17" fillId="11" borderId="22" xfId="0" applyFont="1" applyFill="1" applyBorder="1" applyAlignment="1">
      <alignment horizontal="left" wrapText="1"/>
    </xf>
    <xf numFmtId="0" fontId="11" fillId="2" borderId="131" xfId="0" applyFont="1" applyFill="1" applyBorder="1" applyAlignment="1" applyProtection="1">
      <alignment horizontal="center" vertical="center"/>
      <protection locked="0"/>
    </xf>
    <xf numFmtId="0" fontId="10" fillId="2" borderId="16" xfId="0" applyFont="1" applyFill="1" applyBorder="1" applyAlignment="1">
      <alignment horizontal="center" vertical="center"/>
    </xf>
    <xf numFmtId="0" fontId="9" fillId="11" borderId="136" xfId="0" applyFont="1" applyFill="1" applyBorder="1" applyAlignment="1" applyProtection="1">
      <alignment horizontal="center" vertical="center" wrapText="1"/>
      <protection locked="0"/>
    </xf>
    <xf numFmtId="0" fontId="3" fillId="11" borderId="129" xfId="0" applyFont="1" applyFill="1" applyBorder="1" applyAlignment="1">
      <alignment horizontal="center" vertical="center" wrapText="1"/>
    </xf>
    <xf numFmtId="0" fontId="17" fillId="11" borderId="24" xfId="0" quotePrefix="1" applyFont="1" applyFill="1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1" fillId="2" borderId="142" xfId="0" applyFont="1" applyFill="1" applyBorder="1" applyAlignment="1" applyProtection="1">
      <alignment horizontal="center" vertical="center"/>
      <protection locked="0"/>
    </xf>
    <xf numFmtId="0" fontId="11" fillId="2" borderId="135" xfId="0" applyFont="1" applyFill="1" applyBorder="1" applyAlignment="1" applyProtection="1">
      <alignment horizontal="center" vertical="center"/>
      <protection locked="0"/>
    </xf>
    <xf numFmtId="0" fontId="11" fillId="11" borderId="71" xfId="0" applyFont="1" applyFill="1" applyBorder="1" applyAlignment="1">
      <alignment horizontal="left" vertical="center" wrapText="1"/>
    </xf>
    <xf numFmtId="0" fontId="11" fillId="11" borderId="4" xfId="0" applyFont="1" applyFill="1" applyBorder="1" applyAlignment="1">
      <alignment horizontal="left" vertical="center" wrapText="1"/>
    </xf>
    <xf numFmtId="0" fontId="11" fillId="11" borderId="74" xfId="0" applyFont="1" applyFill="1" applyBorder="1" applyAlignment="1">
      <alignment horizontal="left" vertical="center" wrapText="1"/>
    </xf>
    <xf numFmtId="0" fontId="11" fillId="11" borderId="75" xfId="0" applyFont="1" applyFill="1" applyBorder="1" applyAlignment="1">
      <alignment horizontal="left" vertical="center" wrapText="1"/>
    </xf>
    <xf numFmtId="0" fontId="17" fillId="11" borderId="24" xfId="0" quotePrefix="1" applyFont="1" applyFill="1" applyBorder="1" applyAlignment="1">
      <alignment horizontal="left" vertical="center" wrapText="1"/>
    </xf>
    <xf numFmtId="0" fontId="17" fillId="11" borderId="77" xfId="0" applyFont="1" applyFill="1" applyBorder="1" applyAlignment="1">
      <alignment horizontal="left" vertical="center" wrapText="1"/>
    </xf>
    <xf numFmtId="0" fontId="8" fillId="18" borderId="72" xfId="0" applyFont="1" applyFill="1" applyBorder="1" applyAlignment="1">
      <alignment horizontal="center" vertical="center" wrapText="1"/>
    </xf>
    <xf numFmtId="0" fontId="21" fillId="0" borderId="81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119" xfId="0" applyFont="1" applyBorder="1" applyAlignment="1">
      <alignment horizontal="center" vertical="center" wrapText="1"/>
    </xf>
    <xf numFmtId="0" fontId="11" fillId="11" borderId="85" xfId="0" applyFont="1" applyFill="1" applyBorder="1" applyAlignment="1">
      <alignment horizontal="left" vertical="center" wrapText="1"/>
    </xf>
    <xf numFmtId="0" fontId="11" fillId="11" borderId="16" xfId="0" applyFont="1" applyFill="1" applyBorder="1" applyAlignment="1">
      <alignment horizontal="left" vertical="center" wrapText="1"/>
    </xf>
    <xf numFmtId="0" fontId="9" fillId="11" borderId="140" xfId="0" applyFont="1" applyFill="1" applyBorder="1" applyAlignment="1">
      <alignment horizontal="center" vertical="center"/>
    </xf>
    <xf numFmtId="0" fontId="3" fillId="11" borderId="141" xfId="0" applyFont="1" applyFill="1" applyBorder="1" applyAlignment="1">
      <alignment horizontal="center" vertical="center"/>
    </xf>
    <xf numFmtId="0" fontId="17" fillId="11" borderId="21" xfId="0" quotePrefix="1" applyFont="1" applyFill="1" applyBorder="1" applyAlignment="1">
      <alignment horizontal="left" vertical="center" wrapText="1"/>
    </xf>
    <xf numFmtId="0" fontId="17" fillId="11" borderId="22" xfId="0" applyFont="1" applyFill="1" applyBorder="1" applyAlignment="1">
      <alignment horizontal="left" vertical="center" wrapText="1"/>
    </xf>
    <xf numFmtId="49" fontId="11" fillId="2" borderId="142" xfId="0" applyNumberFormat="1" applyFont="1" applyFill="1" applyBorder="1" applyAlignment="1" applyProtection="1">
      <alignment horizontal="center" vertical="center"/>
      <protection locked="0"/>
    </xf>
    <xf numFmtId="0" fontId="10" fillId="2" borderId="135" xfId="0" applyFont="1" applyFill="1" applyBorder="1" applyAlignment="1">
      <alignment horizontal="center" vertical="center"/>
    </xf>
    <xf numFmtId="0" fontId="9" fillId="11" borderId="142" xfId="0" applyFont="1" applyFill="1" applyBorder="1" applyAlignment="1">
      <alignment horizontal="center" vertical="center"/>
    </xf>
    <xf numFmtId="0" fontId="3" fillId="11" borderId="135" xfId="0" applyFont="1" applyFill="1" applyBorder="1" applyAlignment="1">
      <alignment horizontal="center" vertical="center"/>
    </xf>
    <xf numFmtId="49" fontId="11" fillId="2" borderId="143" xfId="0" applyNumberFormat="1" applyFont="1" applyFill="1" applyBorder="1" applyAlignment="1" applyProtection="1">
      <alignment horizontal="center" vertical="center"/>
      <protection locked="0"/>
    </xf>
    <xf numFmtId="0" fontId="10" fillId="2" borderId="131" xfId="0" applyFont="1" applyFill="1" applyBorder="1" applyAlignment="1">
      <alignment horizontal="center" vertical="center"/>
    </xf>
    <xf numFmtId="0" fontId="11" fillId="11" borderId="67" xfId="0" applyFont="1" applyFill="1" applyBorder="1" applyAlignment="1">
      <alignment horizontal="left" vertical="center" wrapText="1"/>
    </xf>
    <xf numFmtId="0" fontId="11" fillId="11" borderId="5" xfId="0" applyFont="1" applyFill="1" applyBorder="1" applyAlignment="1">
      <alignment horizontal="left" vertical="center" wrapText="1"/>
    </xf>
    <xf numFmtId="0" fontId="11" fillId="11" borderId="69" xfId="0" applyFont="1" applyFill="1" applyBorder="1" applyAlignment="1">
      <alignment horizontal="left" vertical="center" wrapText="1"/>
    </xf>
    <xf numFmtId="0" fontId="9" fillId="11" borderId="154" xfId="0" applyFont="1" applyFill="1" applyBorder="1" applyAlignment="1">
      <alignment horizontal="center" vertical="center"/>
    </xf>
    <xf numFmtId="0" fontId="3" fillId="11" borderId="126" xfId="0" applyFont="1" applyFill="1" applyBorder="1" applyAlignment="1">
      <alignment horizontal="center" vertical="center"/>
    </xf>
    <xf numFmtId="0" fontId="17" fillId="11" borderId="68" xfId="0" applyFont="1" applyFill="1" applyBorder="1" applyAlignment="1">
      <alignment horizontal="left" vertical="center" wrapText="1"/>
    </xf>
    <xf numFmtId="0" fontId="19" fillId="11" borderId="16" xfId="0" applyFont="1" applyFill="1" applyBorder="1" applyAlignment="1">
      <alignment horizontal="left" vertical="center"/>
    </xf>
    <xf numFmtId="0" fontId="11" fillId="2" borderId="155" xfId="0" applyFont="1" applyFill="1" applyBorder="1" applyAlignment="1" applyProtection="1">
      <alignment horizontal="center" vertical="center"/>
      <protection locked="0"/>
    </xf>
    <xf numFmtId="0" fontId="11" fillId="11" borderId="48" xfId="0" applyFont="1" applyFill="1" applyBorder="1" applyAlignment="1">
      <alignment horizontal="left" vertical="center" wrapText="1"/>
    </xf>
    <xf numFmtId="165" fontId="11" fillId="2" borderId="21" xfId="3" applyNumberFormat="1" applyFon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>
      <alignment horizontal="center" vertical="center"/>
    </xf>
    <xf numFmtId="0" fontId="11" fillId="11" borderId="50" xfId="0" applyFont="1" applyFill="1" applyBorder="1" applyAlignment="1">
      <alignment horizontal="left" vertical="center" wrapText="1"/>
    </xf>
    <xf numFmtId="0" fontId="10" fillId="11" borderId="4" xfId="0" applyFont="1" applyFill="1" applyBorder="1" applyAlignment="1">
      <alignment horizontal="left" vertical="center" wrapText="1"/>
    </xf>
    <xf numFmtId="0" fontId="10" fillId="11" borderId="48" xfId="0" applyFont="1" applyFill="1" applyBorder="1" applyAlignment="1">
      <alignment horizontal="left" vertical="center" wrapText="1"/>
    </xf>
    <xf numFmtId="0" fontId="10" fillId="11" borderId="15" xfId="0" applyFont="1" applyFill="1" applyBorder="1" applyAlignment="1">
      <alignment horizontal="left" vertical="center" wrapText="1"/>
    </xf>
    <xf numFmtId="0" fontId="9" fillId="11" borderId="132" xfId="0" applyFont="1" applyFill="1" applyBorder="1" applyAlignment="1">
      <alignment horizontal="center" vertical="center" wrapText="1"/>
    </xf>
    <xf numFmtId="0" fontId="3" fillId="11" borderId="130" xfId="0" applyFont="1" applyFill="1" applyBorder="1" applyAlignment="1">
      <alignment horizontal="center" vertical="center" wrapText="1"/>
    </xf>
    <xf numFmtId="0" fontId="17" fillId="11" borderId="24" xfId="0" quotePrefix="1" applyFont="1" applyFill="1" applyBorder="1" applyAlignment="1">
      <alignment horizontal="left" wrapText="1"/>
    </xf>
    <xf numFmtId="0" fontId="19" fillId="11" borderId="16" xfId="0" applyFont="1" applyFill="1" applyBorder="1" applyAlignment="1">
      <alignment horizontal="left" wrapText="1"/>
    </xf>
    <xf numFmtId="0" fontId="11" fillId="2" borderId="133" xfId="0" applyFont="1" applyFill="1" applyBorder="1" applyAlignment="1" applyProtection="1">
      <alignment horizontal="center" vertical="center"/>
      <protection locked="0"/>
    </xf>
    <xf numFmtId="0" fontId="11" fillId="11" borderId="5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11" borderId="55" xfId="0" applyFont="1" applyFill="1" applyBorder="1" applyAlignment="1">
      <alignment horizontal="left" vertical="center" wrapText="1"/>
    </xf>
    <xf numFmtId="0" fontId="11" fillId="11" borderId="56" xfId="0" applyFont="1" applyFill="1" applyBorder="1" applyAlignment="1">
      <alignment horizontal="left" vertical="center" wrapText="1"/>
    </xf>
    <xf numFmtId="0" fontId="9" fillId="11" borderId="57" xfId="0" applyFont="1" applyFill="1" applyBorder="1" applyAlignment="1">
      <alignment horizontal="center" vertical="center"/>
    </xf>
    <xf numFmtId="0" fontId="9" fillId="11" borderId="58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2" fillId="0" borderId="63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118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2" fillId="20" borderId="45" xfId="0" applyFont="1" applyFill="1" applyBorder="1" applyAlignment="1">
      <alignment horizontal="center" vertical="center" wrapText="1"/>
    </xf>
    <xf numFmtId="0" fontId="12" fillId="20" borderId="46" xfId="0" applyFont="1" applyFill="1" applyBorder="1" applyAlignment="1">
      <alignment horizontal="center" vertical="center" wrapText="1"/>
    </xf>
    <xf numFmtId="0" fontId="28" fillId="9" borderId="26" xfId="0" applyFont="1" applyFill="1" applyBorder="1" applyAlignment="1">
      <alignment horizontal="center" vertical="center" wrapText="1"/>
    </xf>
    <xf numFmtId="0" fontId="28" fillId="10" borderId="25" xfId="0" applyFont="1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9" fillId="10" borderId="28" xfId="0" applyFont="1" applyFill="1" applyBorder="1" applyAlignment="1">
      <alignment horizontal="center" vertical="center" wrapText="1"/>
    </xf>
    <xf numFmtId="0" fontId="28" fillId="10" borderId="26" xfId="0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left" vertical="center" wrapText="1"/>
    </xf>
    <xf numFmtId="0" fontId="11" fillId="11" borderId="34" xfId="0" applyFont="1" applyFill="1" applyBorder="1" applyAlignment="1">
      <alignment horizontal="left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/>
    <xf numFmtId="0" fontId="0" fillId="2" borderId="37" xfId="0" applyFill="1" applyBorder="1"/>
  </cellXfs>
  <cellStyles count="163">
    <cellStyle name="20 % - Accent1" xfId="160" builtinId="30"/>
    <cellStyle name="Euro" xfId="1"/>
    <cellStyle name="Hyperlink" xfId="2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Monétaire" xfId="3" builtinId="4"/>
    <cellStyle name="Normal" xfId="0" builtinId="0"/>
    <cellStyle name="Normal 2" xfId="159"/>
    <cellStyle name="Normal 3" xfId="161"/>
    <cellStyle name="Normal 4" xfId="162"/>
  </cellStyles>
  <dxfs count="35"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7" formatCode="0000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8" formatCode="hh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h:mm;@"/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relativeIndent="255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5D900"/>
      <color rgb="FFFFFF00"/>
      <color rgb="FF66FF99"/>
      <color rgb="FFFFFF99"/>
      <color rgb="FFFF9900"/>
      <color rgb="FFFF00FF"/>
      <color rgb="FFCCECFF"/>
      <color rgb="FFCCFFCC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23</xdr:row>
      <xdr:rowOff>123825</xdr:rowOff>
    </xdr:from>
    <xdr:to>
      <xdr:col>8</xdr:col>
      <xdr:colOff>85725</xdr:colOff>
      <xdr:row>31</xdr:row>
      <xdr:rowOff>114300</xdr:rowOff>
    </xdr:to>
    <xdr:sp macro="" textlink="">
      <xdr:nvSpPr>
        <xdr:cNvPr id="2" name="Rectangle 1"/>
        <xdr:cNvSpPr/>
      </xdr:nvSpPr>
      <xdr:spPr>
        <a:xfrm>
          <a:off x="2447925" y="4505325"/>
          <a:ext cx="2838450" cy="1285875"/>
        </a:xfrm>
        <a:prstGeom prst="wedgeRectCallout">
          <a:avLst>
            <a:gd name="adj1" fmla="val -81040"/>
            <a:gd name="adj2" fmla="val -2123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 l'ajout de chaque</a:t>
          </a:r>
          <a:r>
            <a:rPr lang="fr-FR" sz="1100" baseline="0"/>
            <a:t> nouvelle ligne, mettre "NON" par défaut,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par la suite, ce sera les cases à cocher  d</a:t>
          </a:r>
          <a:r>
            <a:rPr lang="fr-FR" sz="1100" baseline="0"/>
            <a:t>es feuilles "fiche n" qui viendront confirmer par "OUI" ou par "NON"</a:t>
          </a:r>
          <a:endParaRPr lang="fr-FR" sz="1100"/>
        </a:p>
      </xdr:txBody>
    </xdr:sp>
    <xdr:clientData/>
  </xdr:twoCellAnchor>
  <xdr:twoCellAnchor>
    <xdr:from>
      <xdr:col>9</xdr:col>
      <xdr:colOff>352425</xdr:colOff>
      <xdr:row>14</xdr:row>
      <xdr:rowOff>371475</xdr:rowOff>
    </xdr:from>
    <xdr:to>
      <xdr:col>11</xdr:col>
      <xdr:colOff>923925</xdr:colOff>
      <xdr:row>20</xdr:row>
      <xdr:rowOff>123825</xdr:rowOff>
    </xdr:to>
    <xdr:sp macro="[0]!Marquage_en_Presntiel" textlink="">
      <xdr:nvSpPr>
        <xdr:cNvPr id="3" name="ZoneTexte 2"/>
        <xdr:cNvSpPr txBox="1"/>
      </xdr:nvSpPr>
      <xdr:spPr>
        <a:xfrm>
          <a:off x="6257925" y="2971800"/>
          <a:ext cx="2676525" cy="1047750"/>
        </a:xfrm>
        <a:prstGeom prst="rect">
          <a:avLst/>
        </a:prstGeom>
        <a:solidFill>
          <a:srgbClr val="F5D9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Récupération des Présentiels</a:t>
          </a:r>
        </a:p>
        <a:p>
          <a:pPr algn="ctr"/>
          <a:r>
            <a:rPr lang="fr-FR" sz="1400" b="1"/>
            <a:t>et marquage par OUI / NON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13" totalsRowShown="0" headerRowDxfId="22" dataDxfId="20" headerRowBorderDxfId="21" tableBorderDxfId="19">
  <autoFilter ref="A1:S13"/>
  <tableColumns count="19">
    <tableColumn id="1" name="Fiche" dataDxfId="18"/>
    <tableColumn id="18" name="Ecoutant" dataDxfId="17">
      <calculatedColumnFormula>IFERROR(INDIRECT(Tableau1[[#This Row],[Fiche]]&amp;"!D$4"),"")</calculatedColumnFormula>
    </tableColumn>
    <tableColumn id="19" name="En présentiel" dataDxfId="16"/>
    <tableColumn id="2" name="Date" dataDxfId="15">
      <calculatedColumnFormula>modele!D$7</calculatedColumnFormula>
    </tableColumn>
    <tableColumn id="3" name="Heure" dataDxfId="14">
      <calculatedColumnFormula>modele!E$7</calculatedColumnFormula>
    </tableColumn>
    <tableColumn id="17" name="Tranche horaire" dataDxfId="13">
      <calculatedColumnFormula>IFERROR(IF(TEXT(Tableau1[[#This Row],[Heure]],"hh")&gt;0,VLOOKUP(TEXT(Tableau1[[#This Row],[Heure]],"hh"),'Tranches horaires'!$A$3:$B$26,2),""),"")</calculatedColumnFormula>
    </tableColumn>
    <tableColumn id="4" name="Durée" dataDxfId="12">
      <calculatedColumnFormula>modele!F$7</calculatedColumnFormula>
    </tableColumn>
    <tableColumn id="5" name="CP" dataDxfId="11">
      <calculatedColumnFormula>modele!D$10</calculatedColumnFormula>
    </tableColumn>
    <tableColumn id="6" name="VILLE" dataDxfId="10">
      <calculatedColumnFormula>modele!E$10</calculatedColumnFormula>
    </tableColumn>
    <tableColumn id="7" name="REGION" dataDxfId="9">
      <calculatedColumnFormula>modele!D$11</calculatedColumnFormula>
    </tableColumn>
    <tableColumn id="16" name="Comment a-t-il connu FA ?" dataDxfId="8">
      <calculatedColumnFormula>INDEX(modele!$D$8:$G$8,MATCH(TRUE,INDEX(modele!$D$9:$G$9&lt;&gt;"",0),0))</calculatedColumnFormula>
    </tableColumn>
    <tableColumn id="8" name="Personne concernée par l'appel" dataDxfId="7">
      <calculatedColumnFormula>INDEX(modele!$D$14:$E$14,MATCH(TRUE,INDEX(modele!$D$15:$E$15&lt;&gt;"",0),0))</calculatedColumnFormula>
    </tableColumn>
    <tableColumn id="9" name="Sexe" dataDxfId="6">
      <calculatedColumnFormula>UPPER(modele!$F$15)</calculatedColumnFormula>
    </tableColumn>
    <tableColumn id="10" name="Tranche d'âge" dataDxfId="5">
      <calculatedColumnFormula>INDEX(modele!$D$16:$G$16,MATCH(TRUE,INDEX(modele!$D$17:$G$17&lt;&gt;"",0),0))</calculatedColumnFormula>
    </tableColumn>
    <tableColumn id="11" name="Nature du trouble" dataDxfId="4">
      <calculatedColumnFormula>INDEX(modele!$B$45:$G$45,MATCH(TRUE,INDEX(modele!$B$46:$G$46&lt;&gt;0,0),0))</calculatedColumnFormula>
    </tableColumn>
    <tableColumn id="12" name="Ancienneté du trouble" dataDxfId="3">
      <calculatedColumnFormula>INDEX(modele!$D$24:$G$24,MATCH(TRUE,INDEX(modele!$D$25:$G$25&lt;&gt;"",0),0))</calculatedColumnFormula>
    </tableColumn>
    <tableColumn id="13" name="Cause du trouble" dataDxfId="2">
      <calculatedColumnFormula>INDEX(modele!$B$47:$H$47,MATCH(TRUE,INDEX(modele!$B$48:$H$48&lt;&gt;0,0),0))</calculatedColumnFormula>
    </tableColumn>
    <tableColumn id="14" name="1er appel" dataDxfId="1">
      <calculatedColumnFormula>INDEX(modele!$D$30:$G$30,MATCH(TRUE,INDEX(modele!$D$31:$G$31&lt;&gt;"",0),0))</calculatedColumnFormula>
    </tableColumn>
    <tableColumn id="15" name="Conseils sur les thérapies existantes" dataDxfId="0">
      <calculatedColumnFormula>INDEX(modele!$B$49:$E$49,MATCH(TRUE,INDEX(modele!$B$50:$E$50&lt;&gt;0,0),0))</calculatedColumnFormula>
    </tableColumn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4">
    <tabColor rgb="FFFFC000"/>
  </sheetPr>
  <dimension ref="A1:M50"/>
  <sheetViews>
    <sheetView showGridLines="0" workbookViewId="0"/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1</v>
      </c>
    </row>
    <row r="2" spans="1:12" s="8" customFormat="1" ht="53.25" thickTop="1" thickBot="1">
      <c r="A2" s="154"/>
      <c r="B2" s="298" t="s">
        <v>0</v>
      </c>
      <c r="C2" s="298"/>
      <c r="D2" s="299" t="s">
        <v>215</v>
      </c>
      <c r="E2" s="300"/>
      <c r="F2" s="300"/>
      <c r="G2" s="301"/>
      <c r="H2" s="155" t="s">
        <v>143</v>
      </c>
      <c r="I2" s="302" t="s">
        <v>144</v>
      </c>
      <c r="J2" s="302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303" t="s">
        <v>218</v>
      </c>
      <c r="C4" s="304"/>
      <c r="D4" s="305" t="s">
        <v>221</v>
      </c>
      <c r="E4" s="306"/>
      <c r="F4" s="306"/>
      <c r="G4" s="307"/>
      <c r="H4" s="172" t="s">
        <v>205</v>
      </c>
      <c r="I4" s="112" t="str">
        <f>IF(ISTEXT(D4),"ok","ko")</f>
        <v>ok</v>
      </c>
      <c r="J4" s="113">
        <f>IF(I4="ok",0,1)</f>
        <v>0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294" t="s">
        <v>216</v>
      </c>
      <c r="C6" s="295"/>
      <c r="D6" s="295"/>
      <c r="E6" s="295"/>
      <c r="F6" s="295"/>
      <c r="G6" s="295"/>
      <c r="H6" s="295"/>
      <c r="I6" s="296"/>
      <c r="J6" s="297"/>
      <c r="K6" s="25"/>
      <c r="L6" s="29" t="s">
        <v>201</v>
      </c>
    </row>
    <row r="7" spans="1:12" ht="24.75" thickTop="1">
      <c r="A7" s="26"/>
      <c r="B7" s="270" t="s">
        <v>145</v>
      </c>
      <c r="C7" s="193"/>
      <c r="D7" s="27">
        <v>45007</v>
      </c>
      <c r="E7" s="168">
        <v>0.41666666666666669</v>
      </c>
      <c r="F7" s="271" t="s">
        <v>133</v>
      </c>
      <c r="G7" s="272"/>
      <c r="H7" s="175" t="s">
        <v>206</v>
      </c>
      <c r="I7" s="114" t="str">
        <f>IF(AND(D7&lt;&gt;"",E7&lt;&gt;"",F7&lt;&gt;""),"ok","ko")</f>
        <v>ok</v>
      </c>
      <c r="J7" s="115">
        <f t="shared" ref="J7:J34" si="0">IF(I7="ok",0,1)</f>
        <v>0</v>
      </c>
      <c r="K7" s="28"/>
      <c r="L7" s="170" t="s">
        <v>200</v>
      </c>
    </row>
    <row r="8" spans="1:12" ht="45">
      <c r="A8" s="26"/>
      <c r="B8" s="273" t="s">
        <v>146</v>
      </c>
      <c r="C8" s="274"/>
      <c r="D8" s="66" t="s">
        <v>147</v>
      </c>
      <c r="E8" s="68" t="s">
        <v>148</v>
      </c>
      <c r="F8" s="277" t="s">
        <v>149</v>
      </c>
      <c r="G8" s="278"/>
      <c r="H8" s="279" t="s">
        <v>204</v>
      </c>
      <c r="I8" s="114"/>
      <c r="J8" s="116"/>
      <c r="K8" s="28"/>
      <c r="L8" s="31" t="s">
        <v>199</v>
      </c>
    </row>
    <row r="9" spans="1:12" ht="15">
      <c r="A9" s="26"/>
      <c r="B9" s="275"/>
      <c r="C9" s="276"/>
      <c r="D9" s="67" t="s">
        <v>132</v>
      </c>
      <c r="E9" s="69"/>
      <c r="F9" s="281"/>
      <c r="G9" s="272"/>
      <c r="H9" s="280"/>
      <c r="I9" s="114" t="str">
        <f>IF(OR(D9&lt;&gt;"",E9&lt;&gt;"",F9&lt;&gt;""),"ok","ko")</f>
        <v>ok</v>
      </c>
      <c r="J9" s="116"/>
      <c r="K9" s="28"/>
      <c r="L9" s="3" t="s">
        <v>202</v>
      </c>
    </row>
    <row r="10" spans="1:12" ht="24">
      <c r="A10" s="26"/>
      <c r="B10" s="282" t="s">
        <v>150</v>
      </c>
      <c r="C10" s="206"/>
      <c r="D10" s="98" t="s">
        <v>219</v>
      </c>
      <c r="E10" s="283" t="s">
        <v>222</v>
      </c>
      <c r="F10" s="284"/>
      <c r="G10" s="285"/>
      <c r="H10" s="174" t="s">
        <v>207</v>
      </c>
      <c r="I10" s="117" t="str">
        <f>IF(AND(D10&lt;&gt;"",E10&lt;&gt;""),"ok","ko")</f>
        <v>ok</v>
      </c>
      <c r="J10" s="118">
        <f t="shared" si="0"/>
        <v>0</v>
      </c>
      <c r="K10" s="28"/>
      <c r="L10" s="171" t="s">
        <v>198</v>
      </c>
    </row>
    <row r="11" spans="1:12" ht="15.75" thickBot="1">
      <c r="A11" s="32"/>
      <c r="B11" s="286" t="s">
        <v>151</v>
      </c>
      <c r="C11" s="287"/>
      <c r="D11" s="288" t="str">
        <f>IF(I11&gt;0,VLOOKUP(I11,Départements!$A$2:$C$101,3),"")</f>
        <v>Auvergne-Rhône-Alpes</v>
      </c>
      <c r="E11" s="289"/>
      <c r="F11" s="289"/>
      <c r="G11" s="290"/>
      <c r="H11" s="173" t="s">
        <v>208</v>
      </c>
      <c r="I11" s="119">
        <f>IF(D10&lt;&gt;"",VALUE(LEFT(D10,2)),"")</f>
        <v>26</v>
      </c>
      <c r="J11" s="120">
        <f>IF(ISBLANK(D10),1,0)</f>
        <v>0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91" t="s">
        <v>126</v>
      </c>
      <c r="C13" s="292"/>
      <c r="D13" s="293"/>
      <c r="E13" s="293"/>
      <c r="F13" s="293"/>
      <c r="G13" s="293"/>
      <c r="H13" s="292"/>
      <c r="I13" s="146"/>
      <c r="J13" s="147"/>
      <c r="K13" s="38"/>
    </row>
    <row r="14" spans="1:12" ht="15.75" thickTop="1">
      <c r="A14" s="39"/>
      <c r="B14" s="262" t="s">
        <v>1</v>
      </c>
      <c r="C14" s="263"/>
      <c r="D14" s="65" t="s">
        <v>2</v>
      </c>
      <c r="E14" s="178" t="s">
        <v>128</v>
      </c>
      <c r="F14" s="265" t="s">
        <v>129</v>
      </c>
      <c r="G14" s="266"/>
      <c r="H14" s="267" t="s">
        <v>152</v>
      </c>
      <c r="I14" s="117" t="str">
        <f>IF(OR(F15="F",F15="M"),"ok","ko")</f>
        <v>ok</v>
      </c>
      <c r="J14" s="121">
        <f t="shared" ref="J14" si="1">IF(I14="ok",0,1)</f>
        <v>0</v>
      </c>
      <c r="K14" s="40"/>
    </row>
    <row r="15" spans="1:12" ht="15">
      <c r="A15" s="39"/>
      <c r="B15" s="264"/>
      <c r="C15" s="193"/>
      <c r="D15" s="99" t="s">
        <v>132</v>
      </c>
      <c r="E15" s="69"/>
      <c r="F15" s="269" t="s">
        <v>133</v>
      </c>
      <c r="G15" s="232"/>
      <c r="H15" s="268"/>
      <c r="I15" s="117" t="str">
        <f>IF(OR(D15&lt;&gt;"",OR(E15&lt;&gt;"")),"ok","ko")</f>
        <v>ok</v>
      </c>
      <c r="J15" s="121">
        <f t="shared" si="0"/>
        <v>0</v>
      </c>
      <c r="K15" s="40"/>
    </row>
    <row r="16" spans="1:12" ht="15">
      <c r="A16" s="39"/>
      <c r="B16" s="240" t="s">
        <v>134</v>
      </c>
      <c r="C16" s="241"/>
      <c r="D16" s="70" t="s">
        <v>153</v>
      </c>
      <c r="E16" s="71" t="s">
        <v>154</v>
      </c>
      <c r="F16" s="71" t="s">
        <v>127</v>
      </c>
      <c r="G16" s="72" t="s">
        <v>155</v>
      </c>
      <c r="H16" s="244" t="s">
        <v>213</v>
      </c>
      <c r="I16" s="218"/>
      <c r="J16" s="246"/>
      <c r="K16" s="40"/>
    </row>
    <row r="17" spans="1:13" ht="15.75" thickBot="1">
      <c r="A17" s="41"/>
      <c r="B17" s="242"/>
      <c r="C17" s="243"/>
      <c r="D17" s="100" t="s">
        <v>132</v>
      </c>
      <c r="E17" s="101"/>
      <c r="F17" s="101"/>
      <c r="G17" s="102"/>
      <c r="H17" s="245"/>
      <c r="I17" s="122" t="str">
        <f>IF(OR(D17&lt;&gt;"",E17&lt;&gt;"",F17&lt;&gt;"",G17&lt;&gt;""),"ok","ko")</f>
        <v>ok</v>
      </c>
      <c r="J17" s="123">
        <f t="shared" si="0"/>
        <v>0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7" t="s">
        <v>3</v>
      </c>
      <c r="C19" s="248"/>
      <c r="D19" s="249"/>
      <c r="E19" s="249"/>
      <c r="F19" s="249"/>
      <c r="G19" s="249"/>
      <c r="H19" s="248"/>
      <c r="I19" s="148"/>
      <c r="J19" s="149"/>
      <c r="K19" s="45"/>
    </row>
    <row r="20" spans="1:13" ht="15.75" thickTop="1">
      <c r="A20" s="46"/>
      <c r="B20" s="250" t="s">
        <v>167</v>
      </c>
      <c r="C20" s="251"/>
      <c r="D20" s="73" t="s">
        <v>4</v>
      </c>
      <c r="E20" s="75" t="s">
        <v>5</v>
      </c>
      <c r="F20" s="252" t="s">
        <v>6</v>
      </c>
      <c r="G20" s="253"/>
      <c r="H20" s="254" t="s">
        <v>209</v>
      </c>
      <c r="I20" s="150"/>
      <c r="J20" s="151"/>
      <c r="K20" s="47"/>
    </row>
    <row r="21" spans="1:13" ht="15">
      <c r="A21" s="46"/>
      <c r="B21" s="209"/>
      <c r="C21" s="210"/>
      <c r="D21" s="103" t="s">
        <v>132</v>
      </c>
      <c r="E21" s="104"/>
      <c r="F21" s="256"/>
      <c r="G21" s="257"/>
      <c r="H21" s="255"/>
      <c r="I21" s="152"/>
      <c r="J21" s="153"/>
      <c r="K21" s="47"/>
    </row>
    <row r="22" spans="1:13" ht="15">
      <c r="A22" s="46"/>
      <c r="B22" s="209"/>
      <c r="C22" s="210"/>
      <c r="D22" s="74" t="s">
        <v>7</v>
      </c>
      <c r="E22" s="76" t="s">
        <v>131</v>
      </c>
      <c r="F22" s="258" t="s">
        <v>141</v>
      </c>
      <c r="G22" s="259"/>
      <c r="H22" s="255"/>
      <c r="I22" s="117" t="str">
        <f>IF(OR(D23&lt;&gt;"",E23&lt;&gt;"",F23&lt;&gt;"",D21&lt;&gt;"",E21&lt;&gt;"",F21&lt;&gt;""),"ok","ko")</f>
        <v>ok</v>
      </c>
      <c r="J22" s="125">
        <f>IF(I22="ok",0,1)</f>
        <v>0</v>
      </c>
      <c r="K22" s="47"/>
    </row>
    <row r="23" spans="1:13" ht="15">
      <c r="A23" s="46"/>
      <c r="B23" s="209"/>
      <c r="C23" s="210"/>
      <c r="D23" s="67"/>
      <c r="E23" s="105"/>
      <c r="F23" s="260"/>
      <c r="G23" s="261"/>
      <c r="H23" s="255"/>
      <c r="I23" s="126"/>
      <c r="J23" s="127"/>
      <c r="K23" s="47"/>
      <c r="M23" s="1"/>
    </row>
    <row r="24" spans="1:13" ht="15">
      <c r="A24" s="46"/>
      <c r="B24" s="209" t="s">
        <v>8</v>
      </c>
      <c r="C24" s="210"/>
      <c r="D24" s="70" t="s">
        <v>173</v>
      </c>
      <c r="E24" s="227" t="s">
        <v>156</v>
      </c>
      <c r="F24" s="228"/>
      <c r="G24" s="228"/>
      <c r="H24" s="229" t="s">
        <v>210</v>
      </c>
      <c r="I24" s="218"/>
      <c r="J24" s="219"/>
      <c r="K24" s="47"/>
    </row>
    <row r="25" spans="1:13" ht="15">
      <c r="A25" s="46"/>
      <c r="B25" s="209"/>
      <c r="C25" s="210"/>
      <c r="D25" s="99" t="s">
        <v>132</v>
      </c>
      <c r="E25" s="231"/>
      <c r="F25" s="232"/>
      <c r="G25" s="232"/>
      <c r="H25" s="230"/>
      <c r="I25" s="117" t="str">
        <f>IF(OR(D25&lt;&gt;"",E25&lt;&gt;""),"ok","ko")</f>
        <v>ok</v>
      </c>
      <c r="J25" s="125">
        <f t="shared" ref="J25" si="2">IF(I25="ok",0,1)</f>
        <v>0</v>
      </c>
      <c r="K25" s="47"/>
    </row>
    <row r="26" spans="1:13" ht="15">
      <c r="A26" s="46"/>
      <c r="B26" s="209"/>
      <c r="C26" s="210"/>
      <c r="D26" s="77" t="s">
        <v>157</v>
      </c>
      <c r="E26" s="79" t="s">
        <v>158</v>
      </c>
      <c r="F26" s="233" t="s">
        <v>174</v>
      </c>
      <c r="G26" s="234"/>
      <c r="H26" s="235" t="s">
        <v>211</v>
      </c>
      <c r="I26" s="128"/>
      <c r="J26" s="129"/>
      <c r="K26" s="47"/>
    </row>
    <row r="27" spans="1:13" ht="15">
      <c r="A27" s="46"/>
      <c r="B27" s="209"/>
      <c r="C27" s="210"/>
      <c r="D27" s="106" t="s">
        <v>132</v>
      </c>
      <c r="E27" s="107"/>
      <c r="F27" s="238"/>
      <c r="G27" s="239"/>
      <c r="H27" s="236"/>
      <c r="I27" s="130"/>
      <c r="J27" s="124"/>
      <c r="K27" s="47"/>
    </row>
    <row r="28" spans="1:13" ht="30">
      <c r="A28" s="46"/>
      <c r="B28" s="209"/>
      <c r="C28" s="210"/>
      <c r="D28" s="78" t="s">
        <v>159</v>
      </c>
      <c r="E28" s="80" t="s">
        <v>160</v>
      </c>
      <c r="F28" s="81" t="s">
        <v>161</v>
      </c>
      <c r="G28" s="82" t="s">
        <v>175</v>
      </c>
      <c r="H28" s="236"/>
      <c r="I28" s="117" t="str">
        <f>IF(OR(D29&lt;&gt;"",E29&lt;&gt;"",F29&lt;&gt;"",D27&lt;&gt;"",E27&lt;&gt;"",F27&lt;&gt;"",G29&lt;&gt;""),"ok","ko")</f>
        <v>ok</v>
      </c>
      <c r="J28" s="125">
        <f>IF(I28="ok",0,1)</f>
        <v>0</v>
      </c>
      <c r="K28" s="47"/>
    </row>
    <row r="29" spans="1:13" ht="15">
      <c r="A29" s="46"/>
      <c r="B29" s="209"/>
      <c r="C29" s="210"/>
      <c r="D29" s="108"/>
      <c r="E29" s="109"/>
      <c r="F29" s="109"/>
      <c r="G29" s="110"/>
      <c r="H29" s="237"/>
      <c r="I29" s="126"/>
      <c r="J29" s="127"/>
      <c r="K29" s="47"/>
    </row>
    <row r="30" spans="1:13" ht="15">
      <c r="A30" s="46"/>
      <c r="B30" s="209" t="s">
        <v>130</v>
      </c>
      <c r="C30" s="210"/>
      <c r="D30" s="70" t="s">
        <v>162</v>
      </c>
      <c r="E30" s="213" t="s">
        <v>171</v>
      </c>
      <c r="F30" s="214"/>
      <c r="G30" s="215"/>
      <c r="H30" s="216" t="s">
        <v>212</v>
      </c>
      <c r="I30" s="218"/>
      <c r="J30" s="219"/>
      <c r="K30" s="47"/>
    </row>
    <row r="31" spans="1:13" ht="15.75" thickBot="1">
      <c r="A31" s="48"/>
      <c r="B31" s="211"/>
      <c r="C31" s="212"/>
      <c r="D31" s="111"/>
      <c r="E31" s="220" t="s">
        <v>132</v>
      </c>
      <c r="F31" s="221"/>
      <c r="G31" s="222"/>
      <c r="H31" s="217"/>
      <c r="I31" s="131" t="str">
        <f>IF(OR(D31&lt;&gt;"",E31&lt;&gt;""),"ok","ko")</f>
        <v>ok</v>
      </c>
      <c r="J31" s="132">
        <f t="shared" si="0"/>
        <v>0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23" t="s">
        <v>163</v>
      </c>
      <c r="C33" s="224"/>
      <c r="D33" s="224"/>
      <c r="E33" s="224"/>
      <c r="F33" s="224"/>
      <c r="G33" s="224"/>
      <c r="H33" s="224"/>
      <c r="I33" s="225"/>
      <c r="J33" s="226"/>
      <c r="K33" s="54"/>
    </row>
    <row r="34" spans="1:11" ht="15" customHeight="1" thickTop="1">
      <c r="A34" s="55"/>
      <c r="B34" s="191" t="s">
        <v>193</v>
      </c>
      <c r="C34" s="192"/>
      <c r="D34" s="192"/>
      <c r="E34" s="193"/>
      <c r="F34" s="56"/>
      <c r="G34" s="194" t="s">
        <v>214</v>
      </c>
      <c r="H34" s="195"/>
      <c r="I34" s="200" t="str">
        <f>IF(OR(F34&lt;&gt;"",F35&lt;&gt;"",F36&lt;&gt;"",F37&lt;&gt;""),"ok","ko")</f>
        <v>ok</v>
      </c>
      <c r="J34" s="202">
        <f t="shared" si="0"/>
        <v>0</v>
      </c>
      <c r="K34" s="57"/>
    </row>
    <row r="35" spans="1:11" s="1" customFormat="1" ht="15">
      <c r="A35" s="58"/>
      <c r="B35" s="204" t="s">
        <v>194</v>
      </c>
      <c r="C35" s="205"/>
      <c r="D35" s="205"/>
      <c r="E35" s="206"/>
      <c r="F35" s="30"/>
      <c r="G35" s="196"/>
      <c r="H35" s="197"/>
      <c r="I35" s="200"/>
      <c r="J35" s="202"/>
      <c r="K35" s="59"/>
    </row>
    <row r="36" spans="1:11" s="1" customFormat="1" ht="15">
      <c r="A36" s="58"/>
      <c r="B36" s="204" t="s">
        <v>195</v>
      </c>
      <c r="C36" s="205"/>
      <c r="D36" s="205"/>
      <c r="E36" s="205"/>
      <c r="F36" s="30" t="s">
        <v>132</v>
      </c>
      <c r="G36" s="196"/>
      <c r="H36" s="197"/>
      <c r="I36" s="200"/>
      <c r="J36" s="202"/>
      <c r="K36" s="59"/>
    </row>
    <row r="37" spans="1:11" s="1" customFormat="1" ht="30" customHeight="1" thickBot="1">
      <c r="A37" s="60"/>
      <c r="B37" s="207" t="s">
        <v>196</v>
      </c>
      <c r="C37" s="208"/>
      <c r="D37" s="208"/>
      <c r="E37" s="208"/>
      <c r="F37" s="61"/>
      <c r="G37" s="198"/>
      <c r="H37" s="199"/>
      <c r="I37" s="201"/>
      <c r="J37" s="203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187" t="str">
        <f>IF(J39=0,"BIEN REMPLI ! MERCI!","ATTENTION! CETTE FICHE N'EST PAS COMPLETE, IL MANQUE DES INFOS")</f>
        <v>BIEN REMPLI ! MERCI!</v>
      </c>
      <c r="C39" s="188"/>
      <c r="D39" s="188"/>
      <c r="E39" s="188"/>
      <c r="F39" s="188"/>
      <c r="G39" s="188"/>
      <c r="H39" s="189"/>
      <c r="I39" s="133" t="str">
        <f>IF(J39=0,"ok","ko")</f>
        <v>ok</v>
      </c>
      <c r="J39" s="134">
        <f>SUM(J4:J37)</f>
        <v>0</v>
      </c>
    </row>
    <row r="41" spans="1:11" ht="89.45" customHeight="1"/>
    <row r="43" spans="1:11" s="5" customFormat="1">
      <c r="B43" s="190" t="s">
        <v>197</v>
      </c>
      <c r="C43" s="190"/>
      <c r="D43" s="190"/>
      <c r="E43" s="190"/>
      <c r="F43" s="190"/>
      <c r="G43" s="190"/>
      <c r="H43" s="190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 t="str">
        <f>D21</f>
        <v>x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8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8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 t="str">
        <f>D27</f>
        <v>x</v>
      </c>
      <c r="C48" s="85">
        <f t="shared" si="4"/>
        <v>0</v>
      </c>
      <c r="D48" s="85">
        <f t="shared" si="4"/>
        <v>0</v>
      </c>
      <c r="E48" s="86">
        <f>D29</f>
        <v>0</v>
      </c>
      <c r="F48" s="86">
        <f t="shared" si="5"/>
        <v>0</v>
      </c>
      <c r="G48" s="86">
        <f t="shared" si="5"/>
        <v>0</v>
      </c>
      <c r="H48" s="86">
        <f t="shared" si="5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 t="str">
        <f>F36</f>
        <v>x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6:H6"/>
    <mergeCell ref="I6:J6"/>
    <mergeCell ref="B2:C2"/>
    <mergeCell ref="D2:G2"/>
    <mergeCell ref="I2:J2"/>
    <mergeCell ref="B4:C4"/>
    <mergeCell ref="D4:G4"/>
    <mergeCell ref="B14:C15"/>
    <mergeCell ref="F14:G14"/>
    <mergeCell ref="H14:H15"/>
    <mergeCell ref="F15:G15"/>
    <mergeCell ref="B7:C7"/>
    <mergeCell ref="F7:G7"/>
    <mergeCell ref="B8:C9"/>
    <mergeCell ref="F8:G8"/>
    <mergeCell ref="H8:H9"/>
    <mergeCell ref="F9:G9"/>
    <mergeCell ref="B10:C10"/>
    <mergeCell ref="E10:G10"/>
    <mergeCell ref="B11:C11"/>
    <mergeCell ref="D11:G11"/>
    <mergeCell ref="B13:H13"/>
    <mergeCell ref="B16:C17"/>
    <mergeCell ref="H16:H17"/>
    <mergeCell ref="I16:J16"/>
    <mergeCell ref="B19:H19"/>
    <mergeCell ref="B20:C23"/>
    <mergeCell ref="F20:G20"/>
    <mergeCell ref="H20:H23"/>
    <mergeCell ref="F21:G21"/>
    <mergeCell ref="F22:G22"/>
    <mergeCell ref="F23:G23"/>
    <mergeCell ref="B24:C29"/>
    <mergeCell ref="E24:G24"/>
    <mergeCell ref="H24:H25"/>
    <mergeCell ref="I24:J24"/>
    <mergeCell ref="E25:G25"/>
    <mergeCell ref="F26:G26"/>
    <mergeCell ref="H26:H29"/>
    <mergeCell ref="F27:G27"/>
    <mergeCell ref="J34:J37"/>
    <mergeCell ref="B35:E35"/>
    <mergeCell ref="B36:E36"/>
    <mergeCell ref="B37:E37"/>
    <mergeCell ref="B30:C31"/>
    <mergeCell ref="E30:G30"/>
    <mergeCell ref="H30:H31"/>
    <mergeCell ref="I30:J30"/>
    <mergeCell ref="E31:G31"/>
    <mergeCell ref="B33:H33"/>
    <mergeCell ref="I33:J33"/>
    <mergeCell ref="B39:H39"/>
    <mergeCell ref="B43:H43"/>
    <mergeCell ref="B34:E34"/>
    <mergeCell ref="G34:H37"/>
    <mergeCell ref="I34:I37"/>
  </mergeCells>
  <conditionalFormatting sqref="B39">
    <cfRule type="expression" dxfId="34" priority="2">
      <formula>AND($J$39=0)</formula>
    </cfRule>
  </conditionalFormatting>
  <conditionalFormatting sqref="I4 I7 I9:I10 J11 I17 I22 I25 I28 I31 I34 I39 I14:I15">
    <cfRule type="notContainsText" dxfId="33" priority="3" operator="notContains" text="ok">
      <formula>ISERROR(SEARCH("ok",I4))</formula>
    </cfRule>
  </conditionalFormatting>
  <conditionalFormatting sqref="J11">
    <cfRule type="cellIs" dxfId="32" priority="1" operator="equal">
      <formula>0</formula>
    </cfRule>
  </conditionalFormatting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5">
    <tabColor rgb="FFFFC000"/>
  </sheetPr>
  <dimension ref="A1:M50"/>
  <sheetViews>
    <sheetView showGridLines="0" workbookViewId="0"/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1</v>
      </c>
    </row>
    <row r="2" spans="1:12" s="8" customFormat="1" ht="53.25" thickTop="1" thickBot="1">
      <c r="A2" s="154"/>
      <c r="B2" s="298" t="s">
        <v>0</v>
      </c>
      <c r="C2" s="298"/>
      <c r="D2" s="299" t="s">
        <v>215</v>
      </c>
      <c r="E2" s="300"/>
      <c r="F2" s="300"/>
      <c r="G2" s="301"/>
      <c r="H2" s="186" t="s">
        <v>143</v>
      </c>
      <c r="I2" s="302" t="s">
        <v>144</v>
      </c>
      <c r="J2" s="302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303" t="s">
        <v>218</v>
      </c>
      <c r="C4" s="304"/>
      <c r="D4" s="305"/>
      <c r="E4" s="306"/>
      <c r="F4" s="306"/>
      <c r="G4" s="307"/>
      <c r="H4" s="172" t="s">
        <v>205</v>
      </c>
      <c r="I4" s="112" t="str">
        <f>IF(ISTEXT(D4),"ok","ko")</f>
        <v>ko</v>
      </c>
      <c r="J4" s="113">
        <f>IF(I4="ok",0,1)</f>
        <v>1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294" t="s">
        <v>216</v>
      </c>
      <c r="C6" s="295"/>
      <c r="D6" s="295"/>
      <c r="E6" s="295"/>
      <c r="F6" s="295"/>
      <c r="G6" s="295"/>
      <c r="H6" s="295"/>
      <c r="I6" s="296"/>
      <c r="J6" s="297"/>
      <c r="K6" s="25"/>
      <c r="L6" s="29" t="s">
        <v>201</v>
      </c>
    </row>
    <row r="7" spans="1:12" ht="24.75" thickTop="1">
      <c r="A7" s="26"/>
      <c r="B7" s="270" t="s">
        <v>145</v>
      </c>
      <c r="C7" s="193"/>
      <c r="D7" s="27"/>
      <c r="E7" s="168"/>
      <c r="F7" s="271"/>
      <c r="G7" s="272"/>
      <c r="H7" s="175" t="s">
        <v>206</v>
      </c>
      <c r="I7" s="114" t="str">
        <f>IF(AND(D7&lt;&gt;"",E7&lt;&gt;"",F7&lt;&gt;""),"ok","ko")</f>
        <v>ko</v>
      </c>
      <c r="J7" s="115">
        <f t="shared" ref="J7:J34" si="0">IF(I7="ok",0,1)</f>
        <v>1</v>
      </c>
      <c r="K7" s="28"/>
      <c r="L7" s="170" t="s">
        <v>200</v>
      </c>
    </row>
    <row r="8" spans="1:12" ht="45">
      <c r="A8" s="26"/>
      <c r="B8" s="273" t="s">
        <v>146</v>
      </c>
      <c r="C8" s="274"/>
      <c r="D8" s="66" t="s">
        <v>147</v>
      </c>
      <c r="E8" s="184" t="s">
        <v>148</v>
      </c>
      <c r="F8" s="277" t="s">
        <v>149</v>
      </c>
      <c r="G8" s="278"/>
      <c r="H8" s="279" t="s">
        <v>204</v>
      </c>
      <c r="I8" s="114"/>
      <c r="J8" s="116"/>
      <c r="K8" s="28"/>
      <c r="L8" s="31" t="s">
        <v>199</v>
      </c>
    </row>
    <row r="9" spans="1:12" ht="15">
      <c r="A9" s="26"/>
      <c r="B9" s="275"/>
      <c r="C9" s="276"/>
      <c r="D9" s="67"/>
      <c r="E9" s="185"/>
      <c r="F9" s="281"/>
      <c r="G9" s="272"/>
      <c r="H9" s="280"/>
      <c r="I9" s="114" t="str">
        <f>IF(OR(D9&lt;&gt;"",E9&lt;&gt;"",F9&lt;&gt;""),"ok","ko")</f>
        <v>ko</v>
      </c>
      <c r="J9" s="116"/>
      <c r="K9" s="28"/>
      <c r="L9" s="3" t="s">
        <v>202</v>
      </c>
    </row>
    <row r="10" spans="1:12" ht="24">
      <c r="A10" s="26"/>
      <c r="B10" s="282" t="s">
        <v>150</v>
      </c>
      <c r="C10" s="206"/>
      <c r="D10" s="98"/>
      <c r="E10" s="283"/>
      <c r="F10" s="284"/>
      <c r="G10" s="285"/>
      <c r="H10" s="174" t="s">
        <v>207</v>
      </c>
      <c r="I10" s="117" t="str">
        <f>IF(AND(D10&lt;&gt;"",E10&lt;&gt;""),"ok","ko")</f>
        <v>ko</v>
      </c>
      <c r="J10" s="118">
        <f t="shared" si="0"/>
        <v>1</v>
      </c>
      <c r="K10" s="28"/>
      <c r="L10" s="171" t="s">
        <v>198</v>
      </c>
    </row>
    <row r="11" spans="1:12" ht="15.75" thickBot="1">
      <c r="A11" s="32"/>
      <c r="B11" s="286" t="s">
        <v>151</v>
      </c>
      <c r="C11" s="287"/>
      <c r="D11" s="288" t="e">
        <f>IF(I11&gt;0,VLOOKUP(I11,Départements!$A$2:$C$101,3),"")</f>
        <v>#N/A</v>
      </c>
      <c r="E11" s="289"/>
      <c r="F11" s="289"/>
      <c r="G11" s="290"/>
      <c r="H11" s="173" t="s">
        <v>208</v>
      </c>
      <c r="I11" s="119" t="str">
        <f>IF(D10&lt;&gt;"",VALUE(LEFT(D10,2)),"")</f>
        <v/>
      </c>
      <c r="J11" s="120">
        <f>IF(ISBLANK(D10),1,0)</f>
        <v>1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91" t="s">
        <v>126</v>
      </c>
      <c r="C13" s="292"/>
      <c r="D13" s="293"/>
      <c r="E13" s="293"/>
      <c r="F13" s="293"/>
      <c r="G13" s="293"/>
      <c r="H13" s="292"/>
      <c r="I13" s="146"/>
      <c r="J13" s="147"/>
      <c r="K13" s="38"/>
    </row>
    <row r="14" spans="1:12" ht="15.75" thickTop="1">
      <c r="A14" s="39"/>
      <c r="B14" s="262" t="s">
        <v>1</v>
      </c>
      <c r="C14" s="263"/>
      <c r="D14" s="65" t="s">
        <v>2</v>
      </c>
      <c r="E14" s="178" t="s">
        <v>128</v>
      </c>
      <c r="F14" s="265" t="s">
        <v>129</v>
      </c>
      <c r="G14" s="266"/>
      <c r="H14" s="267" t="s">
        <v>152</v>
      </c>
      <c r="I14" s="117" t="str">
        <f>IF(OR(F15="F",F15="M"),"ok","ko")</f>
        <v>ko</v>
      </c>
      <c r="J14" s="121">
        <f t="shared" ref="J14" si="1">IF(I14="ok",0,1)</f>
        <v>1</v>
      </c>
      <c r="K14" s="40"/>
    </row>
    <row r="15" spans="1:12" ht="15">
      <c r="A15" s="39"/>
      <c r="B15" s="264"/>
      <c r="C15" s="193"/>
      <c r="D15" s="99"/>
      <c r="E15" s="185"/>
      <c r="F15" s="269"/>
      <c r="G15" s="232"/>
      <c r="H15" s="268"/>
      <c r="I15" s="117" t="str">
        <f>IF(OR(D15&lt;&gt;"",OR(E15&lt;&gt;"")),"ok","ko")</f>
        <v>ko</v>
      </c>
      <c r="J15" s="121">
        <f t="shared" si="0"/>
        <v>1</v>
      </c>
      <c r="K15" s="40"/>
    </row>
    <row r="16" spans="1:12" ht="15">
      <c r="A16" s="39"/>
      <c r="B16" s="240" t="s">
        <v>134</v>
      </c>
      <c r="C16" s="241"/>
      <c r="D16" s="70" t="s">
        <v>153</v>
      </c>
      <c r="E16" s="71" t="s">
        <v>154</v>
      </c>
      <c r="F16" s="71" t="s">
        <v>127</v>
      </c>
      <c r="G16" s="72" t="s">
        <v>155</v>
      </c>
      <c r="H16" s="244" t="s">
        <v>213</v>
      </c>
      <c r="I16" s="218"/>
      <c r="J16" s="246"/>
      <c r="K16" s="40"/>
    </row>
    <row r="17" spans="1:13" ht="15.75" thickBot="1">
      <c r="A17" s="41"/>
      <c r="B17" s="242"/>
      <c r="C17" s="243"/>
      <c r="D17" s="100"/>
      <c r="E17" s="101"/>
      <c r="F17" s="101"/>
      <c r="G17" s="102"/>
      <c r="H17" s="245"/>
      <c r="I17" s="122" t="str">
        <f>IF(OR(D17&lt;&gt;"",E17&lt;&gt;"",F17&lt;&gt;"",G17&lt;&gt;""),"ok","ko")</f>
        <v>ko</v>
      </c>
      <c r="J17" s="123">
        <f t="shared" si="0"/>
        <v>1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7" t="s">
        <v>3</v>
      </c>
      <c r="C19" s="248"/>
      <c r="D19" s="249"/>
      <c r="E19" s="249"/>
      <c r="F19" s="249"/>
      <c r="G19" s="249"/>
      <c r="H19" s="248"/>
      <c r="I19" s="148"/>
      <c r="J19" s="149"/>
      <c r="K19" s="45"/>
    </row>
    <row r="20" spans="1:13" ht="15.75" thickTop="1">
      <c r="A20" s="46"/>
      <c r="B20" s="250" t="s">
        <v>167</v>
      </c>
      <c r="C20" s="251"/>
      <c r="D20" s="73" t="s">
        <v>4</v>
      </c>
      <c r="E20" s="180" t="s">
        <v>5</v>
      </c>
      <c r="F20" s="252" t="s">
        <v>6</v>
      </c>
      <c r="G20" s="253"/>
      <c r="H20" s="254" t="s">
        <v>209</v>
      </c>
      <c r="I20" s="150"/>
      <c r="J20" s="151"/>
      <c r="K20" s="47"/>
    </row>
    <row r="21" spans="1:13" ht="15">
      <c r="A21" s="46"/>
      <c r="B21" s="209"/>
      <c r="C21" s="210"/>
      <c r="D21" s="103"/>
      <c r="E21" s="181"/>
      <c r="F21" s="256"/>
      <c r="G21" s="257"/>
      <c r="H21" s="255"/>
      <c r="I21" s="152"/>
      <c r="J21" s="153"/>
      <c r="K21" s="47"/>
    </row>
    <row r="22" spans="1:13" ht="15">
      <c r="A22" s="46"/>
      <c r="B22" s="209"/>
      <c r="C22" s="210"/>
      <c r="D22" s="74" t="s">
        <v>7</v>
      </c>
      <c r="E22" s="182" t="s">
        <v>131</v>
      </c>
      <c r="F22" s="258" t="s">
        <v>141</v>
      </c>
      <c r="G22" s="259"/>
      <c r="H22" s="255"/>
      <c r="I22" s="117" t="str">
        <f>IF(OR(D23&lt;&gt;"",E23&lt;&gt;"",F23&lt;&gt;"",D21&lt;&gt;"",E21&lt;&gt;"",F21&lt;&gt;""),"ok","ko")</f>
        <v>ko</v>
      </c>
      <c r="J22" s="125">
        <f>IF(I22="ok",0,1)</f>
        <v>1</v>
      </c>
      <c r="K22" s="47"/>
    </row>
    <row r="23" spans="1:13" ht="15">
      <c r="A23" s="46"/>
      <c r="B23" s="209"/>
      <c r="C23" s="210"/>
      <c r="D23" s="67"/>
      <c r="E23" s="183"/>
      <c r="F23" s="260"/>
      <c r="G23" s="261"/>
      <c r="H23" s="255"/>
      <c r="I23" s="126"/>
      <c r="J23" s="127"/>
      <c r="K23" s="47"/>
      <c r="M23" s="1"/>
    </row>
    <row r="24" spans="1:13" ht="15">
      <c r="A24" s="46"/>
      <c r="B24" s="209" t="s">
        <v>8</v>
      </c>
      <c r="C24" s="210"/>
      <c r="D24" s="70" t="s">
        <v>173</v>
      </c>
      <c r="E24" s="227" t="s">
        <v>156</v>
      </c>
      <c r="F24" s="228"/>
      <c r="G24" s="228"/>
      <c r="H24" s="229" t="s">
        <v>210</v>
      </c>
      <c r="I24" s="218"/>
      <c r="J24" s="219"/>
      <c r="K24" s="47"/>
    </row>
    <row r="25" spans="1:13" ht="15">
      <c r="A25" s="46"/>
      <c r="B25" s="209"/>
      <c r="C25" s="210"/>
      <c r="D25" s="99"/>
      <c r="E25" s="231"/>
      <c r="F25" s="232"/>
      <c r="G25" s="232"/>
      <c r="H25" s="230"/>
      <c r="I25" s="117" t="str">
        <f>IF(OR(D25&lt;&gt;"",E25&lt;&gt;""),"ok","ko")</f>
        <v>ko</v>
      </c>
      <c r="J25" s="125">
        <f t="shared" ref="J25" si="2">IF(I25="ok",0,1)</f>
        <v>1</v>
      </c>
      <c r="K25" s="47"/>
    </row>
    <row r="26" spans="1:13" ht="15">
      <c r="A26" s="46"/>
      <c r="B26" s="209"/>
      <c r="C26" s="210"/>
      <c r="D26" s="77" t="s">
        <v>157</v>
      </c>
      <c r="E26" s="79" t="s">
        <v>158</v>
      </c>
      <c r="F26" s="233" t="s">
        <v>174</v>
      </c>
      <c r="G26" s="234"/>
      <c r="H26" s="235" t="s">
        <v>211</v>
      </c>
      <c r="I26" s="128"/>
      <c r="J26" s="129"/>
      <c r="K26" s="47"/>
    </row>
    <row r="27" spans="1:13" ht="15">
      <c r="A27" s="46"/>
      <c r="B27" s="209"/>
      <c r="C27" s="210"/>
      <c r="D27" s="106"/>
      <c r="E27" s="179"/>
      <c r="F27" s="238"/>
      <c r="G27" s="239"/>
      <c r="H27" s="236"/>
      <c r="I27" s="130"/>
      <c r="J27" s="124"/>
      <c r="K27" s="47"/>
    </row>
    <row r="28" spans="1:13" ht="30">
      <c r="A28" s="46"/>
      <c r="B28" s="209"/>
      <c r="C28" s="210"/>
      <c r="D28" s="78" t="s">
        <v>159</v>
      </c>
      <c r="E28" s="80" t="s">
        <v>160</v>
      </c>
      <c r="F28" s="81" t="s">
        <v>161</v>
      </c>
      <c r="G28" s="82" t="s">
        <v>175</v>
      </c>
      <c r="H28" s="236"/>
      <c r="I28" s="117" t="str">
        <f>IF(OR(D29&lt;&gt;"",E29&lt;&gt;"",F29&lt;&gt;"",D27&lt;&gt;"",E27&lt;&gt;"",F27&lt;&gt;"",G29&lt;&gt;""),"ok","ko")</f>
        <v>ko</v>
      </c>
      <c r="J28" s="125">
        <f>IF(I28="ok",0,1)</f>
        <v>1</v>
      </c>
      <c r="K28" s="47"/>
    </row>
    <row r="29" spans="1:13" ht="15">
      <c r="A29" s="46"/>
      <c r="B29" s="209"/>
      <c r="C29" s="210"/>
      <c r="D29" s="108"/>
      <c r="E29" s="109"/>
      <c r="F29" s="109"/>
      <c r="G29" s="110"/>
      <c r="H29" s="237"/>
      <c r="I29" s="126"/>
      <c r="J29" s="127"/>
      <c r="K29" s="47"/>
    </row>
    <row r="30" spans="1:13" ht="15">
      <c r="A30" s="46"/>
      <c r="B30" s="209" t="s">
        <v>130</v>
      </c>
      <c r="C30" s="210"/>
      <c r="D30" s="70" t="s">
        <v>162</v>
      </c>
      <c r="E30" s="213" t="s">
        <v>171</v>
      </c>
      <c r="F30" s="214"/>
      <c r="G30" s="215"/>
      <c r="H30" s="216" t="s">
        <v>212</v>
      </c>
      <c r="I30" s="218"/>
      <c r="J30" s="219"/>
      <c r="K30" s="47"/>
    </row>
    <row r="31" spans="1:13" ht="15.75" thickBot="1">
      <c r="A31" s="48"/>
      <c r="B31" s="211"/>
      <c r="C31" s="212"/>
      <c r="D31" s="111"/>
      <c r="E31" s="220"/>
      <c r="F31" s="221"/>
      <c r="G31" s="222"/>
      <c r="H31" s="217"/>
      <c r="I31" s="131" t="str">
        <f>IF(OR(D31&lt;&gt;"",E31&lt;&gt;""),"ok","ko")</f>
        <v>ko</v>
      </c>
      <c r="J31" s="132">
        <f t="shared" si="0"/>
        <v>1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23" t="s">
        <v>163</v>
      </c>
      <c r="C33" s="224"/>
      <c r="D33" s="224"/>
      <c r="E33" s="224"/>
      <c r="F33" s="224"/>
      <c r="G33" s="224"/>
      <c r="H33" s="224"/>
      <c r="I33" s="225"/>
      <c r="J33" s="226"/>
      <c r="K33" s="54"/>
    </row>
    <row r="34" spans="1:11" ht="15" customHeight="1" thickTop="1">
      <c r="A34" s="55"/>
      <c r="B34" s="191" t="s">
        <v>193</v>
      </c>
      <c r="C34" s="192"/>
      <c r="D34" s="192"/>
      <c r="E34" s="193"/>
      <c r="F34" s="56"/>
      <c r="G34" s="194" t="s">
        <v>214</v>
      </c>
      <c r="H34" s="195"/>
      <c r="I34" s="200" t="str">
        <f>IF(OR(F34&lt;&gt;"",F35&lt;&gt;"",F36&lt;&gt;"",F37&lt;&gt;""),"ok","ko")</f>
        <v>ko</v>
      </c>
      <c r="J34" s="202">
        <f t="shared" si="0"/>
        <v>1</v>
      </c>
      <c r="K34" s="57"/>
    </row>
    <row r="35" spans="1:11" s="1" customFormat="1" ht="15">
      <c r="A35" s="58"/>
      <c r="B35" s="204" t="s">
        <v>194</v>
      </c>
      <c r="C35" s="205"/>
      <c r="D35" s="205"/>
      <c r="E35" s="206"/>
      <c r="F35" s="30"/>
      <c r="G35" s="196"/>
      <c r="H35" s="197"/>
      <c r="I35" s="200"/>
      <c r="J35" s="202"/>
      <c r="K35" s="59"/>
    </row>
    <row r="36" spans="1:11" s="1" customFormat="1" ht="15">
      <c r="A36" s="58"/>
      <c r="B36" s="204" t="s">
        <v>195</v>
      </c>
      <c r="C36" s="205"/>
      <c r="D36" s="205"/>
      <c r="E36" s="205"/>
      <c r="F36" s="30"/>
      <c r="G36" s="196"/>
      <c r="H36" s="197"/>
      <c r="I36" s="200"/>
      <c r="J36" s="202"/>
      <c r="K36" s="59"/>
    </row>
    <row r="37" spans="1:11" s="1" customFormat="1" ht="30" customHeight="1" thickBot="1">
      <c r="A37" s="60"/>
      <c r="B37" s="207" t="s">
        <v>196</v>
      </c>
      <c r="C37" s="208"/>
      <c r="D37" s="208"/>
      <c r="E37" s="208"/>
      <c r="F37" s="61"/>
      <c r="G37" s="198"/>
      <c r="H37" s="199"/>
      <c r="I37" s="201"/>
      <c r="J37" s="203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187" t="str">
        <f>IF(J39=0,"BIEN REMPLI ! MERCI!","ATTENTION! CETTE FICHE N'EST PAS COMPLETE, IL MANQUE DES INFOS")</f>
        <v>ATTENTION! CETTE FICHE N'EST PAS COMPLETE, IL MANQUE DES INFOS</v>
      </c>
      <c r="C39" s="188"/>
      <c r="D39" s="188"/>
      <c r="E39" s="188"/>
      <c r="F39" s="188"/>
      <c r="G39" s="188"/>
      <c r="H39" s="189"/>
      <c r="I39" s="133" t="str">
        <f>IF(J39=0,"ok","ko")</f>
        <v>ko</v>
      </c>
      <c r="J39" s="134">
        <f>SUM(J4:J37)</f>
        <v>12</v>
      </c>
    </row>
    <row r="41" spans="1:11" ht="89.45" customHeight="1"/>
    <row r="43" spans="1:11" s="5" customFormat="1">
      <c r="B43" s="190" t="s">
        <v>197</v>
      </c>
      <c r="C43" s="190"/>
      <c r="D43" s="190"/>
      <c r="E43" s="190"/>
      <c r="F43" s="190"/>
      <c r="G43" s="190"/>
      <c r="H43" s="190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>
        <f>D21</f>
        <v>0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8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8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>
        <f>D27</f>
        <v>0</v>
      </c>
      <c r="C48" s="85">
        <f t="shared" si="4"/>
        <v>0</v>
      </c>
      <c r="D48" s="85">
        <f t="shared" si="4"/>
        <v>0</v>
      </c>
      <c r="E48" s="86">
        <f>D29</f>
        <v>0</v>
      </c>
      <c r="F48" s="86">
        <f t="shared" si="5"/>
        <v>0</v>
      </c>
      <c r="G48" s="86">
        <f t="shared" si="5"/>
        <v>0</v>
      </c>
      <c r="H48" s="86">
        <f t="shared" si="5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>
        <f>F36</f>
        <v>0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6:H6"/>
    <mergeCell ref="I6:J6"/>
    <mergeCell ref="B2:C2"/>
    <mergeCell ref="D2:G2"/>
    <mergeCell ref="I2:J2"/>
    <mergeCell ref="B4:C4"/>
    <mergeCell ref="D4:G4"/>
    <mergeCell ref="B14:C15"/>
    <mergeCell ref="F14:G14"/>
    <mergeCell ref="H14:H15"/>
    <mergeCell ref="F15:G15"/>
    <mergeCell ref="B7:C7"/>
    <mergeCell ref="F7:G7"/>
    <mergeCell ref="B8:C9"/>
    <mergeCell ref="F8:G8"/>
    <mergeCell ref="H8:H9"/>
    <mergeCell ref="F9:G9"/>
    <mergeCell ref="B10:C10"/>
    <mergeCell ref="E10:G10"/>
    <mergeCell ref="B11:C11"/>
    <mergeCell ref="D11:G11"/>
    <mergeCell ref="B13:H13"/>
    <mergeCell ref="B16:C17"/>
    <mergeCell ref="H16:H17"/>
    <mergeCell ref="I16:J16"/>
    <mergeCell ref="B19:H19"/>
    <mergeCell ref="B20:C23"/>
    <mergeCell ref="F20:G20"/>
    <mergeCell ref="H20:H23"/>
    <mergeCell ref="F21:G21"/>
    <mergeCell ref="F22:G22"/>
    <mergeCell ref="F23:G23"/>
    <mergeCell ref="B24:C29"/>
    <mergeCell ref="E24:G24"/>
    <mergeCell ref="H24:H25"/>
    <mergeCell ref="I24:J24"/>
    <mergeCell ref="E25:G25"/>
    <mergeCell ref="F26:G26"/>
    <mergeCell ref="H26:H29"/>
    <mergeCell ref="F27:G27"/>
    <mergeCell ref="J34:J37"/>
    <mergeCell ref="B35:E35"/>
    <mergeCell ref="B36:E36"/>
    <mergeCell ref="B37:E37"/>
    <mergeCell ref="B30:C31"/>
    <mergeCell ref="E30:G30"/>
    <mergeCell ref="H30:H31"/>
    <mergeCell ref="I30:J30"/>
    <mergeCell ref="E31:G31"/>
    <mergeCell ref="B33:H33"/>
    <mergeCell ref="I33:J33"/>
    <mergeCell ref="B39:H39"/>
    <mergeCell ref="B43:H43"/>
    <mergeCell ref="B34:E34"/>
    <mergeCell ref="G34:H37"/>
    <mergeCell ref="I34:I37"/>
  </mergeCells>
  <conditionalFormatting sqref="B39">
    <cfRule type="expression" dxfId="31" priority="3">
      <formula>AND($J$39=0)</formula>
    </cfRule>
  </conditionalFormatting>
  <conditionalFormatting sqref="I4 I7 I9:I10 J11 I17 I22 I25 I28 I31 I34 I39 I14:I15">
    <cfRule type="notContainsText" dxfId="30" priority="2" operator="notContains" text="ok">
      <formula>ISERROR(SEARCH("ok",I4))</formula>
    </cfRule>
  </conditionalFormatting>
  <conditionalFormatting sqref="J11">
    <cfRule type="cellIs" dxfId="29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6">
    <tabColor rgb="FFFFC000"/>
  </sheetPr>
  <dimension ref="A1:M50"/>
  <sheetViews>
    <sheetView showGridLines="0" workbookViewId="0">
      <selection activeCell="R8" sqref="R8"/>
    </sheetView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0</v>
      </c>
    </row>
    <row r="2" spans="1:12" s="8" customFormat="1" ht="53.25" thickTop="1" thickBot="1">
      <c r="A2" s="154"/>
      <c r="B2" s="298" t="s">
        <v>0</v>
      </c>
      <c r="C2" s="298"/>
      <c r="D2" s="299" t="s">
        <v>215</v>
      </c>
      <c r="E2" s="300"/>
      <c r="F2" s="300"/>
      <c r="G2" s="301"/>
      <c r="H2" s="186" t="s">
        <v>143</v>
      </c>
      <c r="I2" s="302" t="s">
        <v>144</v>
      </c>
      <c r="J2" s="302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303" t="s">
        <v>218</v>
      </c>
      <c r="C4" s="304"/>
      <c r="D4" s="305"/>
      <c r="E4" s="306"/>
      <c r="F4" s="306"/>
      <c r="G4" s="307"/>
      <c r="H4" s="172" t="s">
        <v>205</v>
      </c>
      <c r="I4" s="112" t="str">
        <f>IF(ISTEXT(D4),"ok","ko")</f>
        <v>ko</v>
      </c>
      <c r="J4" s="113">
        <f>IF(I4="ok",0,1)</f>
        <v>1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294" t="s">
        <v>216</v>
      </c>
      <c r="C6" s="295"/>
      <c r="D6" s="295"/>
      <c r="E6" s="295"/>
      <c r="F6" s="295"/>
      <c r="G6" s="295"/>
      <c r="H6" s="295"/>
      <c r="I6" s="296"/>
      <c r="J6" s="297"/>
      <c r="K6" s="25"/>
      <c r="L6" s="29" t="s">
        <v>201</v>
      </c>
    </row>
    <row r="7" spans="1:12" ht="24.75" thickTop="1">
      <c r="A7" s="26"/>
      <c r="B7" s="270" t="s">
        <v>145</v>
      </c>
      <c r="C7" s="193"/>
      <c r="D7" s="27"/>
      <c r="E7" s="168"/>
      <c r="F7" s="271"/>
      <c r="G7" s="272"/>
      <c r="H7" s="175" t="s">
        <v>206</v>
      </c>
      <c r="I7" s="114" t="str">
        <f>IF(AND(D7&lt;&gt;"",E7&lt;&gt;"",F7&lt;&gt;""),"ok","ko")</f>
        <v>ko</v>
      </c>
      <c r="J7" s="115">
        <f t="shared" ref="J7:J34" si="0">IF(I7="ok",0,1)</f>
        <v>1</v>
      </c>
      <c r="K7" s="28"/>
      <c r="L7" s="170" t="s">
        <v>200</v>
      </c>
    </row>
    <row r="8" spans="1:12" ht="45">
      <c r="A8" s="26"/>
      <c r="B8" s="273" t="s">
        <v>146</v>
      </c>
      <c r="C8" s="274"/>
      <c r="D8" s="66" t="s">
        <v>147</v>
      </c>
      <c r="E8" s="184" t="s">
        <v>148</v>
      </c>
      <c r="F8" s="277" t="s">
        <v>149</v>
      </c>
      <c r="G8" s="278"/>
      <c r="H8" s="279" t="s">
        <v>204</v>
      </c>
      <c r="I8" s="114"/>
      <c r="J8" s="116"/>
      <c r="K8" s="28"/>
      <c r="L8" s="31" t="s">
        <v>199</v>
      </c>
    </row>
    <row r="9" spans="1:12" ht="15">
      <c r="A9" s="26"/>
      <c r="B9" s="275"/>
      <c r="C9" s="276"/>
      <c r="D9" s="67"/>
      <c r="E9" s="185"/>
      <c r="F9" s="281"/>
      <c r="G9" s="272"/>
      <c r="H9" s="280"/>
      <c r="I9" s="114" t="str">
        <f>IF(OR(D9&lt;&gt;"",E9&lt;&gt;"",F9&lt;&gt;""),"ok","ko")</f>
        <v>ko</v>
      </c>
      <c r="J9" s="116"/>
      <c r="K9" s="28"/>
      <c r="L9" s="3" t="s">
        <v>202</v>
      </c>
    </row>
    <row r="10" spans="1:12" ht="24">
      <c r="A10" s="26"/>
      <c r="B10" s="282" t="s">
        <v>150</v>
      </c>
      <c r="C10" s="206"/>
      <c r="D10" s="98"/>
      <c r="E10" s="283"/>
      <c r="F10" s="284"/>
      <c r="G10" s="285"/>
      <c r="H10" s="174" t="s">
        <v>207</v>
      </c>
      <c r="I10" s="117" t="str">
        <f>IF(AND(D10&lt;&gt;"",E10&lt;&gt;""),"ok","ko")</f>
        <v>ko</v>
      </c>
      <c r="J10" s="118">
        <f t="shared" si="0"/>
        <v>1</v>
      </c>
      <c r="K10" s="28"/>
      <c r="L10" s="171" t="s">
        <v>198</v>
      </c>
    </row>
    <row r="11" spans="1:12" ht="15.75" thickBot="1">
      <c r="A11" s="32"/>
      <c r="B11" s="286" t="s">
        <v>151</v>
      </c>
      <c r="C11" s="287"/>
      <c r="D11" s="288" t="e">
        <f>IF(I11&gt;0,VLOOKUP(I11,Départements!$A$2:$C$101,3),"")</f>
        <v>#N/A</v>
      </c>
      <c r="E11" s="289"/>
      <c r="F11" s="289"/>
      <c r="G11" s="290"/>
      <c r="H11" s="173" t="s">
        <v>208</v>
      </c>
      <c r="I11" s="119" t="str">
        <f>IF(D10&lt;&gt;"",VALUE(LEFT(D10,2)),"")</f>
        <v/>
      </c>
      <c r="J11" s="120">
        <f>IF(ISBLANK(D10),1,0)</f>
        <v>1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91" t="s">
        <v>126</v>
      </c>
      <c r="C13" s="292"/>
      <c r="D13" s="293"/>
      <c r="E13" s="293"/>
      <c r="F13" s="293"/>
      <c r="G13" s="293"/>
      <c r="H13" s="292"/>
      <c r="I13" s="146"/>
      <c r="J13" s="147"/>
      <c r="K13" s="38"/>
    </row>
    <row r="14" spans="1:12" ht="15.75" thickTop="1">
      <c r="A14" s="39"/>
      <c r="B14" s="262" t="s">
        <v>1</v>
      </c>
      <c r="C14" s="263"/>
      <c r="D14" s="65" t="s">
        <v>2</v>
      </c>
      <c r="E14" s="178" t="s">
        <v>128</v>
      </c>
      <c r="F14" s="265" t="s">
        <v>129</v>
      </c>
      <c r="G14" s="266"/>
      <c r="H14" s="267" t="s">
        <v>152</v>
      </c>
      <c r="I14" s="117" t="str">
        <f>IF(OR(F15="F",F15="M"),"ok","ko")</f>
        <v>ko</v>
      </c>
      <c r="J14" s="121">
        <f t="shared" ref="J14" si="1">IF(I14="ok",0,1)</f>
        <v>1</v>
      </c>
      <c r="K14" s="40"/>
    </row>
    <row r="15" spans="1:12" ht="15">
      <c r="A15" s="39"/>
      <c r="B15" s="264"/>
      <c r="C15" s="193"/>
      <c r="D15" s="99"/>
      <c r="E15" s="185"/>
      <c r="F15" s="269"/>
      <c r="G15" s="232"/>
      <c r="H15" s="268"/>
      <c r="I15" s="117" t="str">
        <f>IF(OR(D15&lt;&gt;"",OR(E15&lt;&gt;"")),"ok","ko")</f>
        <v>ko</v>
      </c>
      <c r="J15" s="121">
        <f t="shared" si="0"/>
        <v>1</v>
      </c>
      <c r="K15" s="40"/>
    </row>
    <row r="16" spans="1:12" ht="15">
      <c r="A16" s="39"/>
      <c r="B16" s="240" t="s">
        <v>134</v>
      </c>
      <c r="C16" s="241"/>
      <c r="D16" s="70" t="s">
        <v>153</v>
      </c>
      <c r="E16" s="71" t="s">
        <v>154</v>
      </c>
      <c r="F16" s="71" t="s">
        <v>127</v>
      </c>
      <c r="G16" s="72" t="s">
        <v>155</v>
      </c>
      <c r="H16" s="244" t="s">
        <v>213</v>
      </c>
      <c r="I16" s="218"/>
      <c r="J16" s="246"/>
      <c r="K16" s="40"/>
    </row>
    <row r="17" spans="1:13" ht="15.75" thickBot="1">
      <c r="A17" s="41"/>
      <c r="B17" s="242"/>
      <c r="C17" s="243"/>
      <c r="D17" s="100"/>
      <c r="E17" s="101"/>
      <c r="F17" s="101"/>
      <c r="G17" s="102"/>
      <c r="H17" s="245"/>
      <c r="I17" s="122" t="str">
        <f>IF(OR(D17&lt;&gt;"",E17&lt;&gt;"",F17&lt;&gt;"",G17&lt;&gt;""),"ok","ko")</f>
        <v>ko</v>
      </c>
      <c r="J17" s="123">
        <f t="shared" si="0"/>
        <v>1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7" t="s">
        <v>3</v>
      </c>
      <c r="C19" s="248"/>
      <c r="D19" s="249"/>
      <c r="E19" s="249"/>
      <c r="F19" s="249"/>
      <c r="G19" s="249"/>
      <c r="H19" s="248"/>
      <c r="I19" s="148"/>
      <c r="J19" s="149"/>
      <c r="K19" s="45"/>
    </row>
    <row r="20" spans="1:13" ht="15.75" thickTop="1">
      <c r="A20" s="46"/>
      <c r="B20" s="250" t="s">
        <v>167</v>
      </c>
      <c r="C20" s="251"/>
      <c r="D20" s="73" t="s">
        <v>4</v>
      </c>
      <c r="E20" s="180" t="s">
        <v>5</v>
      </c>
      <c r="F20" s="252" t="s">
        <v>6</v>
      </c>
      <c r="G20" s="253"/>
      <c r="H20" s="254" t="s">
        <v>209</v>
      </c>
      <c r="I20" s="150"/>
      <c r="J20" s="151"/>
      <c r="K20" s="47"/>
    </row>
    <row r="21" spans="1:13" ht="15">
      <c r="A21" s="46"/>
      <c r="B21" s="209"/>
      <c r="C21" s="210"/>
      <c r="D21" s="103"/>
      <c r="E21" s="181"/>
      <c r="F21" s="256"/>
      <c r="G21" s="257"/>
      <c r="H21" s="255"/>
      <c r="I21" s="152"/>
      <c r="J21" s="153"/>
      <c r="K21" s="47"/>
    </row>
    <row r="22" spans="1:13" ht="15">
      <c r="A22" s="46"/>
      <c r="B22" s="209"/>
      <c r="C22" s="210"/>
      <c r="D22" s="74" t="s">
        <v>7</v>
      </c>
      <c r="E22" s="182" t="s">
        <v>131</v>
      </c>
      <c r="F22" s="258" t="s">
        <v>141</v>
      </c>
      <c r="G22" s="259"/>
      <c r="H22" s="255"/>
      <c r="I22" s="117" t="str">
        <f>IF(OR(D23&lt;&gt;"",E23&lt;&gt;"",F23&lt;&gt;"",D21&lt;&gt;"",E21&lt;&gt;"",F21&lt;&gt;""),"ok","ko")</f>
        <v>ko</v>
      </c>
      <c r="J22" s="125">
        <f>IF(I22="ok",0,1)</f>
        <v>1</v>
      </c>
      <c r="K22" s="47"/>
    </row>
    <row r="23" spans="1:13" ht="15">
      <c r="A23" s="46"/>
      <c r="B23" s="209"/>
      <c r="C23" s="210"/>
      <c r="D23" s="67"/>
      <c r="E23" s="183"/>
      <c r="F23" s="260"/>
      <c r="G23" s="261"/>
      <c r="H23" s="255"/>
      <c r="I23" s="126"/>
      <c r="J23" s="127"/>
      <c r="K23" s="47"/>
      <c r="M23" s="1"/>
    </row>
    <row r="24" spans="1:13" ht="15">
      <c r="A24" s="46"/>
      <c r="B24" s="209" t="s">
        <v>8</v>
      </c>
      <c r="C24" s="210"/>
      <c r="D24" s="70" t="s">
        <v>173</v>
      </c>
      <c r="E24" s="227" t="s">
        <v>156</v>
      </c>
      <c r="F24" s="228"/>
      <c r="G24" s="228"/>
      <c r="H24" s="229" t="s">
        <v>210</v>
      </c>
      <c r="I24" s="218"/>
      <c r="J24" s="219"/>
      <c r="K24" s="47"/>
    </row>
    <row r="25" spans="1:13" ht="15">
      <c r="A25" s="46"/>
      <c r="B25" s="209"/>
      <c r="C25" s="210"/>
      <c r="D25" s="99"/>
      <c r="E25" s="231"/>
      <c r="F25" s="232"/>
      <c r="G25" s="232"/>
      <c r="H25" s="230"/>
      <c r="I25" s="117" t="str">
        <f>IF(OR(D25&lt;&gt;"",E25&lt;&gt;""),"ok","ko")</f>
        <v>ko</v>
      </c>
      <c r="J25" s="125">
        <f t="shared" ref="J25" si="2">IF(I25="ok",0,1)</f>
        <v>1</v>
      </c>
      <c r="K25" s="47"/>
    </row>
    <row r="26" spans="1:13" ht="15">
      <c r="A26" s="46"/>
      <c r="B26" s="209"/>
      <c r="C26" s="210"/>
      <c r="D26" s="77" t="s">
        <v>157</v>
      </c>
      <c r="E26" s="79" t="s">
        <v>158</v>
      </c>
      <c r="F26" s="233" t="s">
        <v>174</v>
      </c>
      <c r="G26" s="234"/>
      <c r="H26" s="235" t="s">
        <v>211</v>
      </c>
      <c r="I26" s="128"/>
      <c r="J26" s="129"/>
      <c r="K26" s="47"/>
    </row>
    <row r="27" spans="1:13" ht="15">
      <c r="A27" s="46"/>
      <c r="B27" s="209"/>
      <c r="C27" s="210"/>
      <c r="D27" s="106"/>
      <c r="E27" s="179"/>
      <c r="F27" s="238"/>
      <c r="G27" s="239"/>
      <c r="H27" s="236"/>
      <c r="I27" s="130"/>
      <c r="J27" s="124"/>
      <c r="K27" s="47"/>
    </row>
    <row r="28" spans="1:13" ht="30">
      <c r="A28" s="46"/>
      <c r="B28" s="209"/>
      <c r="C28" s="210"/>
      <c r="D28" s="78" t="s">
        <v>159</v>
      </c>
      <c r="E28" s="80" t="s">
        <v>160</v>
      </c>
      <c r="F28" s="81" t="s">
        <v>161</v>
      </c>
      <c r="G28" s="82" t="s">
        <v>175</v>
      </c>
      <c r="H28" s="236"/>
      <c r="I28" s="117" t="str">
        <f>IF(OR(D29&lt;&gt;"",E29&lt;&gt;"",F29&lt;&gt;"",D27&lt;&gt;"",E27&lt;&gt;"",F27&lt;&gt;"",G29&lt;&gt;""),"ok","ko")</f>
        <v>ko</v>
      </c>
      <c r="J28" s="125">
        <f>IF(I28="ok",0,1)</f>
        <v>1</v>
      </c>
      <c r="K28" s="47"/>
    </row>
    <row r="29" spans="1:13" ht="15">
      <c r="A29" s="46"/>
      <c r="B29" s="209"/>
      <c r="C29" s="210"/>
      <c r="D29" s="108"/>
      <c r="E29" s="109"/>
      <c r="F29" s="109"/>
      <c r="G29" s="110"/>
      <c r="H29" s="237"/>
      <c r="I29" s="126"/>
      <c r="J29" s="127"/>
      <c r="K29" s="47"/>
    </row>
    <row r="30" spans="1:13" ht="15">
      <c r="A30" s="46"/>
      <c r="B30" s="209" t="s">
        <v>130</v>
      </c>
      <c r="C30" s="210"/>
      <c r="D30" s="70" t="s">
        <v>162</v>
      </c>
      <c r="E30" s="213" t="s">
        <v>171</v>
      </c>
      <c r="F30" s="214"/>
      <c r="G30" s="215"/>
      <c r="H30" s="216" t="s">
        <v>212</v>
      </c>
      <c r="I30" s="218"/>
      <c r="J30" s="219"/>
      <c r="K30" s="47"/>
    </row>
    <row r="31" spans="1:13" ht="15.75" thickBot="1">
      <c r="A31" s="48"/>
      <c r="B31" s="211"/>
      <c r="C31" s="212"/>
      <c r="D31" s="111"/>
      <c r="E31" s="220"/>
      <c r="F31" s="221"/>
      <c r="G31" s="222"/>
      <c r="H31" s="217"/>
      <c r="I31" s="131" t="str">
        <f>IF(OR(D31&lt;&gt;"",E31&lt;&gt;""),"ok","ko")</f>
        <v>ko</v>
      </c>
      <c r="J31" s="132">
        <f t="shared" si="0"/>
        <v>1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23" t="s">
        <v>163</v>
      </c>
      <c r="C33" s="224"/>
      <c r="D33" s="224"/>
      <c r="E33" s="224"/>
      <c r="F33" s="224"/>
      <c r="G33" s="224"/>
      <c r="H33" s="224"/>
      <c r="I33" s="225"/>
      <c r="J33" s="226"/>
      <c r="K33" s="54"/>
    </row>
    <row r="34" spans="1:11" ht="15" customHeight="1" thickTop="1">
      <c r="A34" s="55"/>
      <c r="B34" s="191" t="s">
        <v>193</v>
      </c>
      <c r="C34" s="192"/>
      <c r="D34" s="192"/>
      <c r="E34" s="193"/>
      <c r="F34" s="56"/>
      <c r="G34" s="194" t="s">
        <v>214</v>
      </c>
      <c r="H34" s="195"/>
      <c r="I34" s="200" t="str">
        <f>IF(OR(F34&lt;&gt;"",F35&lt;&gt;"",F36&lt;&gt;"",F37&lt;&gt;""),"ok","ko")</f>
        <v>ko</v>
      </c>
      <c r="J34" s="202">
        <f t="shared" si="0"/>
        <v>1</v>
      </c>
      <c r="K34" s="57"/>
    </row>
    <row r="35" spans="1:11" s="1" customFormat="1" ht="15">
      <c r="A35" s="58"/>
      <c r="B35" s="204" t="s">
        <v>194</v>
      </c>
      <c r="C35" s="205"/>
      <c r="D35" s="205"/>
      <c r="E35" s="206"/>
      <c r="F35" s="30"/>
      <c r="G35" s="196"/>
      <c r="H35" s="197"/>
      <c r="I35" s="200"/>
      <c r="J35" s="202"/>
      <c r="K35" s="59"/>
    </row>
    <row r="36" spans="1:11" s="1" customFormat="1" ht="15">
      <c r="A36" s="58"/>
      <c r="B36" s="204" t="s">
        <v>195</v>
      </c>
      <c r="C36" s="205"/>
      <c r="D36" s="205"/>
      <c r="E36" s="205"/>
      <c r="F36" s="30"/>
      <c r="G36" s="196"/>
      <c r="H36" s="197"/>
      <c r="I36" s="200"/>
      <c r="J36" s="202"/>
      <c r="K36" s="59"/>
    </row>
    <row r="37" spans="1:11" s="1" customFormat="1" ht="30" customHeight="1" thickBot="1">
      <c r="A37" s="60"/>
      <c r="B37" s="207" t="s">
        <v>196</v>
      </c>
      <c r="C37" s="208"/>
      <c r="D37" s="208"/>
      <c r="E37" s="208"/>
      <c r="F37" s="61"/>
      <c r="G37" s="198"/>
      <c r="H37" s="199"/>
      <c r="I37" s="201"/>
      <c r="J37" s="203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187" t="str">
        <f>IF(J39=0,"BIEN REMPLI ! MERCI!","ATTENTION! CETTE FICHE N'EST PAS COMPLETE, IL MANQUE DES INFOS")</f>
        <v>ATTENTION! CETTE FICHE N'EST PAS COMPLETE, IL MANQUE DES INFOS</v>
      </c>
      <c r="C39" s="188"/>
      <c r="D39" s="188"/>
      <c r="E39" s="188"/>
      <c r="F39" s="188"/>
      <c r="G39" s="188"/>
      <c r="H39" s="189"/>
      <c r="I39" s="133" t="str">
        <f>IF(J39=0,"ok","ko")</f>
        <v>ko</v>
      </c>
      <c r="J39" s="134">
        <f>SUM(J4:J37)</f>
        <v>12</v>
      </c>
    </row>
    <row r="41" spans="1:11" ht="89.45" customHeight="1"/>
    <row r="43" spans="1:11" s="5" customFormat="1">
      <c r="B43" s="190" t="s">
        <v>197</v>
      </c>
      <c r="C43" s="190"/>
      <c r="D43" s="190"/>
      <c r="E43" s="190"/>
      <c r="F43" s="190"/>
      <c r="G43" s="190"/>
      <c r="H43" s="190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>
        <f>D21</f>
        <v>0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8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8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>
        <f>D27</f>
        <v>0</v>
      </c>
      <c r="C48" s="85">
        <f t="shared" si="4"/>
        <v>0</v>
      </c>
      <c r="D48" s="85">
        <f t="shared" si="4"/>
        <v>0</v>
      </c>
      <c r="E48" s="86">
        <f>D29</f>
        <v>0</v>
      </c>
      <c r="F48" s="86">
        <f t="shared" si="5"/>
        <v>0</v>
      </c>
      <c r="G48" s="86">
        <f t="shared" si="5"/>
        <v>0</v>
      </c>
      <c r="H48" s="86">
        <f t="shared" si="5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>
        <f>F36</f>
        <v>0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6:H6"/>
    <mergeCell ref="I6:J6"/>
    <mergeCell ref="B2:C2"/>
    <mergeCell ref="D2:G2"/>
    <mergeCell ref="I2:J2"/>
    <mergeCell ref="B4:C4"/>
    <mergeCell ref="D4:G4"/>
    <mergeCell ref="B14:C15"/>
    <mergeCell ref="F14:G14"/>
    <mergeCell ref="H14:H15"/>
    <mergeCell ref="F15:G15"/>
    <mergeCell ref="B7:C7"/>
    <mergeCell ref="F7:G7"/>
    <mergeCell ref="B8:C9"/>
    <mergeCell ref="F8:G8"/>
    <mergeCell ref="H8:H9"/>
    <mergeCell ref="F9:G9"/>
    <mergeCell ref="B10:C10"/>
    <mergeCell ref="E10:G10"/>
    <mergeCell ref="B11:C11"/>
    <mergeCell ref="D11:G11"/>
    <mergeCell ref="B13:H13"/>
    <mergeCell ref="B16:C17"/>
    <mergeCell ref="H16:H17"/>
    <mergeCell ref="I16:J16"/>
    <mergeCell ref="B19:H19"/>
    <mergeCell ref="B20:C23"/>
    <mergeCell ref="F20:G20"/>
    <mergeCell ref="H20:H23"/>
    <mergeCell ref="F21:G21"/>
    <mergeCell ref="F22:G22"/>
    <mergeCell ref="F23:G23"/>
    <mergeCell ref="B24:C29"/>
    <mergeCell ref="E24:G24"/>
    <mergeCell ref="H24:H25"/>
    <mergeCell ref="I24:J24"/>
    <mergeCell ref="E25:G25"/>
    <mergeCell ref="F26:G26"/>
    <mergeCell ref="H26:H29"/>
    <mergeCell ref="F27:G27"/>
    <mergeCell ref="J34:J37"/>
    <mergeCell ref="B35:E35"/>
    <mergeCell ref="B36:E36"/>
    <mergeCell ref="B37:E37"/>
    <mergeCell ref="B30:C31"/>
    <mergeCell ref="E30:G30"/>
    <mergeCell ref="H30:H31"/>
    <mergeCell ref="I30:J30"/>
    <mergeCell ref="E31:G31"/>
    <mergeCell ref="B33:H33"/>
    <mergeCell ref="I33:J33"/>
    <mergeCell ref="B39:H39"/>
    <mergeCell ref="B43:H43"/>
    <mergeCell ref="B34:E34"/>
    <mergeCell ref="G34:H37"/>
    <mergeCell ref="I34:I37"/>
  </mergeCells>
  <conditionalFormatting sqref="B39">
    <cfRule type="expression" dxfId="28" priority="3">
      <formula>AND($J$39=0)</formula>
    </cfRule>
  </conditionalFormatting>
  <conditionalFormatting sqref="I4 I7 I9:I10 J11 I17 I22 I25 I28 I31 I34 I39 I14:I15">
    <cfRule type="notContainsText" dxfId="27" priority="2" operator="notContains" text="ok">
      <formula>ISERROR(SEARCH("ok",I4))</formula>
    </cfRule>
  </conditionalFormatting>
  <conditionalFormatting sqref="J11">
    <cfRule type="cellIs" dxfId="26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3">
    <tabColor rgb="FFFFC000"/>
  </sheetPr>
  <dimension ref="A1:M50"/>
  <sheetViews>
    <sheetView showGridLines="0" workbookViewId="0">
      <selection activeCell="R8" sqref="R8"/>
    </sheetView>
  </sheetViews>
  <sheetFormatPr baseColWidth="10" defaultRowHeight="12.75"/>
  <cols>
    <col min="1" max="1" width="1.140625" customWidth="1"/>
    <col min="2" max="2" width="11.7109375" style="2" customWidth="1"/>
    <col min="3" max="3" width="14.85546875" style="2" customWidth="1"/>
    <col min="4" max="4" width="22.42578125" customWidth="1"/>
    <col min="5" max="5" width="21.5703125" customWidth="1"/>
    <col min="6" max="6" width="11.42578125" customWidth="1"/>
    <col min="7" max="7" width="10.42578125" customWidth="1"/>
    <col min="8" max="8" width="23" customWidth="1"/>
    <col min="9" max="9" width="6.28515625" style="3" customWidth="1"/>
    <col min="10" max="10" width="7.85546875" style="3" customWidth="1"/>
    <col min="11" max="11" width="1.140625" customWidth="1"/>
    <col min="14" max="19" width="7.140625" customWidth="1"/>
  </cols>
  <sheetData>
    <row r="1" spans="1:12" ht="13.5" thickBot="1">
      <c r="A1" t="b">
        <v>0</v>
      </c>
    </row>
    <row r="2" spans="1:12" s="8" customFormat="1" ht="53.25" thickTop="1" thickBot="1">
      <c r="A2" s="154"/>
      <c r="B2" s="298" t="s">
        <v>0</v>
      </c>
      <c r="C2" s="298"/>
      <c r="D2" s="299" t="s">
        <v>215</v>
      </c>
      <c r="E2" s="300"/>
      <c r="F2" s="300"/>
      <c r="G2" s="301"/>
      <c r="H2" s="155" t="s">
        <v>143</v>
      </c>
      <c r="I2" s="302" t="s">
        <v>144</v>
      </c>
      <c r="J2" s="302"/>
      <c r="K2" s="7"/>
    </row>
    <row r="3" spans="1:12" s="8" customFormat="1" ht="16.5" thickTop="1" thickBot="1">
      <c r="A3" s="9"/>
      <c r="B3" s="10"/>
      <c r="C3" s="11"/>
      <c r="D3" s="10"/>
      <c r="E3" s="10"/>
      <c r="F3" s="10"/>
      <c r="G3" s="12"/>
      <c r="H3" s="10"/>
      <c r="I3" s="13"/>
      <c r="J3" s="13"/>
      <c r="K3" s="14"/>
    </row>
    <row r="4" spans="1:12" ht="41.45" customHeight="1" thickTop="1" thickBot="1">
      <c r="A4" s="15"/>
      <c r="B4" s="303" t="s">
        <v>218</v>
      </c>
      <c r="C4" s="304"/>
      <c r="D4" s="305"/>
      <c r="E4" s="306"/>
      <c r="F4" s="306"/>
      <c r="G4" s="307"/>
      <c r="H4" s="172" t="s">
        <v>205</v>
      </c>
      <c r="I4" s="112" t="str">
        <f>IF(ISTEXT(D4),"ok","ko")</f>
        <v>ko</v>
      </c>
      <c r="J4" s="113">
        <f>IF(I4="ok",0,1)</f>
        <v>1</v>
      </c>
      <c r="K4" s="16"/>
    </row>
    <row r="5" spans="1:12" ht="16.5" thickTop="1" thickBot="1">
      <c r="A5" s="17"/>
      <c r="B5" s="18"/>
      <c r="C5" s="18"/>
      <c r="D5" s="19"/>
      <c r="E5" s="20"/>
      <c r="F5" s="20"/>
      <c r="G5" s="21"/>
      <c r="H5" s="22"/>
      <c r="I5" s="143"/>
      <c r="J5" s="144"/>
      <c r="K5" s="23"/>
    </row>
    <row r="6" spans="1:12" ht="21.75" thickTop="1" thickBot="1">
      <c r="A6" s="24"/>
      <c r="B6" s="294" t="s">
        <v>216</v>
      </c>
      <c r="C6" s="295"/>
      <c r="D6" s="295"/>
      <c r="E6" s="295"/>
      <c r="F6" s="295"/>
      <c r="G6" s="295"/>
      <c r="H6" s="295"/>
      <c r="I6" s="296"/>
      <c r="J6" s="297"/>
      <c r="K6" s="25"/>
      <c r="L6" s="29" t="s">
        <v>201</v>
      </c>
    </row>
    <row r="7" spans="1:12" ht="24.75" thickTop="1">
      <c r="A7" s="26"/>
      <c r="B7" s="270" t="s">
        <v>145</v>
      </c>
      <c r="C7" s="193"/>
      <c r="D7" s="27"/>
      <c r="E7" s="168"/>
      <c r="F7" s="271"/>
      <c r="G7" s="272"/>
      <c r="H7" s="175" t="s">
        <v>206</v>
      </c>
      <c r="I7" s="114" t="str">
        <f>IF(AND(D7&lt;&gt;"",E7&lt;&gt;"",F7&lt;&gt;""),"ok","ko")</f>
        <v>ko</v>
      </c>
      <c r="J7" s="115">
        <f t="shared" ref="J7:J34" si="0">IF(I7="ok",0,1)</f>
        <v>1</v>
      </c>
      <c r="K7" s="28"/>
      <c r="L7" s="170" t="s">
        <v>200</v>
      </c>
    </row>
    <row r="8" spans="1:12" ht="45">
      <c r="A8" s="26"/>
      <c r="B8" s="273" t="s">
        <v>146</v>
      </c>
      <c r="C8" s="274"/>
      <c r="D8" s="66" t="s">
        <v>147</v>
      </c>
      <c r="E8" s="68" t="s">
        <v>148</v>
      </c>
      <c r="F8" s="277" t="s">
        <v>149</v>
      </c>
      <c r="G8" s="278"/>
      <c r="H8" s="279" t="s">
        <v>204</v>
      </c>
      <c r="I8" s="114"/>
      <c r="J8" s="116"/>
      <c r="K8" s="28"/>
      <c r="L8" s="31" t="s">
        <v>199</v>
      </c>
    </row>
    <row r="9" spans="1:12" ht="15">
      <c r="A9" s="26"/>
      <c r="B9" s="275"/>
      <c r="C9" s="276"/>
      <c r="D9" s="67"/>
      <c r="E9" s="69"/>
      <c r="F9" s="281"/>
      <c r="G9" s="272"/>
      <c r="H9" s="280"/>
      <c r="I9" s="114" t="str">
        <f>IF(OR(D9&lt;&gt;"",E9&lt;&gt;"",F9&lt;&gt;""),"ok","ko")</f>
        <v>ko</v>
      </c>
      <c r="J9" s="116"/>
      <c r="K9" s="28"/>
      <c r="L9" s="3" t="s">
        <v>202</v>
      </c>
    </row>
    <row r="10" spans="1:12" ht="24">
      <c r="A10" s="26"/>
      <c r="B10" s="282" t="s">
        <v>150</v>
      </c>
      <c r="C10" s="206"/>
      <c r="D10" s="98"/>
      <c r="E10" s="283"/>
      <c r="F10" s="284"/>
      <c r="G10" s="285"/>
      <c r="H10" s="174" t="s">
        <v>207</v>
      </c>
      <c r="I10" s="117" t="str">
        <f>IF(AND(D10&lt;&gt;"",E10&lt;&gt;""),"ok","ko")</f>
        <v>ko</v>
      </c>
      <c r="J10" s="118">
        <f t="shared" si="0"/>
        <v>1</v>
      </c>
      <c r="K10" s="28"/>
      <c r="L10" s="171" t="s">
        <v>198</v>
      </c>
    </row>
    <row r="11" spans="1:12" ht="15.75" thickBot="1">
      <c r="A11" s="32"/>
      <c r="B11" s="286" t="s">
        <v>151</v>
      </c>
      <c r="C11" s="287"/>
      <c r="D11" s="288" t="e">
        <f>IF(I11&gt;0,VLOOKUP(I11,Départements!$A$2:$C$101,3),"")</f>
        <v>#N/A</v>
      </c>
      <c r="E11" s="289"/>
      <c r="F11" s="289"/>
      <c r="G11" s="290"/>
      <c r="H11" s="173" t="s">
        <v>208</v>
      </c>
      <c r="I11" s="119" t="str">
        <f>IF(D10&lt;&gt;"",VALUE(LEFT(D10,2)),"")</f>
        <v/>
      </c>
      <c r="J11" s="120">
        <f>IF(ISBLANK(D10),1,0)</f>
        <v>1</v>
      </c>
      <c r="K11" s="33"/>
      <c r="L11" s="3" t="s">
        <v>203</v>
      </c>
    </row>
    <row r="12" spans="1:12" ht="16.5" thickTop="1" thickBot="1">
      <c r="A12" s="34"/>
      <c r="B12" s="18"/>
      <c r="C12" s="18"/>
      <c r="D12" s="22"/>
      <c r="E12" s="22"/>
      <c r="F12" s="22"/>
      <c r="G12" s="22"/>
      <c r="H12" s="35"/>
      <c r="I12" s="145"/>
      <c r="J12" s="144"/>
      <c r="K12" s="36"/>
    </row>
    <row r="13" spans="1:12" ht="17.25" thickTop="1" thickBot="1">
      <c r="A13" s="37"/>
      <c r="B13" s="291" t="s">
        <v>126</v>
      </c>
      <c r="C13" s="292"/>
      <c r="D13" s="293"/>
      <c r="E13" s="293"/>
      <c r="F13" s="293"/>
      <c r="G13" s="293"/>
      <c r="H13" s="292"/>
      <c r="I13" s="146"/>
      <c r="J13" s="147"/>
      <c r="K13" s="38"/>
    </row>
    <row r="14" spans="1:12" ht="15.75" thickTop="1">
      <c r="A14" s="39"/>
      <c r="B14" s="262" t="s">
        <v>1</v>
      </c>
      <c r="C14" s="263"/>
      <c r="D14" s="65" t="s">
        <v>2</v>
      </c>
      <c r="E14" s="178" t="s">
        <v>128</v>
      </c>
      <c r="F14" s="265" t="s">
        <v>129</v>
      </c>
      <c r="G14" s="266"/>
      <c r="H14" s="267" t="s">
        <v>152</v>
      </c>
      <c r="I14" s="117" t="str">
        <f>IF(OR(F15="F",F15="M"),"ok","ko")</f>
        <v>ko</v>
      </c>
      <c r="J14" s="121">
        <f t="shared" ref="J14" si="1">IF(I14="ok",0,1)</f>
        <v>1</v>
      </c>
      <c r="K14" s="40"/>
    </row>
    <row r="15" spans="1:12" ht="15">
      <c r="A15" s="39"/>
      <c r="B15" s="264"/>
      <c r="C15" s="193"/>
      <c r="D15" s="99"/>
      <c r="E15" s="69"/>
      <c r="F15" s="269"/>
      <c r="G15" s="232"/>
      <c r="H15" s="268"/>
      <c r="I15" s="117" t="str">
        <f>IF(OR(D15&lt;&gt;"",OR(E15&lt;&gt;"")),"ok","ko")</f>
        <v>ko</v>
      </c>
      <c r="J15" s="121">
        <f t="shared" si="0"/>
        <v>1</v>
      </c>
      <c r="K15" s="40"/>
    </row>
    <row r="16" spans="1:12" ht="15">
      <c r="A16" s="39"/>
      <c r="B16" s="240" t="s">
        <v>134</v>
      </c>
      <c r="C16" s="241"/>
      <c r="D16" s="70" t="s">
        <v>153</v>
      </c>
      <c r="E16" s="71" t="s">
        <v>154</v>
      </c>
      <c r="F16" s="71" t="s">
        <v>127</v>
      </c>
      <c r="G16" s="72" t="s">
        <v>155</v>
      </c>
      <c r="H16" s="244" t="s">
        <v>213</v>
      </c>
      <c r="I16" s="218"/>
      <c r="J16" s="246"/>
      <c r="K16" s="40"/>
    </row>
    <row r="17" spans="1:13" ht="15.75" thickBot="1">
      <c r="A17" s="41"/>
      <c r="B17" s="242"/>
      <c r="C17" s="243"/>
      <c r="D17" s="100"/>
      <c r="E17" s="101"/>
      <c r="F17" s="101"/>
      <c r="G17" s="102"/>
      <c r="H17" s="245"/>
      <c r="I17" s="122" t="str">
        <f>IF(OR(D17&lt;&gt;"",E17&lt;&gt;"",F17&lt;&gt;"",G17&lt;&gt;""),"ok","ko")</f>
        <v>ko</v>
      </c>
      <c r="J17" s="123">
        <f t="shared" si="0"/>
        <v>1</v>
      </c>
      <c r="K17" s="42"/>
    </row>
    <row r="18" spans="1:13" ht="16.5" thickTop="1" thickBot="1">
      <c r="A18" s="34"/>
      <c r="B18" s="18"/>
      <c r="C18" s="18"/>
      <c r="D18" s="43"/>
      <c r="E18" s="43"/>
      <c r="F18" s="43"/>
      <c r="G18" s="43"/>
      <c r="H18" s="35"/>
      <c r="I18" s="144"/>
      <c r="J18" s="144"/>
      <c r="K18" s="36"/>
    </row>
    <row r="19" spans="1:13" ht="17.25" thickTop="1" thickBot="1">
      <c r="A19" s="44"/>
      <c r="B19" s="247" t="s">
        <v>3</v>
      </c>
      <c r="C19" s="248"/>
      <c r="D19" s="249"/>
      <c r="E19" s="249"/>
      <c r="F19" s="249"/>
      <c r="G19" s="249"/>
      <c r="H19" s="248"/>
      <c r="I19" s="148"/>
      <c r="J19" s="149"/>
      <c r="K19" s="45"/>
    </row>
    <row r="20" spans="1:13" ht="15.75" thickTop="1">
      <c r="A20" s="46"/>
      <c r="B20" s="250" t="s">
        <v>167</v>
      </c>
      <c r="C20" s="251"/>
      <c r="D20" s="73" t="s">
        <v>4</v>
      </c>
      <c r="E20" s="75" t="s">
        <v>5</v>
      </c>
      <c r="F20" s="252" t="s">
        <v>6</v>
      </c>
      <c r="G20" s="253"/>
      <c r="H20" s="254" t="s">
        <v>209</v>
      </c>
      <c r="I20" s="150"/>
      <c r="J20" s="151"/>
      <c r="K20" s="47"/>
    </row>
    <row r="21" spans="1:13" ht="15">
      <c r="A21" s="46"/>
      <c r="B21" s="209"/>
      <c r="C21" s="210"/>
      <c r="D21" s="103"/>
      <c r="E21" s="104"/>
      <c r="F21" s="256"/>
      <c r="G21" s="257"/>
      <c r="H21" s="255"/>
      <c r="I21" s="152"/>
      <c r="J21" s="153"/>
      <c r="K21" s="47"/>
    </row>
    <row r="22" spans="1:13" ht="15">
      <c r="A22" s="46"/>
      <c r="B22" s="209"/>
      <c r="C22" s="210"/>
      <c r="D22" s="74" t="s">
        <v>7</v>
      </c>
      <c r="E22" s="76" t="s">
        <v>131</v>
      </c>
      <c r="F22" s="258" t="s">
        <v>141</v>
      </c>
      <c r="G22" s="259"/>
      <c r="H22" s="255"/>
      <c r="I22" s="117" t="str">
        <f>IF(OR(D23&lt;&gt;"",E23&lt;&gt;"",F23&lt;&gt;"",D21&lt;&gt;"",E21&lt;&gt;"",F21&lt;&gt;""),"ok","ko")</f>
        <v>ko</v>
      </c>
      <c r="J22" s="125">
        <f>IF(I22="ok",0,1)</f>
        <v>1</v>
      </c>
      <c r="K22" s="47"/>
    </row>
    <row r="23" spans="1:13" ht="15">
      <c r="A23" s="46"/>
      <c r="B23" s="209"/>
      <c r="C23" s="210"/>
      <c r="D23" s="67"/>
      <c r="E23" s="105"/>
      <c r="F23" s="260"/>
      <c r="G23" s="261"/>
      <c r="H23" s="255"/>
      <c r="I23" s="126"/>
      <c r="J23" s="127"/>
      <c r="K23" s="47"/>
      <c r="M23" s="1"/>
    </row>
    <row r="24" spans="1:13" ht="15">
      <c r="A24" s="46"/>
      <c r="B24" s="209" t="s">
        <v>8</v>
      </c>
      <c r="C24" s="210"/>
      <c r="D24" s="70" t="s">
        <v>173</v>
      </c>
      <c r="E24" s="227" t="s">
        <v>156</v>
      </c>
      <c r="F24" s="228"/>
      <c r="G24" s="228"/>
      <c r="H24" s="229" t="s">
        <v>210</v>
      </c>
      <c r="I24" s="218"/>
      <c r="J24" s="219"/>
      <c r="K24" s="47"/>
    </row>
    <row r="25" spans="1:13" ht="15">
      <c r="A25" s="46"/>
      <c r="B25" s="209"/>
      <c r="C25" s="210"/>
      <c r="D25" s="99"/>
      <c r="E25" s="231"/>
      <c r="F25" s="232"/>
      <c r="G25" s="232"/>
      <c r="H25" s="230"/>
      <c r="I25" s="117" t="str">
        <f>IF(OR(D25&lt;&gt;"",E25&lt;&gt;""),"ok","ko")</f>
        <v>ko</v>
      </c>
      <c r="J25" s="125">
        <f t="shared" ref="J25" si="2">IF(I25="ok",0,1)</f>
        <v>1</v>
      </c>
      <c r="K25" s="47"/>
    </row>
    <row r="26" spans="1:13" ht="15">
      <c r="A26" s="46"/>
      <c r="B26" s="209"/>
      <c r="C26" s="210"/>
      <c r="D26" s="77" t="s">
        <v>157</v>
      </c>
      <c r="E26" s="79" t="s">
        <v>158</v>
      </c>
      <c r="F26" s="233" t="s">
        <v>174</v>
      </c>
      <c r="G26" s="234"/>
      <c r="H26" s="235" t="s">
        <v>211</v>
      </c>
      <c r="I26" s="128"/>
      <c r="J26" s="129"/>
      <c r="K26" s="47"/>
    </row>
    <row r="27" spans="1:13" ht="15">
      <c r="A27" s="46"/>
      <c r="B27" s="209"/>
      <c r="C27" s="210"/>
      <c r="D27" s="106"/>
      <c r="E27" s="107"/>
      <c r="F27" s="238"/>
      <c r="G27" s="239"/>
      <c r="H27" s="236"/>
      <c r="I27" s="130"/>
      <c r="J27" s="124"/>
      <c r="K27" s="47"/>
    </row>
    <row r="28" spans="1:13" ht="30">
      <c r="A28" s="46"/>
      <c r="B28" s="209"/>
      <c r="C28" s="210"/>
      <c r="D28" s="78" t="s">
        <v>159</v>
      </c>
      <c r="E28" s="80" t="s">
        <v>160</v>
      </c>
      <c r="F28" s="81" t="s">
        <v>161</v>
      </c>
      <c r="G28" s="82" t="s">
        <v>175</v>
      </c>
      <c r="H28" s="236"/>
      <c r="I28" s="117" t="str">
        <f>IF(OR(D29&lt;&gt;"",E29&lt;&gt;"",F29&lt;&gt;"",D27&lt;&gt;"",E27&lt;&gt;"",F27&lt;&gt;"",G29&lt;&gt;""),"ok","ko")</f>
        <v>ko</v>
      </c>
      <c r="J28" s="125">
        <f>IF(I28="ok",0,1)</f>
        <v>1</v>
      </c>
      <c r="K28" s="47"/>
    </row>
    <row r="29" spans="1:13" ht="15">
      <c r="A29" s="46"/>
      <c r="B29" s="209"/>
      <c r="C29" s="210"/>
      <c r="D29" s="108"/>
      <c r="E29" s="109"/>
      <c r="F29" s="109"/>
      <c r="G29" s="110"/>
      <c r="H29" s="237"/>
      <c r="I29" s="126"/>
      <c r="J29" s="127"/>
      <c r="K29" s="47"/>
    </row>
    <row r="30" spans="1:13" ht="15">
      <c r="A30" s="46"/>
      <c r="B30" s="209" t="s">
        <v>130</v>
      </c>
      <c r="C30" s="210"/>
      <c r="D30" s="70" t="s">
        <v>162</v>
      </c>
      <c r="E30" s="213" t="s">
        <v>171</v>
      </c>
      <c r="F30" s="214"/>
      <c r="G30" s="215"/>
      <c r="H30" s="216" t="s">
        <v>212</v>
      </c>
      <c r="I30" s="218"/>
      <c r="J30" s="219"/>
      <c r="K30" s="47"/>
    </row>
    <row r="31" spans="1:13" ht="15.75" thickBot="1">
      <c r="A31" s="48"/>
      <c r="B31" s="211"/>
      <c r="C31" s="212"/>
      <c r="D31" s="111"/>
      <c r="E31" s="220"/>
      <c r="F31" s="221"/>
      <c r="G31" s="222"/>
      <c r="H31" s="217"/>
      <c r="I31" s="131" t="str">
        <f>IF(OR(D31&lt;&gt;"",E31&lt;&gt;""),"ok","ko")</f>
        <v>ko</v>
      </c>
      <c r="J31" s="132">
        <f t="shared" si="0"/>
        <v>1</v>
      </c>
      <c r="K31" s="49"/>
    </row>
    <row r="32" spans="1:13" ht="16.5" thickTop="1" thickBot="1">
      <c r="A32" s="34"/>
      <c r="B32" s="18"/>
      <c r="C32" s="18"/>
      <c r="D32" s="50"/>
      <c r="E32" s="50"/>
      <c r="F32" s="51"/>
      <c r="G32" s="51"/>
      <c r="H32" s="52"/>
      <c r="I32" s="144"/>
      <c r="J32" s="144"/>
      <c r="K32" s="36"/>
    </row>
    <row r="33" spans="1:11" ht="17.25" thickTop="1" thickBot="1">
      <c r="A33" s="53"/>
      <c r="B33" s="223" t="s">
        <v>163</v>
      </c>
      <c r="C33" s="224"/>
      <c r="D33" s="224"/>
      <c r="E33" s="224"/>
      <c r="F33" s="224"/>
      <c r="G33" s="224"/>
      <c r="H33" s="224"/>
      <c r="I33" s="225"/>
      <c r="J33" s="226"/>
      <c r="K33" s="54"/>
    </row>
    <row r="34" spans="1:11" ht="15" customHeight="1" thickTop="1">
      <c r="A34" s="55"/>
      <c r="B34" s="191" t="s">
        <v>193</v>
      </c>
      <c r="C34" s="192"/>
      <c r="D34" s="192"/>
      <c r="E34" s="193"/>
      <c r="F34" s="56"/>
      <c r="G34" s="194" t="s">
        <v>214</v>
      </c>
      <c r="H34" s="195"/>
      <c r="I34" s="200" t="str">
        <f>IF(OR(F34&lt;&gt;"",F35&lt;&gt;"",F36&lt;&gt;"",F37&lt;&gt;""),"ok","ko")</f>
        <v>ko</v>
      </c>
      <c r="J34" s="202">
        <f t="shared" si="0"/>
        <v>1</v>
      </c>
      <c r="K34" s="57"/>
    </row>
    <row r="35" spans="1:11" s="1" customFormat="1" ht="15">
      <c r="A35" s="58"/>
      <c r="B35" s="204" t="s">
        <v>194</v>
      </c>
      <c r="C35" s="205"/>
      <c r="D35" s="205"/>
      <c r="E35" s="206"/>
      <c r="F35" s="30"/>
      <c r="G35" s="196"/>
      <c r="H35" s="197"/>
      <c r="I35" s="200"/>
      <c r="J35" s="202"/>
      <c r="K35" s="59"/>
    </row>
    <row r="36" spans="1:11" s="1" customFormat="1" ht="15">
      <c r="A36" s="58"/>
      <c r="B36" s="204" t="s">
        <v>195</v>
      </c>
      <c r="C36" s="205"/>
      <c r="D36" s="205"/>
      <c r="E36" s="205"/>
      <c r="F36" s="30"/>
      <c r="G36" s="196"/>
      <c r="H36" s="197"/>
      <c r="I36" s="200"/>
      <c r="J36" s="202"/>
      <c r="K36" s="59"/>
    </row>
    <row r="37" spans="1:11" s="1" customFormat="1" ht="30" customHeight="1" thickBot="1">
      <c r="A37" s="60"/>
      <c r="B37" s="207" t="s">
        <v>196</v>
      </c>
      <c r="C37" s="208"/>
      <c r="D37" s="208"/>
      <c r="E37" s="208"/>
      <c r="F37" s="61"/>
      <c r="G37" s="198"/>
      <c r="H37" s="199"/>
      <c r="I37" s="201"/>
      <c r="J37" s="203"/>
      <c r="K37" s="62"/>
    </row>
    <row r="38" spans="1:11" s="1" customFormat="1" ht="16.5" thickTop="1" thickBot="1">
      <c r="A38" s="63"/>
      <c r="B38" s="18"/>
      <c r="C38" s="18"/>
      <c r="D38" s="18"/>
      <c r="E38" s="18"/>
      <c r="F38" s="50"/>
      <c r="G38" s="50"/>
      <c r="H38" s="35"/>
      <c r="I38" s="64"/>
      <c r="J38" s="35"/>
      <c r="K38" s="63"/>
    </row>
    <row r="39" spans="1:11" ht="13.5" thickBot="1">
      <c r="B39" s="187" t="str">
        <f>IF(J39=0,"BIEN REMPLI ! MERCI!","ATTENTION! CETTE FICHE N'EST PAS COMPLETE, IL MANQUE DES INFOS")</f>
        <v>ATTENTION! CETTE FICHE N'EST PAS COMPLETE, IL MANQUE DES INFOS</v>
      </c>
      <c r="C39" s="188"/>
      <c r="D39" s="188"/>
      <c r="E39" s="188"/>
      <c r="F39" s="188"/>
      <c r="G39" s="188"/>
      <c r="H39" s="189"/>
      <c r="I39" s="133" t="str">
        <f>IF(J39=0,"ok","ko")</f>
        <v>ko</v>
      </c>
      <c r="J39" s="134">
        <f>SUM(J4:J37)</f>
        <v>12</v>
      </c>
    </row>
    <row r="41" spans="1:11" ht="89.45" customHeight="1"/>
    <row r="43" spans="1:11" s="5" customFormat="1">
      <c r="B43" s="190" t="s">
        <v>197</v>
      </c>
      <c r="C43" s="190"/>
      <c r="D43" s="190"/>
      <c r="E43" s="190"/>
      <c r="F43" s="190"/>
      <c r="G43" s="190"/>
      <c r="H43" s="190"/>
      <c r="I43" s="84"/>
      <c r="J43" s="84"/>
    </row>
    <row r="44" spans="1:11" s="5" customFormat="1" ht="8.4499999999999993" customHeight="1">
      <c r="B44" s="85"/>
      <c r="C44" s="85"/>
      <c r="D44" s="85"/>
      <c r="E44" s="85"/>
      <c r="F44" s="85"/>
      <c r="G44" s="85"/>
      <c r="H44" s="85"/>
      <c r="I44" s="84"/>
      <c r="J44" s="84"/>
    </row>
    <row r="45" spans="1:11" s="5" customFormat="1" ht="8.4499999999999993" customHeight="1">
      <c r="B45" s="85" t="str">
        <f>$D$20</f>
        <v>Acouphènes</v>
      </c>
      <c r="C45" s="85" t="str">
        <f>E20</f>
        <v>Hyperacousie</v>
      </c>
      <c r="D45" s="85" t="str">
        <f>F20</f>
        <v>Menière</v>
      </c>
      <c r="E45" s="85" t="str">
        <f t="shared" ref="E45:G46" si="3">D22</f>
        <v>Neurinome</v>
      </c>
      <c r="F45" s="85" t="str">
        <f t="shared" si="3"/>
        <v>Surdité</v>
      </c>
      <c r="G45" s="85" t="str">
        <f t="shared" si="3"/>
        <v>Autre</v>
      </c>
      <c r="H45" s="85"/>
      <c r="I45" s="84"/>
      <c r="J45" s="84"/>
    </row>
    <row r="46" spans="1:11" s="5" customFormat="1" ht="8.4499999999999993" customHeight="1">
      <c r="B46" s="86">
        <f>D21</f>
        <v>0</v>
      </c>
      <c r="C46" s="86">
        <f>E21</f>
        <v>0</v>
      </c>
      <c r="D46" s="86">
        <f>F21</f>
        <v>0</v>
      </c>
      <c r="E46" s="86">
        <f t="shared" si="3"/>
        <v>0</v>
      </c>
      <c r="F46" s="86">
        <f t="shared" si="3"/>
        <v>0</v>
      </c>
      <c r="G46" s="86">
        <f t="shared" si="3"/>
        <v>0</v>
      </c>
      <c r="H46" s="85"/>
      <c r="I46" s="84"/>
      <c r="J46" s="84"/>
    </row>
    <row r="47" spans="1:11" s="5" customFormat="1" ht="8.4499999999999993" customHeight="1">
      <c r="B47" s="85" t="str">
        <f>D26</f>
        <v>Traumatisme sonore</v>
      </c>
      <c r="C47" s="85" t="str">
        <f t="shared" ref="C47:D47" si="4">E26</f>
        <v>Prise de médicament</v>
      </c>
      <c r="D47" s="85" t="str">
        <f t="shared" si="4"/>
        <v>Choc émotionnel (angoisse/stress)</v>
      </c>
      <c r="E47" s="85" t="str">
        <f>D28</f>
        <v>Choc physique</v>
      </c>
      <c r="F47" s="85" t="str">
        <f t="shared" ref="F47:H47" si="5">E28</f>
        <v>maladie ou opération</v>
      </c>
      <c r="G47" s="85" t="str">
        <f t="shared" si="5"/>
        <v>Autre cause identifiée</v>
      </c>
      <c r="H47" s="85" t="str">
        <f t="shared" si="5"/>
        <v>Cause non connue</v>
      </c>
      <c r="I47" s="84"/>
      <c r="J47" s="84"/>
    </row>
    <row r="48" spans="1:11" s="5" customFormat="1" ht="8.4499999999999993" customHeight="1">
      <c r="B48" s="85">
        <f>D27</f>
        <v>0</v>
      </c>
      <c r="C48" s="85">
        <f t="shared" ref="C48:D48" si="6">E27</f>
        <v>0</v>
      </c>
      <c r="D48" s="85">
        <f t="shared" si="6"/>
        <v>0</v>
      </c>
      <c r="E48" s="86">
        <f>D29</f>
        <v>0</v>
      </c>
      <c r="F48" s="86">
        <f t="shared" ref="F48:H48" si="7">E29</f>
        <v>0</v>
      </c>
      <c r="G48" s="86">
        <f t="shared" si="7"/>
        <v>0</v>
      </c>
      <c r="H48" s="86">
        <f t="shared" si="7"/>
        <v>0</v>
      </c>
      <c r="I48" s="84"/>
      <c r="J48" s="84"/>
    </row>
    <row r="49" spans="2:10" s="5" customFormat="1" ht="8.4499999999999993" customHeight="1">
      <c r="B49" s="85" t="str">
        <f>B34</f>
        <v>C1 Conseils sur les thérapies existantes</v>
      </c>
      <c r="C49" s="85" t="str">
        <f>B35</f>
        <v>C2 Orientation vers consultation pluridisciplinaire ou spécialiste</v>
      </c>
      <c r="D49" s="85" t="str">
        <f>B36</f>
        <v>C3 Conseils de vie et dédramatisation de situation</v>
      </c>
      <c r="E49" s="85" t="str">
        <f>B37</f>
        <v>C4 Orientation vers une action FA (groupe de parole, envoi documentations, adhésion, autre)</v>
      </c>
      <c r="F49" s="85"/>
      <c r="G49" s="85"/>
      <c r="H49" s="85"/>
      <c r="I49" s="84"/>
      <c r="J49" s="84"/>
    </row>
    <row r="50" spans="2:10" s="5" customFormat="1" ht="8.4499999999999993" customHeight="1">
      <c r="B50" s="86">
        <f>F34</f>
        <v>0</v>
      </c>
      <c r="C50" s="86">
        <f>F35</f>
        <v>0</v>
      </c>
      <c r="D50" s="86">
        <f>F36</f>
        <v>0</v>
      </c>
      <c r="E50" s="86">
        <f>F37</f>
        <v>0</v>
      </c>
      <c r="F50" s="85"/>
      <c r="G50" s="85"/>
      <c r="H50" s="85"/>
      <c r="I50" s="84"/>
      <c r="J50" s="84"/>
    </row>
  </sheetData>
  <mergeCells count="56">
    <mergeCell ref="B43:H43"/>
    <mergeCell ref="B6:H6"/>
    <mergeCell ref="I6:J6"/>
    <mergeCell ref="B2:C2"/>
    <mergeCell ref="D2:G2"/>
    <mergeCell ref="I2:J2"/>
    <mergeCell ref="B4:C4"/>
    <mergeCell ref="D4:G4"/>
    <mergeCell ref="B7:C7"/>
    <mergeCell ref="F7:G7"/>
    <mergeCell ref="B8:C9"/>
    <mergeCell ref="F8:G8"/>
    <mergeCell ref="H8:H9"/>
    <mergeCell ref="F9:G9"/>
    <mergeCell ref="B10:C10"/>
    <mergeCell ref="E10:G10"/>
    <mergeCell ref="I33:J33"/>
    <mergeCell ref="I16:J16"/>
    <mergeCell ref="B19:H19"/>
    <mergeCell ref="B20:C23"/>
    <mergeCell ref="F20:G20"/>
    <mergeCell ref="H20:H23"/>
    <mergeCell ref="F21:G21"/>
    <mergeCell ref="F22:G22"/>
    <mergeCell ref="F23:G23"/>
    <mergeCell ref="H26:H29"/>
    <mergeCell ref="I34:I37"/>
    <mergeCell ref="B24:C29"/>
    <mergeCell ref="E24:G24"/>
    <mergeCell ref="H24:H25"/>
    <mergeCell ref="I24:J24"/>
    <mergeCell ref="E25:G25"/>
    <mergeCell ref="F26:G26"/>
    <mergeCell ref="F27:G27"/>
    <mergeCell ref="J34:J37"/>
    <mergeCell ref="B35:E35"/>
    <mergeCell ref="B36:E36"/>
    <mergeCell ref="B37:E37"/>
    <mergeCell ref="B30:C31"/>
    <mergeCell ref="E30:G30"/>
    <mergeCell ref="H30:H31"/>
    <mergeCell ref="I30:J30"/>
    <mergeCell ref="B39:H39"/>
    <mergeCell ref="D11:G11"/>
    <mergeCell ref="G34:H37"/>
    <mergeCell ref="B34:E34"/>
    <mergeCell ref="B16:C17"/>
    <mergeCell ref="H16:H17"/>
    <mergeCell ref="E31:G31"/>
    <mergeCell ref="B33:H33"/>
    <mergeCell ref="B11:C11"/>
    <mergeCell ref="B13:H13"/>
    <mergeCell ref="B14:C15"/>
    <mergeCell ref="F14:G14"/>
    <mergeCell ref="H14:H15"/>
    <mergeCell ref="F15:G15"/>
  </mergeCells>
  <conditionalFormatting sqref="B39">
    <cfRule type="expression" dxfId="25" priority="6">
      <formula>AND($J$39=0)</formula>
    </cfRule>
  </conditionalFormatting>
  <conditionalFormatting sqref="I4 I7 I9:I10 J11 I17 I22 I25 I28 I31 I34 I39 I14:I15">
    <cfRule type="notContainsText" dxfId="24" priority="7" operator="notContains" text="ok">
      <formula>ISERROR(SEARCH("ok",I4))</formula>
    </cfRule>
  </conditionalFormatting>
  <conditionalFormatting sqref="J11">
    <cfRule type="cellIs" dxfId="23" priority="3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S17"/>
  <sheetViews>
    <sheetView showZeros="0" tabSelected="1" workbookViewId="0">
      <pane ySplit="1" topLeftCell="A2" activePane="bottomLeft" state="frozen"/>
      <selection activeCell="N31" sqref="N31:N32"/>
      <selection pane="bottomLeft" activeCell="N20" sqref="N20"/>
    </sheetView>
  </sheetViews>
  <sheetFormatPr baseColWidth="10" defaultColWidth="11.5703125" defaultRowHeight="12.75"/>
  <cols>
    <col min="1" max="1" width="10.140625" style="5" bestFit="1" customWidth="1"/>
    <col min="2" max="3" width="10.140625" style="5" customWidth="1"/>
    <col min="4" max="4" width="10.140625" style="5" bestFit="1" customWidth="1"/>
    <col min="5" max="5" width="10.7109375" style="83" bestFit="1" customWidth="1"/>
    <col min="6" max="6" width="10.7109375" style="83" customWidth="1"/>
    <col min="7" max="7" width="8" style="5" customWidth="1"/>
    <col min="8" max="8" width="8" style="5" bestFit="1" customWidth="1"/>
    <col min="9" max="9" width="10.5703125" style="5" bestFit="1" customWidth="1"/>
    <col min="10" max="10" width="11.85546875" style="5" customWidth="1"/>
    <col min="11" max="11" width="19.7109375" style="5" customWidth="1"/>
    <col min="12" max="12" width="14.140625" style="5" customWidth="1"/>
    <col min="13" max="13" width="9.7109375" style="5" bestFit="1" customWidth="1"/>
    <col min="14" max="14" width="17.7109375" style="5" bestFit="1" customWidth="1"/>
    <col min="15" max="15" width="15.28515625" style="5" customWidth="1"/>
    <col min="16" max="16" width="15" style="5" customWidth="1"/>
    <col min="17" max="17" width="15.5703125" style="5" customWidth="1"/>
    <col min="18" max="18" width="13.42578125" style="5" bestFit="1" customWidth="1"/>
    <col min="19" max="19" width="20.28515625" style="5" customWidth="1"/>
    <col min="20" max="16384" width="11.5703125" style="6"/>
  </cols>
  <sheetData>
    <row r="1" spans="1:19" ht="39" thickBot="1">
      <c r="A1" s="87" t="s">
        <v>135</v>
      </c>
      <c r="B1" s="176" t="s">
        <v>217</v>
      </c>
      <c r="C1" s="176" t="s">
        <v>220</v>
      </c>
      <c r="D1" s="88" t="s">
        <v>136</v>
      </c>
      <c r="E1" s="89" t="s">
        <v>137</v>
      </c>
      <c r="F1" s="138" t="s">
        <v>176</v>
      </c>
      <c r="G1" s="90" t="s">
        <v>138</v>
      </c>
      <c r="H1" s="91" t="s">
        <v>139</v>
      </c>
      <c r="I1" s="91" t="s">
        <v>140</v>
      </c>
      <c r="J1" s="91" t="s">
        <v>164</v>
      </c>
      <c r="K1" s="91" t="s">
        <v>146</v>
      </c>
      <c r="L1" s="91" t="s">
        <v>172</v>
      </c>
      <c r="M1" s="91" t="s">
        <v>165</v>
      </c>
      <c r="N1" s="91" t="s">
        <v>134</v>
      </c>
      <c r="O1" s="91" t="s">
        <v>166</v>
      </c>
      <c r="P1" s="91" t="s">
        <v>168</v>
      </c>
      <c r="Q1" s="91" t="s">
        <v>169</v>
      </c>
      <c r="R1" s="91" t="s">
        <v>170</v>
      </c>
      <c r="S1" s="92" t="s">
        <v>142</v>
      </c>
    </row>
    <row r="2" spans="1:19">
      <c r="A2" s="169" t="s">
        <v>223</v>
      </c>
      <c r="B2" s="177" t="str">
        <f ca="1">IFERROR(INDIRECT(Tableau1[[#This Row],[Fiche]]&amp;"!D$4"),"")</f>
        <v/>
      </c>
      <c r="C2" s="177" t="s">
        <v>236</v>
      </c>
      <c r="D2" s="93" t="str">
        <f ca="1">IFERROR(INDIRECT(Tableau1[[#This Row],[Fiche]]&amp;"!D$7"),"")</f>
        <v/>
      </c>
      <c r="E2" s="94" t="str">
        <f ca="1">IFERROR(INDIRECT(Tableau1[[#This Row],[Fiche]]&amp;"!E$7"),"")</f>
        <v/>
      </c>
      <c r="F2" s="135" t="str">
        <f ca="1">IFERROR(IF(TEXT(Tableau1[[#This Row],[Heure]],"hh")&gt;0,VLOOKUP(TEXT(Tableau1[[#This Row],[Heure]],"hh"),'Tranches horaires'!$A$3:$B$26,2),""),"")</f>
        <v/>
      </c>
      <c r="G2" s="95" t="str">
        <f ca="1">IFERROR(INDIRECT(Tableau1[[#This Row],[Fiche]]&amp;"!F$7"),"")</f>
        <v/>
      </c>
      <c r="H2" s="97" t="str">
        <f ca="1">IFERROR(INDIRECT(Tableau1[[#This Row],[Fiche]]&amp;"!D$10"),"")</f>
        <v/>
      </c>
      <c r="I2" s="95" t="str">
        <f ca="1">IFERROR(INDIRECT(Tableau1[[#This Row],[Fiche]]&amp;"!E$10"),"")</f>
        <v/>
      </c>
      <c r="J2" s="95" t="str">
        <f ca="1">IFERROR(INDIRECT(Tableau1[[#This Row],[Fiche]]&amp;"!D$11"),"")</f>
        <v/>
      </c>
      <c r="K2" s="95" t="str">
        <f ca="1">IFERROR(INDEX(INDIRECT(Tableau1[[#This Row],[Fiche]]&amp;"!$D$8:$G$8"),MATCH(TRUE,INDEX(INDIRECT(Tableau1[[#This Row],[Fiche]]&amp;"!$D$9:$G$9")&lt;&gt;"",0),0)),"")</f>
        <v/>
      </c>
      <c r="L2" s="95" t="str">
        <f ca="1">IFERROR(INDEX(INDIRECT(Tableau1[[#This Row],[Fiche]]&amp;"!$D$14:$E$14"),MATCH(TRUE,INDEX(INDIRECT(Tableau1[[#This Row],[Fiche]]&amp;"!$D$15:$E$15")&lt;&gt;"",0),0)),"")</f>
        <v/>
      </c>
      <c r="M2" s="95" t="str">
        <f ca="1">IFERROR(UPPER(INDIRECT(Tableau1[[#This Row],[Fiche]]&amp;"!$F$15")),"")</f>
        <v/>
      </c>
      <c r="N2" s="95" t="str">
        <f ca="1">IFERROR(INDEX(INDIRECT(Tableau1[[#This Row],[Fiche]]&amp;"!$D$16:$G$16"),MATCH(TRUE,INDEX(INDIRECT(Tableau1[[#This Row],[Fiche]]&amp;"!$D$17:$G$17")&lt;&gt;"",0),0)),"")</f>
        <v/>
      </c>
      <c r="O2" s="95" t="str">
        <f ca="1">IFERROR(INDEX(INDIRECT(Tableau1[[#This Row],[Fiche]]&amp;"!$B$45:$G$45"),MATCH(TRUE,INDEX(INDIRECT(Tableau1[[#This Row],[Fiche]]&amp;"!$B$46:$G$46")&lt;&gt;0,0),0)),"")</f>
        <v/>
      </c>
      <c r="P2" s="95" t="str">
        <f ca="1">IFERROR(INDEX(INDIRECT(Tableau1[[#This Row],[Fiche]]&amp;"!$D$24:$G$24"),MATCH(TRUE,INDEX(INDIRECT(Tableau1[[#This Row],[Fiche]]&amp;"!$D$25:$G$25")&lt;&gt;"",0),0)),"")</f>
        <v/>
      </c>
      <c r="Q2" s="95" t="str">
        <f ca="1">IFERROR(INDEX(INDIRECT(Tableau1[[#This Row],[Fiche]]&amp;"!$B$47:$H$47"),MATCH(TRUE,INDEX(INDIRECT(Tableau1[[#This Row],[Fiche]]&amp;"!$B$48:$H$48")&lt;&gt;0,0),0)),"")</f>
        <v/>
      </c>
      <c r="R2" s="95" t="str">
        <f ca="1">IFERROR(INDEX(INDIRECT(Tableau1[[#This Row],[Fiche]]&amp;"!$D$30:$G$30"),MATCH(TRUE,INDEX(INDIRECT(Tableau1[[#This Row],[Fiche]]&amp;"!$D$31:$G$31")&lt;&gt;"",0),0)),"")</f>
        <v/>
      </c>
      <c r="S2" s="96" t="str">
        <f ca="1">IFERROR(INDEX(INDIRECT(Tableau1[[#This Row],[Fiche]]&amp;"!$B$49:$E$49"),MATCH(TRUE,INDEX(INDIRECT(Tableau1[[#This Row],[Fiche]]&amp;"!$B$50:$E$50")&lt;&gt;0,0),0)),"")</f>
        <v/>
      </c>
    </row>
    <row r="3" spans="1:19">
      <c r="A3" s="169" t="s">
        <v>224</v>
      </c>
      <c r="B3" s="177" t="str">
        <f ca="1">IFERROR(INDIRECT(Tableau1[[#This Row],[Fiche]]&amp;"!D$4"),"")</f>
        <v/>
      </c>
      <c r="C3" s="177" t="s">
        <v>236</v>
      </c>
      <c r="D3" s="93" t="str">
        <f ca="1">IFERROR(INDIRECT(Tableau1[[#This Row],[Fiche]]&amp;"!D$7"),"")</f>
        <v/>
      </c>
      <c r="E3" s="94" t="str">
        <f ca="1">IFERROR(INDIRECT(Tableau1[[#This Row],[Fiche]]&amp;"!E$7"),"")</f>
        <v/>
      </c>
      <c r="F3" s="135" t="str">
        <f ca="1">IFERROR(IF(TEXT(Tableau1[[#This Row],[Heure]],"hh")&gt;0,VLOOKUP(TEXT(Tableau1[[#This Row],[Heure]],"hh"),'Tranches horaires'!$A$3:$B$26,2),""),"")</f>
        <v/>
      </c>
      <c r="G3" s="95" t="str">
        <f ca="1">IFERROR(INDIRECT(Tableau1[[#This Row],[Fiche]]&amp;"!F$7"),"")</f>
        <v/>
      </c>
      <c r="H3" s="97" t="str">
        <f ca="1">IFERROR(INDIRECT(Tableau1[[#This Row],[Fiche]]&amp;"!D$10"),"")</f>
        <v/>
      </c>
      <c r="I3" s="95" t="str">
        <f ca="1">IFERROR(INDIRECT(Tableau1[[#This Row],[Fiche]]&amp;"!E$10"),"")</f>
        <v/>
      </c>
      <c r="J3" s="95" t="str">
        <f ca="1">IFERROR(INDIRECT(Tableau1[[#This Row],[Fiche]]&amp;"!D$11"),"")</f>
        <v/>
      </c>
      <c r="K3" s="95" t="str">
        <f ca="1">IFERROR(INDEX(INDIRECT(Tableau1[[#This Row],[Fiche]]&amp;"!$D$8:$G$8"),MATCH(TRUE,INDEX(INDIRECT(Tableau1[[#This Row],[Fiche]]&amp;"!$D$9:$G$9")&lt;&gt;"",0),0)),"")</f>
        <v/>
      </c>
      <c r="L3" s="95" t="str">
        <f ca="1">IFERROR(INDEX(INDIRECT(Tableau1[[#This Row],[Fiche]]&amp;"!$D$14:$E$14"),MATCH(TRUE,INDEX(INDIRECT(Tableau1[[#This Row],[Fiche]]&amp;"!$D$15:$E$15")&lt;&gt;"",0),0)),"")</f>
        <v/>
      </c>
      <c r="M3" s="95" t="str">
        <f ca="1">IFERROR(UPPER(INDIRECT(Tableau1[[#This Row],[Fiche]]&amp;"!$F$15")),"")</f>
        <v/>
      </c>
      <c r="N3" s="95" t="str">
        <f ca="1">IFERROR(INDEX(INDIRECT(Tableau1[[#This Row],[Fiche]]&amp;"!$D$16:$G$16"),MATCH(TRUE,INDEX(INDIRECT(Tableau1[[#This Row],[Fiche]]&amp;"!$D$17:$G$17")&lt;&gt;"",0),0)),"")</f>
        <v/>
      </c>
      <c r="O3" s="95" t="str">
        <f ca="1">IFERROR(INDEX(INDIRECT(Tableau1[[#This Row],[Fiche]]&amp;"!$B$45:$G$45"),MATCH(TRUE,INDEX(INDIRECT(Tableau1[[#This Row],[Fiche]]&amp;"!$B$46:$G$46")&lt;&gt;0,0),0)),"")</f>
        <v/>
      </c>
      <c r="P3" s="95" t="str">
        <f ca="1">IFERROR(INDEX(INDIRECT(Tableau1[[#This Row],[Fiche]]&amp;"!$D$24:$G$24"),MATCH(TRUE,INDEX(INDIRECT(Tableau1[[#This Row],[Fiche]]&amp;"!$D$25:$G$25")&lt;&gt;"",0),0)),"")</f>
        <v/>
      </c>
      <c r="Q3" s="95" t="str">
        <f ca="1">IFERROR(INDEX(INDIRECT(Tableau1[[#This Row],[Fiche]]&amp;"!$B$47:$H$47"),MATCH(TRUE,INDEX(INDIRECT(Tableau1[[#This Row],[Fiche]]&amp;"!$B$48:$H$48")&lt;&gt;0,0),0)),"")</f>
        <v/>
      </c>
      <c r="R3" s="95" t="str">
        <f ca="1">IFERROR(INDEX(INDIRECT(Tableau1[[#This Row],[Fiche]]&amp;"!$D$30:$G$30"),MATCH(TRUE,INDEX(INDIRECT(Tableau1[[#This Row],[Fiche]]&amp;"!$D$31:$G$31")&lt;&gt;"",0),0)),"")</f>
        <v/>
      </c>
      <c r="S3" s="96" t="str">
        <f ca="1">IFERROR(INDEX(INDIRECT(Tableau1[[#This Row],[Fiche]]&amp;"!$B$49:$E$49"),MATCH(TRUE,INDEX(INDIRECT(Tableau1[[#This Row],[Fiche]]&amp;"!$B$50:$E$50")&lt;&gt;0,0),0)),"")</f>
        <v/>
      </c>
    </row>
    <row r="4" spans="1:19">
      <c r="A4" s="169" t="s">
        <v>225</v>
      </c>
      <c r="B4" s="177" t="str">
        <f ca="1">IFERROR(INDIRECT(Tableau1[[#This Row],[Fiche]]&amp;"!D$4"),"")</f>
        <v/>
      </c>
      <c r="C4" s="177" t="s">
        <v>235</v>
      </c>
      <c r="D4" s="93" t="str">
        <f ca="1">IFERROR(INDIRECT(Tableau1[[#This Row],[Fiche]]&amp;"!D$7"),"")</f>
        <v/>
      </c>
      <c r="E4" s="94" t="str">
        <f ca="1">IFERROR(INDIRECT(Tableau1[[#This Row],[Fiche]]&amp;"!E$7"),"")</f>
        <v/>
      </c>
      <c r="F4" s="135" t="str">
        <f ca="1">IFERROR(IF(TEXT(Tableau1[[#This Row],[Heure]],"hh")&gt;0,VLOOKUP(TEXT(Tableau1[[#This Row],[Heure]],"hh"),'Tranches horaires'!$A$3:$B$26,2),""),"")</f>
        <v/>
      </c>
      <c r="G4" s="95" t="str">
        <f ca="1">IFERROR(INDIRECT(Tableau1[[#This Row],[Fiche]]&amp;"!F$7"),"")</f>
        <v/>
      </c>
      <c r="H4" s="97" t="str">
        <f ca="1">IFERROR(INDIRECT(Tableau1[[#This Row],[Fiche]]&amp;"!D$10"),"")</f>
        <v/>
      </c>
      <c r="I4" s="95" t="str">
        <f ca="1">IFERROR(INDIRECT(Tableau1[[#This Row],[Fiche]]&amp;"!E$10"),"")</f>
        <v/>
      </c>
      <c r="J4" s="95" t="str">
        <f ca="1">IFERROR(INDIRECT(Tableau1[[#This Row],[Fiche]]&amp;"!D$11"),"")</f>
        <v/>
      </c>
      <c r="K4" s="95" t="str">
        <f ca="1">IFERROR(INDEX(INDIRECT(Tableau1[[#This Row],[Fiche]]&amp;"!$D$8:$G$8"),MATCH(TRUE,INDEX(INDIRECT(Tableau1[[#This Row],[Fiche]]&amp;"!$D$9:$G$9")&lt;&gt;"",0),0)),"")</f>
        <v/>
      </c>
      <c r="L4" s="95" t="str">
        <f ca="1">IFERROR(INDEX(INDIRECT(Tableau1[[#This Row],[Fiche]]&amp;"!$D$14:$E$14"),MATCH(TRUE,INDEX(INDIRECT(Tableau1[[#This Row],[Fiche]]&amp;"!$D$15:$E$15")&lt;&gt;"",0),0)),"")</f>
        <v/>
      </c>
      <c r="M4" s="95" t="str">
        <f ca="1">IFERROR(UPPER(INDIRECT(Tableau1[[#This Row],[Fiche]]&amp;"!$F$15")),"")</f>
        <v/>
      </c>
      <c r="N4" s="95" t="str">
        <f ca="1">IFERROR(INDEX(INDIRECT(Tableau1[[#This Row],[Fiche]]&amp;"!$D$16:$G$16"),MATCH(TRUE,INDEX(INDIRECT(Tableau1[[#This Row],[Fiche]]&amp;"!$D$17:$G$17")&lt;&gt;"",0),0)),"")</f>
        <v/>
      </c>
      <c r="O4" s="95" t="str">
        <f ca="1">IFERROR(INDEX(INDIRECT(Tableau1[[#This Row],[Fiche]]&amp;"!$B$45:$G$45"),MATCH(TRUE,INDEX(INDIRECT(Tableau1[[#This Row],[Fiche]]&amp;"!$B$46:$G$46")&lt;&gt;0,0),0)),"")</f>
        <v/>
      </c>
      <c r="P4" s="95" t="str">
        <f ca="1">IFERROR(INDEX(INDIRECT(Tableau1[[#This Row],[Fiche]]&amp;"!$D$24:$G$24"),MATCH(TRUE,INDEX(INDIRECT(Tableau1[[#This Row],[Fiche]]&amp;"!$D$25:$G$25")&lt;&gt;"",0),0)),"")</f>
        <v/>
      </c>
      <c r="Q4" s="95" t="str">
        <f ca="1">IFERROR(INDEX(INDIRECT(Tableau1[[#This Row],[Fiche]]&amp;"!$B$47:$H$47"),MATCH(TRUE,INDEX(INDIRECT(Tableau1[[#This Row],[Fiche]]&amp;"!$B$48:$H$48")&lt;&gt;0,0),0)),"")</f>
        <v/>
      </c>
      <c r="R4" s="95" t="str">
        <f ca="1">IFERROR(INDEX(INDIRECT(Tableau1[[#This Row],[Fiche]]&amp;"!$D$30:$G$30"),MATCH(TRUE,INDEX(INDIRECT(Tableau1[[#This Row],[Fiche]]&amp;"!$D$31:$G$31")&lt;&gt;"",0),0)),"")</f>
        <v/>
      </c>
      <c r="S4" s="96" t="str">
        <f ca="1">IFERROR(INDEX(INDIRECT(Tableau1[[#This Row],[Fiche]]&amp;"!$B$49:$E$49"),MATCH(TRUE,INDEX(INDIRECT(Tableau1[[#This Row],[Fiche]]&amp;"!$B$50:$E$50")&lt;&gt;0,0),0)),"")</f>
        <v/>
      </c>
    </row>
    <row r="5" spans="1:19">
      <c r="A5" s="169" t="s">
        <v>226</v>
      </c>
      <c r="B5" s="177" t="str">
        <f ca="1">IFERROR(INDIRECT(Tableau1[[#This Row],[Fiche]]&amp;"!D$4"),"")</f>
        <v/>
      </c>
      <c r="C5" s="177"/>
      <c r="D5" s="93" t="str">
        <f ca="1">IFERROR(INDIRECT(Tableau1[[#This Row],[Fiche]]&amp;"!D$7"),"")</f>
        <v/>
      </c>
      <c r="E5" s="94" t="str">
        <f ca="1">IFERROR(INDIRECT(Tableau1[[#This Row],[Fiche]]&amp;"!E$7"),"")</f>
        <v/>
      </c>
      <c r="F5" s="135" t="str">
        <f ca="1">IFERROR(IF(TEXT(Tableau1[[#This Row],[Heure]],"hh")&gt;0,VLOOKUP(TEXT(Tableau1[[#This Row],[Heure]],"hh"),'Tranches horaires'!$A$3:$B$26,2),""),"")</f>
        <v/>
      </c>
      <c r="G5" s="95" t="str">
        <f ca="1">IFERROR(INDIRECT(Tableau1[[#This Row],[Fiche]]&amp;"!F$7"),"")</f>
        <v/>
      </c>
      <c r="H5" s="97" t="str">
        <f ca="1">IFERROR(INDIRECT(Tableau1[[#This Row],[Fiche]]&amp;"!D$10"),"")</f>
        <v/>
      </c>
      <c r="I5" s="95" t="str">
        <f ca="1">IFERROR(INDIRECT(Tableau1[[#This Row],[Fiche]]&amp;"!E$10"),"")</f>
        <v/>
      </c>
      <c r="J5" s="95" t="str">
        <f ca="1">IFERROR(INDIRECT(Tableau1[[#This Row],[Fiche]]&amp;"!D$11"),"")</f>
        <v/>
      </c>
      <c r="K5" s="95" t="str">
        <f ca="1">IFERROR(INDEX(INDIRECT(Tableau1[[#This Row],[Fiche]]&amp;"!$D$8:$G$8"),MATCH(TRUE,INDEX(INDIRECT(Tableau1[[#This Row],[Fiche]]&amp;"!$D$9:$G$9")&lt;&gt;"",0),0)),"")</f>
        <v/>
      </c>
      <c r="L5" s="95" t="str">
        <f ca="1">IFERROR(INDEX(INDIRECT(Tableau1[[#This Row],[Fiche]]&amp;"!$D$14:$E$14"),MATCH(TRUE,INDEX(INDIRECT(Tableau1[[#This Row],[Fiche]]&amp;"!$D$15:$E$15")&lt;&gt;"",0),0)),"")</f>
        <v/>
      </c>
      <c r="M5" s="95" t="str">
        <f ca="1">IFERROR(UPPER(INDIRECT(Tableau1[[#This Row],[Fiche]]&amp;"!$F$15")),"")</f>
        <v/>
      </c>
      <c r="N5" s="95" t="str">
        <f ca="1">IFERROR(INDEX(INDIRECT(Tableau1[[#This Row],[Fiche]]&amp;"!$D$16:$G$16"),MATCH(TRUE,INDEX(INDIRECT(Tableau1[[#This Row],[Fiche]]&amp;"!$D$17:$G$17")&lt;&gt;"",0),0)),"")</f>
        <v/>
      </c>
      <c r="O5" s="95" t="str">
        <f ca="1">IFERROR(INDEX(INDIRECT(Tableau1[[#This Row],[Fiche]]&amp;"!$B$45:$G$45"),MATCH(TRUE,INDEX(INDIRECT(Tableau1[[#This Row],[Fiche]]&amp;"!$B$46:$G$46")&lt;&gt;0,0),0)),"")</f>
        <v/>
      </c>
      <c r="P5" s="95" t="str">
        <f ca="1">IFERROR(INDEX(INDIRECT(Tableau1[[#This Row],[Fiche]]&amp;"!$D$24:$G$24"),MATCH(TRUE,INDEX(INDIRECT(Tableau1[[#This Row],[Fiche]]&amp;"!$D$25:$G$25")&lt;&gt;"",0),0)),"")</f>
        <v/>
      </c>
      <c r="Q5" s="95" t="str">
        <f ca="1">IFERROR(INDEX(INDIRECT(Tableau1[[#This Row],[Fiche]]&amp;"!$B$47:$H$47"),MATCH(TRUE,INDEX(INDIRECT(Tableau1[[#This Row],[Fiche]]&amp;"!$B$48:$H$48")&lt;&gt;0,0),0)),"")</f>
        <v/>
      </c>
      <c r="R5" s="95" t="str">
        <f ca="1">IFERROR(INDEX(INDIRECT(Tableau1[[#This Row],[Fiche]]&amp;"!$D$30:$G$30"),MATCH(TRUE,INDEX(INDIRECT(Tableau1[[#This Row],[Fiche]]&amp;"!$D$31:$G$31")&lt;&gt;"",0),0)),"")</f>
        <v/>
      </c>
      <c r="S5" s="96" t="str">
        <f ca="1">IFERROR(INDEX(INDIRECT(Tableau1[[#This Row],[Fiche]]&amp;"!$B$49:$E$49"),MATCH(TRUE,INDEX(INDIRECT(Tableau1[[#This Row],[Fiche]]&amp;"!$B$50:$E$50")&lt;&gt;0,0),0)),"")</f>
        <v/>
      </c>
    </row>
    <row r="6" spans="1:19">
      <c r="A6" s="169" t="s">
        <v>227</v>
      </c>
      <c r="B6" s="177" t="str">
        <f ca="1">IFERROR(INDIRECT(Tableau1[[#This Row],[Fiche]]&amp;"!D$4"),"")</f>
        <v/>
      </c>
      <c r="C6" s="177"/>
      <c r="D6" s="93" t="str">
        <f ca="1">IFERROR(INDIRECT(Tableau1[[#This Row],[Fiche]]&amp;"!D$7"),"")</f>
        <v/>
      </c>
      <c r="E6" s="94" t="str">
        <f ca="1">IFERROR(INDIRECT(Tableau1[[#This Row],[Fiche]]&amp;"!E$7"),"")</f>
        <v/>
      </c>
      <c r="F6" s="135" t="str">
        <f ca="1">IFERROR(IF(TEXT(Tableau1[[#This Row],[Heure]],"hh")&gt;0,VLOOKUP(TEXT(Tableau1[[#This Row],[Heure]],"hh"),'Tranches horaires'!$A$3:$B$26,2),""),"")</f>
        <v/>
      </c>
      <c r="G6" s="95" t="str">
        <f ca="1">IFERROR(INDIRECT(Tableau1[[#This Row],[Fiche]]&amp;"!F$7"),"")</f>
        <v/>
      </c>
      <c r="H6" s="97" t="str">
        <f ca="1">IFERROR(INDIRECT(Tableau1[[#This Row],[Fiche]]&amp;"!D$10"),"")</f>
        <v/>
      </c>
      <c r="I6" s="95" t="str">
        <f ca="1">IFERROR(INDIRECT(Tableau1[[#This Row],[Fiche]]&amp;"!E$10"),"")</f>
        <v/>
      </c>
      <c r="J6" s="95" t="str">
        <f ca="1">IFERROR(INDIRECT(Tableau1[[#This Row],[Fiche]]&amp;"!D$11"),"")</f>
        <v/>
      </c>
      <c r="K6" s="95" t="str">
        <f ca="1">IFERROR(INDEX(INDIRECT(Tableau1[[#This Row],[Fiche]]&amp;"!$D$8:$G$8"),MATCH(TRUE,INDEX(INDIRECT(Tableau1[[#This Row],[Fiche]]&amp;"!$D$9:$G$9")&lt;&gt;"",0),0)),"")</f>
        <v/>
      </c>
      <c r="L6" s="95" t="str">
        <f ca="1">IFERROR(INDEX(INDIRECT(Tableau1[[#This Row],[Fiche]]&amp;"!$D$14:$E$14"),MATCH(TRUE,INDEX(INDIRECT(Tableau1[[#This Row],[Fiche]]&amp;"!$D$15:$E$15")&lt;&gt;"",0),0)),"")</f>
        <v/>
      </c>
      <c r="M6" s="95" t="str">
        <f ca="1">IFERROR(UPPER(INDIRECT(Tableau1[[#This Row],[Fiche]]&amp;"!$F$15")),"")</f>
        <v/>
      </c>
      <c r="N6" s="95" t="str">
        <f ca="1">IFERROR(INDEX(INDIRECT(Tableau1[[#This Row],[Fiche]]&amp;"!$D$16:$G$16"),MATCH(TRUE,INDEX(INDIRECT(Tableau1[[#This Row],[Fiche]]&amp;"!$D$17:$G$17")&lt;&gt;"",0),0)),"")</f>
        <v/>
      </c>
      <c r="O6" s="95" t="str">
        <f ca="1">IFERROR(INDEX(INDIRECT(Tableau1[[#This Row],[Fiche]]&amp;"!$B$45:$G$45"),MATCH(TRUE,INDEX(INDIRECT(Tableau1[[#This Row],[Fiche]]&amp;"!$B$46:$G$46")&lt;&gt;0,0),0)),"")</f>
        <v/>
      </c>
      <c r="P6" s="95" t="str">
        <f ca="1">IFERROR(INDEX(INDIRECT(Tableau1[[#This Row],[Fiche]]&amp;"!$D$24:$G$24"),MATCH(TRUE,INDEX(INDIRECT(Tableau1[[#This Row],[Fiche]]&amp;"!$D$25:$G$25")&lt;&gt;"",0),0)),"")</f>
        <v/>
      </c>
      <c r="Q6" s="95" t="str">
        <f ca="1">IFERROR(INDEX(INDIRECT(Tableau1[[#This Row],[Fiche]]&amp;"!$B$47:$H$47"),MATCH(TRUE,INDEX(INDIRECT(Tableau1[[#This Row],[Fiche]]&amp;"!$B$48:$H$48")&lt;&gt;0,0),0)),"")</f>
        <v/>
      </c>
      <c r="R6" s="95" t="str">
        <f ca="1">IFERROR(INDEX(INDIRECT(Tableau1[[#This Row],[Fiche]]&amp;"!$D$30:$G$30"),MATCH(TRUE,INDEX(INDIRECT(Tableau1[[#This Row],[Fiche]]&amp;"!$D$31:$G$31")&lt;&gt;"",0),0)),"")</f>
        <v/>
      </c>
      <c r="S6" s="96" t="str">
        <f ca="1">IFERROR(INDEX(INDIRECT(Tableau1[[#This Row],[Fiche]]&amp;"!$B$49:$E$49"),MATCH(TRUE,INDEX(INDIRECT(Tableau1[[#This Row],[Fiche]]&amp;"!$B$50:$E$50")&lt;&gt;0,0),0)),"")</f>
        <v/>
      </c>
    </row>
    <row r="7" spans="1:19">
      <c r="A7" s="169" t="s">
        <v>228</v>
      </c>
      <c r="B7" s="93" t="str">
        <f ca="1">IFERROR(INDIRECT(Tableau1[[#This Row],[Fiche]]&amp;"!D$4"),"")</f>
        <v/>
      </c>
      <c r="C7" s="93"/>
      <c r="D7" s="93" t="str">
        <f ca="1">IFERROR(INDIRECT(Tableau1[[#This Row],[Fiche]]&amp;"!D$7"),"")</f>
        <v/>
      </c>
      <c r="E7" s="94" t="str">
        <f ca="1">IFERROR(INDIRECT(Tableau1[[#This Row],[Fiche]]&amp;"!E$7"),"")</f>
        <v/>
      </c>
      <c r="F7" s="135" t="str">
        <f ca="1">IFERROR(IF(TEXT(Tableau1[[#This Row],[Heure]],"hh")&gt;0,VLOOKUP(TEXT(Tableau1[[#This Row],[Heure]],"hh"),'Tranches horaires'!$A$3:$B$26,2),""),"")</f>
        <v/>
      </c>
      <c r="G7" s="95" t="str">
        <f ca="1">IFERROR(INDIRECT(Tableau1[[#This Row],[Fiche]]&amp;"!F$7"),"")</f>
        <v/>
      </c>
      <c r="H7" s="97" t="str">
        <f ca="1">IFERROR(INDIRECT(Tableau1[[#This Row],[Fiche]]&amp;"!D$10"),"")</f>
        <v/>
      </c>
      <c r="I7" s="95" t="str">
        <f ca="1">IFERROR(INDIRECT(Tableau1[[#This Row],[Fiche]]&amp;"!E$10"),"")</f>
        <v/>
      </c>
      <c r="J7" s="95" t="str">
        <f ca="1">IFERROR(INDIRECT(Tableau1[[#This Row],[Fiche]]&amp;"!D$11"),"")</f>
        <v/>
      </c>
      <c r="K7" s="95" t="str">
        <f ca="1">IFERROR(INDEX(INDIRECT(Tableau1[[#This Row],[Fiche]]&amp;"!$D$8:$G$8"),MATCH(TRUE,INDEX(INDIRECT(Tableau1[[#This Row],[Fiche]]&amp;"!$D$9:$G$9")&lt;&gt;"",0),0)),"")</f>
        <v/>
      </c>
      <c r="L7" s="95" t="str">
        <f ca="1">IFERROR(INDEX(INDIRECT(Tableau1[[#This Row],[Fiche]]&amp;"!$D$14:$E$14"),MATCH(TRUE,INDEX(INDIRECT(Tableau1[[#This Row],[Fiche]]&amp;"!$D$15:$E$15")&lt;&gt;"",0),0)),"")</f>
        <v/>
      </c>
      <c r="M7" s="95" t="str">
        <f ca="1">IFERROR(UPPER(INDIRECT(Tableau1[[#This Row],[Fiche]]&amp;"!$F$15")),"")</f>
        <v/>
      </c>
      <c r="N7" s="95" t="str">
        <f ca="1">IFERROR(INDEX(INDIRECT(Tableau1[[#This Row],[Fiche]]&amp;"!$D$16:$G$16"),MATCH(TRUE,INDEX(INDIRECT(Tableau1[[#This Row],[Fiche]]&amp;"!$D$17:$G$17")&lt;&gt;"",0),0)),"")</f>
        <v/>
      </c>
      <c r="O7" s="95" t="str">
        <f ca="1">IFERROR(INDEX(INDIRECT(Tableau1[[#This Row],[Fiche]]&amp;"!$B$45:$G$45"),MATCH(TRUE,INDEX(INDIRECT(Tableau1[[#This Row],[Fiche]]&amp;"!$B$46:$G$46")&lt;&gt;0,0),0)),"")</f>
        <v/>
      </c>
      <c r="P7" s="95" t="str">
        <f ca="1">IFERROR(INDEX(INDIRECT(Tableau1[[#This Row],[Fiche]]&amp;"!$D$24:$G$24"),MATCH(TRUE,INDEX(INDIRECT(Tableau1[[#This Row],[Fiche]]&amp;"!$D$25:$G$25")&lt;&gt;"",0),0)),"")</f>
        <v/>
      </c>
      <c r="Q7" s="95" t="str">
        <f ca="1">IFERROR(INDEX(INDIRECT(Tableau1[[#This Row],[Fiche]]&amp;"!$B$47:$H$47"),MATCH(TRUE,INDEX(INDIRECT(Tableau1[[#This Row],[Fiche]]&amp;"!$B$48:$H$48")&lt;&gt;0,0),0)),"")</f>
        <v/>
      </c>
      <c r="R7" s="95" t="str">
        <f ca="1">IFERROR(INDEX(INDIRECT(Tableau1[[#This Row],[Fiche]]&amp;"!$D$30:$G$30"),MATCH(TRUE,INDEX(INDIRECT(Tableau1[[#This Row],[Fiche]]&amp;"!$D$31:$G$31")&lt;&gt;"",0),0)),"")</f>
        <v/>
      </c>
      <c r="S7" s="96" t="str">
        <f ca="1">IFERROR(INDEX(INDIRECT(Tableau1[[#This Row],[Fiche]]&amp;"!$B$49:$E$49"),MATCH(TRUE,INDEX(INDIRECT(Tableau1[[#This Row],[Fiche]]&amp;"!$B$50:$E$50")&lt;&gt;0,0),0)),"")</f>
        <v/>
      </c>
    </row>
    <row r="8" spans="1:19">
      <c r="A8" s="169" t="s">
        <v>229</v>
      </c>
      <c r="B8" s="177" t="str">
        <f ca="1">IFERROR(INDIRECT(Tableau1[[#This Row],[Fiche]]&amp;"!D$4"),"")</f>
        <v/>
      </c>
      <c r="C8" s="177"/>
      <c r="D8" s="93" t="str">
        <f ca="1">IFERROR(INDIRECT(Tableau1[[#This Row],[Fiche]]&amp;"!D$7"),"")</f>
        <v/>
      </c>
      <c r="E8" s="94" t="str">
        <f ca="1">IFERROR(INDIRECT(Tableau1[[#This Row],[Fiche]]&amp;"!E$7"),"")</f>
        <v/>
      </c>
      <c r="F8" s="135" t="str">
        <f ca="1">IFERROR(IF(TEXT(Tableau1[[#This Row],[Heure]],"hh")&gt;0,VLOOKUP(TEXT(Tableau1[[#This Row],[Heure]],"hh"),'Tranches horaires'!$A$3:$B$26,2),""),"")</f>
        <v/>
      </c>
      <c r="G8" s="95" t="str">
        <f ca="1">IFERROR(INDIRECT(Tableau1[[#This Row],[Fiche]]&amp;"!F$7"),"")</f>
        <v/>
      </c>
      <c r="H8" s="97" t="str">
        <f ca="1">IFERROR(INDIRECT(Tableau1[[#This Row],[Fiche]]&amp;"!D$10"),"")</f>
        <v/>
      </c>
      <c r="I8" s="95" t="str">
        <f ca="1">IFERROR(INDIRECT(Tableau1[[#This Row],[Fiche]]&amp;"!E$10"),"")</f>
        <v/>
      </c>
      <c r="J8" s="95" t="str">
        <f ca="1">IFERROR(INDIRECT(Tableau1[[#This Row],[Fiche]]&amp;"!D$11"),"")</f>
        <v/>
      </c>
      <c r="K8" s="95" t="str">
        <f ca="1">IFERROR(INDEX(INDIRECT(Tableau1[[#This Row],[Fiche]]&amp;"!$D$8:$G$8"),MATCH(TRUE,INDEX(INDIRECT(Tableau1[[#This Row],[Fiche]]&amp;"!$D$9:$G$9")&lt;&gt;"",0),0)),"")</f>
        <v/>
      </c>
      <c r="L8" s="95" t="str">
        <f ca="1">IFERROR(INDEX(INDIRECT(Tableau1[[#This Row],[Fiche]]&amp;"!$D$14:$E$14"),MATCH(TRUE,INDEX(INDIRECT(Tableau1[[#This Row],[Fiche]]&amp;"!$D$15:$E$15")&lt;&gt;"",0),0)),"")</f>
        <v/>
      </c>
      <c r="M8" s="95" t="str">
        <f ca="1">IFERROR(UPPER(INDIRECT(Tableau1[[#This Row],[Fiche]]&amp;"!$F$15")),"")</f>
        <v/>
      </c>
      <c r="N8" s="95" t="str">
        <f ca="1">IFERROR(INDEX(INDIRECT(Tableau1[[#This Row],[Fiche]]&amp;"!$D$16:$G$16"),MATCH(TRUE,INDEX(INDIRECT(Tableau1[[#This Row],[Fiche]]&amp;"!$D$17:$G$17")&lt;&gt;"",0),0)),"")</f>
        <v/>
      </c>
      <c r="O8" s="95" t="str">
        <f ca="1">IFERROR(INDEX(INDIRECT(Tableau1[[#This Row],[Fiche]]&amp;"!$B$45:$G$45"),MATCH(TRUE,INDEX(INDIRECT(Tableau1[[#This Row],[Fiche]]&amp;"!$B$46:$G$46")&lt;&gt;0,0),0)),"")</f>
        <v/>
      </c>
      <c r="P8" s="95" t="str">
        <f ca="1">IFERROR(INDEX(INDIRECT(Tableau1[[#This Row],[Fiche]]&amp;"!$D$24:$G$24"),MATCH(TRUE,INDEX(INDIRECT(Tableau1[[#This Row],[Fiche]]&amp;"!$D$25:$G$25")&lt;&gt;"",0),0)),"")</f>
        <v/>
      </c>
      <c r="Q8" s="95" t="str">
        <f ca="1">IFERROR(INDEX(INDIRECT(Tableau1[[#This Row],[Fiche]]&amp;"!$B$47:$H$47"),MATCH(TRUE,INDEX(INDIRECT(Tableau1[[#This Row],[Fiche]]&amp;"!$B$48:$H$48")&lt;&gt;0,0),0)),"")</f>
        <v/>
      </c>
      <c r="R8" s="95" t="str">
        <f ca="1">IFERROR(INDEX(INDIRECT(Tableau1[[#This Row],[Fiche]]&amp;"!$D$30:$G$30"),MATCH(TRUE,INDEX(INDIRECT(Tableau1[[#This Row],[Fiche]]&amp;"!$D$31:$G$31")&lt;&gt;"",0),0)),"")</f>
        <v/>
      </c>
      <c r="S8" s="96" t="str">
        <f ca="1">IFERROR(INDEX(INDIRECT(Tableau1[[#This Row],[Fiche]]&amp;"!$B$49:$E$49"),MATCH(TRUE,INDEX(INDIRECT(Tableau1[[#This Row],[Fiche]]&amp;"!$B$50:$E$50")&lt;&gt;0,0),0)),"")</f>
        <v/>
      </c>
    </row>
    <row r="9" spans="1:19">
      <c r="A9" s="169" t="s">
        <v>230</v>
      </c>
      <c r="B9" s="177" t="str">
        <f ca="1">IFERROR(INDIRECT(Tableau1[[#This Row],[Fiche]]&amp;"!D$4"),"")</f>
        <v/>
      </c>
      <c r="C9" s="177"/>
      <c r="D9" s="93" t="str">
        <f ca="1">IFERROR(INDIRECT(Tableau1[[#This Row],[Fiche]]&amp;"!D$7"),"")</f>
        <v/>
      </c>
      <c r="E9" s="94" t="str">
        <f ca="1">IFERROR(INDIRECT(Tableau1[[#This Row],[Fiche]]&amp;"!E$7"),"")</f>
        <v/>
      </c>
      <c r="F9" s="135" t="str">
        <f ca="1">IFERROR(IF(TEXT(Tableau1[[#This Row],[Heure]],"hh")&gt;0,VLOOKUP(TEXT(Tableau1[[#This Row],[Heure]],"hh"),'Tranches horaires'!$A$3:$B$26,2),""),"")</f>
        <v/>
      </c>
      <c r="G9" s="95" t="str">
        <f ca="1">IFERROR(INDIRECT(Tableau1[[#This Row],[Fiche]]&amp;"!F$7"),"")</f>
        <v/>
      </c>
      <c r="H9" s="97" t="str">
        <f ca="1">IFERROR(INDIRECT(Tableau1[[#This Row],[Fiche]]&amp;"!D$10"),"")</f>
        <v/>
      </c>
      <c r="I9" s="95" t="str">
        <f ca="1">IFERROR(INDIRECT(Tableau1[[#This Row],[Fiche]]&amp;"!E$10"),"")</f>
        <v/>
      </c>
      <c r="J9" s="95" t="str">
        <f ca="1">IFERROR(INDIRECT(Tableau1[[#This Row],[Fiche]]&amp;"!D$11"),"")</f>
        <v/>
      </c>
      <c r="K9" s="95" t="str">
        <f ca="1">IFERROR(INDEX(INDIRECT(Tableau1[[#This Row],[Fiche]]&amp;"!$D$8:$G$8"),MATCH(TRUE,INDEX(INDIRECT(Tableau1[[#This Row],[Fiche]]&amp;"!$D$9:$G$9")&lt;&gt;"",0),0)),"")</f>
        <v/>
      </c>
      <c r="L9" s="95" t="str">
        <f ca="1">IFERROR(INDEX(INDIRECT(Tableau1[[#This Row],[Fiche]]&amp;"!$D$14:$E$14"),MATCH(TRUE,INDEX(INDIRECT(Tableau1[[#This Row],[Fiche]]&amp;"!$D$15:$E$15")&lt;&gt;"",0),0)),"")</f>
        <v/>
      </c>
      <c r="M9" s="95" t="str">
        <f ca="1">IFERROR(UPPER(INDIRECT(Tableau1[[#This Row],[Fiche]]&amp;"!$F$15")),"")</f>
        <v/>
      </c>
      <c r="N9" s="95" t="str">
        <f ca="1">IFERROR(INDEX(INDIRECT(Tableau1[[#This Row],[Fiche]]&amp;"!$D$16:$G$16"),MATCH(TRUE,INDEX(INDIRECT(Tableau1[[#This Row],[Fiche]]&amp;"!$D$17:$G$17")&lt;&gt;"",0),0)),"")</f>
        <v/>
      </c>
      <c r="O9" s="95" t="str">
        <f ca="1">IFERROR(INDEX(INDIRECT(Tableau1[[#This Row],[Fiche]]&amp;"!$B$45:$G$45"),MATCH(TRUE,INDEX(INDIRECT(Tableau1[[#This Row],[Fiche]]&amp;"!$B$46:$G$46")&lt;&gt;0,0),0)),"")</f>
        <v/>
      </c>
      <c r="P9" s="95" t="str">
        <f ca="1">IFERROR(INDEX(INDIRECT(Tableau1[[#This Row],[Fiche]]&amp;"!$D$24:$G$24"),MATCH(TRUE,INDEX(INDIRECT(Tableau1[[#This Row],[Fiche]]&amp;"!$D$25:$G$25")&lt;&gt;"",0),0)),"")</f>
        <v/>
      </c>
      <c r="Q9" s="95" t="str">
        <f ca="1">IFERROR(INDEX(INDIRECT(Tableau1[[#This Row],[Fiche]]&amp;"!$B$47:$H$47"),MATCH(TRUE,INDEX(INDIRECT(Tableau1[[#This Row],[Fiche]]&amp;"!$B$48:$H$48")&lt;&gt;0,0),0)),"")</f>
        <v/>
      </c>
      <c r="R9" s="95" t="str">
        <f ca="1">IFERROR(INDEX(INDIRECT(Tableau1[[#This Row],[Fiche]]&amp;"!$D$30:$G$30"),MATCH(TRUE,INDEX(INDIRECT(Tableau1[[#This Row],[Fiche]]&amp;"!$D$31:$G$31")&lt;&gt;"",0),0)),"")</f>
        <v/>
      </c>
      <c r="S9" s="96" t="str">
        <f ca="1">IFERROR(INDEX(INDIRECT(Tableau1[[#This Row],[Fiche]]&amp;"!$B$49:$E$49"),MATCH(TRUE,INDEX(INDIRECT(Tableau1[[#This Row],[Fiche]]&amp;"!$B$50:$E$50")&lt;&gt;0,0),0)),"")</f>
        <v/>
      </c>
    </row>
    <row r="10" spans="1:19">
      <c r="A10" s="169" t="s">
        <v>231</v>
      </c>
      <c r="B10" s="177" t="str">
        <f ca="1">IFERROR(INDIRECT(Tableau1[[#This Row],[Fiche]]&amp;"!D$4"),"")</f>
        <v/>
      </c>
      <c r="C10" s="177"/>
      <c r="D10" s="93" t="str">
        <f ca="1">IFERROR(INDIRECT(Tableau1[[#This Row],[Fiche]]&amp;"!D$7"),"")</f>
        <v/>
      </c>
      <c r="E10" s="94" t="str">
        <f ca="1">IFERROR(INDIRECT(Tableau1[[#This Row],[Fiche]]&amp;"!E$7"),"")</f>
        <v/>
      </c>
      <c r="F10" s="135" t="str">
        <f ca="1">IFERROR(IF(TEXT(Tableau1[[#This Row],[Heure]],"hh")&gt;0,VLOOKUP(TEXT(Tableau1[[#This Row],[Heure]],"hh"),'Tranches horaires'!$A$3:$B$26,2),""),"")</f>
        <v/>
      </c>
      <c r="G10" s="95" t="str">
        <f ca="1">IFERROR(INDIRECT(Tableau1[[#This Row],[Fiche]]&amp;"!F$7"),"")</f>
        <v/>
      </c>
      <c r="H10" s="97" t="str">
        <f ca="1">IFERROR(INDIRECT(Tableau1[[#This Row],[Fiche]]&amp;"!D$10"),"")</f>
        <v/>
      </c>
      <c r="I10" s="95" t="str">
        <f ca="1">IFERROR(INDIRECT(Tableau1[[#This Row],[Fiche]]&amp;"!E$10"),"")</f>
        <v/>
      </c>
      <c r="J10" s="95" t="str">
        <f ca="1">IFERROR(INDIRECT(Tableau1[[#This Row],[Fiche]]&amp;"!D$11"),"")</f>
        <v/>
      </c>
      <c r="K10" s="95" t="str">
        <f ca="1">IFERROR(INDEX(INDIRECT(Tableau1[[#This Row],[Fiche]]&amp;"!$D$8:$G$8"),MATCH(TRUE,INDEX(INDIRECT(Tableau1[[#This Row],[Fiche]]&amp;"!$D$9:$G$9")&lt;&gt;"",0),0)),"")</f>
        <v/>
      </c>
      <c r="L10" s="95" t="str">
        <f ca="1">IFERROR(INDEX(INDIRECT(Tableau1[[#This Row],[Fiche]]&amp;"!$D$14:$E$14"),MATCH(TRUE,INDEX(INDIRECT(Tableau1[[#This Row],[Fiche]]&amp;"!$D$15:$E$15")&lt;&gt;"",0),0)),"")</f>
        <v/>
      </c>
      <c r="M10" s="95" t="str">
        <f ca="1">IFERROR(UPPER(INDIRECT(Tableau1[[#This Row],[Fiche]]&amp;"!$F$15")),"")</f>
        <v/>
      </c>
      <c r="N10" s="95" t="str">
        <f ca="1">IFERROR(INDEX(INDIRECT(Tableau1[[#This Row],[Fiche]]&amp;"!$D$16:$G$16"),MATCH(TRUE,INDEX(INDIRECT(Tableau1[[#This Row],[Fiche]]&amp;"!$D$17:$G$17")&lt;&gt;"",0),0)),"")</f>
        <v/>
      </c>
      <c r="O10" s="95" t="str">
        <f ca="1">IFERROR(INDEX(INDIRECT(Tableau1[[#This Row],[Fiche]]&amp;"!$B$45:$G$45"),MATCH(TRUE,INDEX(INDIRECT(Tableau1[[#This Row],[Fiche]]&amp;"!$B$46:$G$46")&lt;&gt;0,0),0)),"")</f>
        <v/>
      </c>
      <c r="P10" s="95" t="str">
        <f ca="1">IFERROR(INDEX(INDIRECT(Tableau1[[#This Row],[Fiche]]&amp;"!$D$24:$G$24"),MATCH(TRUE,INDEX(INDIRECT(Tableau1[[#This Row],[Fiche]]&amp;"!$D$25:$G$25")&lt;&gt;"",0),0)),"")</f>
        <v/>
      </c>
      <c r="Q10" s="95" t="str">
        <f ca="1">IFERROR(INDEX(INDIRECT(Tableau1[[#This Row],[Fiche]]&amp;"!$B$47:$H$47"),MATCH(TRUE,INDEX(INDIRECT(Tableau1[[#This Row],[Fiche]]&amp;"!$B$48:$H$48")&lt;&gt;0,0),0)),"")</f>
        <v/>
      </c>
      <c r="R10" s="95" t="str">
        <f ca="1">IFERROR(INDEX(INDIRECT(Tableau1[[#This Row],[Fiche]]&amp;"!$D$30:$G$30"),MATCH(TRUE,INDEX(INDIRECT(Tableau1[[#This Row],[Fiche]]&amp;"!$D$31:$G$31")&lt;&gt;"",0),0)),"")</f>
        <v/>
      </c>
      <c r="S10" s="96" t="str">
        <f ca="1">IFERROR(INDEX(INDIRECT(Tableau1[[#This Row],[Fiche]]&amp;"!$B$49:$E$49"),MATCH(TRUE,INDEX(INDIRECT(Tableau1[[#This Row],[Fiche]]&amp;"!$B$50:$E$50")&lt;&gt;0,0),0)),"")</f>
        <v/>
      </c>
    </row>
    <row r="11" spans="1:19">
      <c r="A11" s="169" t="s">
        <v>232</v>
      </c>
      <c r="B11" s="177" t="str">
        <f ca="1">IFERROR(INDIRECT(Tableau1[[#This Row],[Fiche]]&amp;"!D$4"),"")</f>
        <v/>
      </c>
      <c r="C11" s="177"/>
      <c r="D11" s="93" t="str">
        <f ca="1">IFERROR(INDIRECT(Tableau1[[#This Row],[Fiche]]&amp;"!D$7"),"")</f>
        <v/>
      </c>
      <c r="E11" s="94" t="str">
        <f ca="1">IFERROR(INDIRECT(Tableau1[[#This Row],[Fiche]]&amp;"!E$7"),"")</f>
        <v/>
      </c>
      <c r="F11" s="135" t="str">
        <f ca="1">IFERROR(IF(TEXT(Tableau1[[#This Row],[Heure]],"hh")&gt;0,VLOOKUP(TEXT(Tableau1[[#This Row],[Heure]],"hh"),'Tranches horaires'!$A$3:$B$26,2),""),"")</f>
        <v/>
      </c>
      <c r="G11" s="95" t="str">
        <f ca="1">IFERROR(INDIRECT(Tableau1[[#This Row],[Fiche]]&amp;"!F$7"),"")</f>
        <v/>
      </c>
      <c r="H11" s="97" t="str">
        <f ca="1">IFERROR(INDIRECT(Tableau1[[#This Row],[Fiche]]&amp;"!D$10"),"")</f>
        <v/>
      </c>
      <c r="I11" s="95" t="str">
        <f ca="1">IFERROR(INDIRECT(Tableau1[[#This Row],[Fiche]]&amp;"!E$10"),"")</f>
        <v/>
      </c>
      <c r="J11" s="95" t="str">
        <f ca="1">IFERROR(INDIRECT(Tableau1[[#This Row],[Fiche]]&amp;"!D$11"),"")</f>
        <v/>
      </c>
      <c r="K11" s="95" t="str">
        <f ca="1">IFERROR(INDEX(INDIRECT(Tableau1[[#This Row],[Fiche]]&amp;"!$D$8:$G$8"),MATCH(TRUE,INDEX(INDIRECT(Tableau1[[#This Row],[Fiche]]&amp;"!$D$9:$G$9")&lt;&gt;"",0),0)),"")</f>
        <v/>
      </c>
      <c r="L11" s="95" t="str">
        <f ca="1">IFERROR(INDEX(INDIRECT(Tableau1[[#This Row],[Fiche]]&amp;"!$D$14:$E$14"),MATCH(TRUE,INDEX(INDIRECT(Tableau1[[#This Row],[Fiche]]&amp;"!$D$15:$E$15")&lt;&gt;"",0),0)),"")</f>
        <v/>
      </c>
      <c r="M11" s="95" t="str">
        <f ca="1">IFERROR(UPPER(INDIRECT(Tableau1[[#This Row],[Fiche]]&amp;"!$F$15")),"")</f>
        <v/>
      </c>
      <c r="N11" s="95" t="str">
        <f ca="1">IFERROR(INDEX(INDIRECT(Tableau1[[#This Row],[Fiche]]&amp;"!$D$16:$G$16"),MATCH(TRUE,INDEX(INDIRECT(Tableau1[[#This Row],[Fiche]]&amp;"!$D$17:$G$17")&lt;&gt;"",0),0)),"")</f>
        <v/>
      </c>
      <c r="O11" s="95" t="str">
        <f ca="1">IFERROR(INDEX(INDIRECT(Tableau1[[#This Row],[Fiche]]&amp;"!$B$45:$G$45"),MATCH(TRUE,INDEX(INDIRECT(Tableau1[[#This Row],[Fiche]]&amp;"!$B$46:$G$46")&lt;&gt;0,0),0)),"")</f>
        <v/>
      </c>
      <c r="P11" s="95" t="str">
        <f ca="1">IFERROR(INDEX(INDIRECT(Tableau1[[#This Row],[Fiche]]&amp;"!$D$24:$G$24"),MATCH(TRUE,INDEX(INDIRECT(Tableau1[[#This Row],[Fiche]]&amp;"!$D$25:$G$25")&lt;&gt;"",0),0)),"")</f>
        <v/>
      </c>
      <c r="Q11" s="95" t="str">
        <f ca="1">IFERROR(INDEX(INDIRECT(Tableau1[[#This Row],[Fiche]]&amp;"!$B$47:$H$47"),MATCH(TRUE,INDEX(INDIRECT(Tableau1[[#This Row],[Fiche]]&amp;"!$B$48:$H$48")&lt;&gt;0,0),0)),"")</f>
        <v/>
      </c>
      <c r="R11" s="95" t="str">
        <f ca="1">IFERROR(INDEX(INDIRECT(Tableau1[[#This Row],[Fiche]]&amp;"!$D$30:$G$30"),MATCH(TRUE,INDEX(INDIRECT(Tableau1[[#This Row],[Fiche]]&amp;"!$D$31:$G$31")&lt;&gt;"",0),0)),"")</f>
        <v/>
      </c>
      <c r="S11" s="96" t="str">
        <f ca="1">IFERROR(INDEX(INDIRECT(Tableau1[[#This Row],[Fiche]]&amp;"!$B$49:$E$49"),MATCH(TRUE,INDEX(INDIRECT(Tableau1[[#This Row],[Fiche]]&amp;"!$B$50:$E$50")&lt;&gt;0,0),0)),"")</f>
        <v/>
      </c>
    </row>
    <row r="12" spans="1:19">
      <c r="A12" s="169" t="s">
        <v>233</v>
      </c>
      <c r="B12" s="177" t="str">
        <f ca="1">IFERROR(INDIRECT(Tableau1[[#This Row],[Fiche]]&amp;"!D$4"),"")</f>
        <v/>
      </c>
      <c r="C12" s="177"/>
      <c r="D12" s="93" t="str">
        <f ca="1">IFERROR(INDIRECT(Tableau1[[#This Row],[Fiche]]&amp;"!D$7"),"")</f>
        <v/>
      </c>
      <c r="E12" s="94" t="str">
        <f ca="1">IFERROR(INDIRECT(Tableau1[[#This Row],[Fiche]]&amp;"!E$7"),"")</f>
        <v/>
      </c>
      <c r="F12" s="135" t="str">
        <f ca="1">IFERROR(IF(TEXT(Tableau1[[#This Row],[Heure]],"hh")&gt;0,VLOOKUP(TEXT(Tableau1[[#This Row],[Heure]],"hh"),'Tranches horaires'!$A$3:$B$26,2),""),"")</f>
        <v/>
      </c>
      <c r="G12" s="95" t="str">
        <f ca="1">IFERROR(INDIRECT(Tableau1[[#This Row],[Fiche]]&amp;"!F$7"),"")</f>
        <v/>
      </c>
      <c r="H12" s="97" t="str">
        <f ca="1">IFERROR(INDIRECT(Tableau1[[#This Row],[Fiche]]&amp;"!D$10"),"")</f>
        <v/>
      </c>
      <c r="I12" s="95" t="str">
        <f ca="1">IFERROR(INDIRECT(Tableau1[[#This Row],[Fiche]]&amp;"!E$10"),"")</f>
        <v/>
      </c>
      <c r="J12" s="95" t="str">
        <f ca="1">IFERROR(INDIRECT(Tableau1[[#This Row],[Fiche]]&amp;"!D$11"),"")</f>
        <v/>
      </c>
      <c r="K12" s="95" t="str">
        <f ca="1">IFERROR(INDEX(INDIRECT(Tableau1[[#This Row],[Fiche]]&amp;"!$D$8:$G$8"),MATCH(TRUE,INDEX(INDIRECT(Tableau1[[#This Row],[Fiche]]&amp;"!$D$9:$G$9")&lt;&gt;"",0),0)),"")</f>
        <v/>
      </c>
      <c r="L12" s="95" t="str">
        <f ca="1">IFERROR(INDEX(INDIRECT(Tableau1[[#This Row],[Fiche]]&amp;"!$D$14:$E$14"),MATCH(TRUE,INDEX(INDIRECT(Tableau1[[#This Row],[Fiche]]&amp;"!$D$15:$E$15")&lt;&gt;"",0),0)),"")</f>
        <v/>
      </c>
      <c r="M12" s="95" t="str">
        <f ca="1">IFERROR(UPPER(INDIRECT(Tableau1[[#This Row],[Fiche]]&amp;"!$F$15")),"")</f>
        <v/>
      </c>
      <c r="N12" s="95" t="str">
        <f ca="1">IFERROR(INDEX(INDIRECT(Tableau1[[#This Row],[Fiche]]&amp;"!$D$16:$G$16"),MATCH(TRUE,INDEX(INDIRECT(Tableau1[[#This Row],[Fiche]]&amp;"!$D$17:$G$17")&lt;&gt;"",0),0)),"")</f>
        <v/>
      </c>
      <c r="O12" s="95" t="str">
        <f ca="1">IFERROR(INDEX(INDIRECT(Tableau1[[#This Row],[Fiche]]&amp;"!$B$45:$G$45"),MATCH(TRUE,INDEX(INDIRECT(Tableau1[[#This Row],[Fiche]]&amp;"!$B$46:$G$46")&lt;&gt;0,0),0)),"")</f>
        <v/>
      </c>
      <c r="P12" s="95" t="str">
        <f ca="1">IFERROR(INDEX(INDIRECT(Tableau1[[#This Row],[Fiche]]&amp;"!$D$24:$G$24"),MATCH(TRUE,INDEX(INDIRECT(Tableau1[[#This Row],[Fiche]]&amp;"!$D$25:$G$25")&lt;&gt;"",0),0)),"")</f>
        <v/>
      </c>
      <c r="Q12" s="95" t="str">
        <f ca="1">IFERROR(INDEX(INDIRECT(Tableau1[[#This Row],[Fiche]]&amp;"!$B$47:$H$47"),MATCH(TRUE,INDEX(INDIRECT(Tableau1[[#This Row],[Fiche]]&amp;"!$B$48:$H$48")&lt;&gt;0,0),0)),"")</f>
        <v/>
      </c>
      <c r="R12" s="95" t="str">
        <f ca="1">IFERROR(INDEX(INDIRECT(Tableau1[[#This Row],[Fiche]]&amp;"!$D$30:$G$30"),MATCH(TRUE,INDEX(INDIRECT(Tableau1[[#This Row],[Fiche]]&amp;"!$D$31:$G$31")&lt;&gt;"",0),0)),"")</f>
        <v/>
      </c>
      <c r="S12" s="96" t="str">
        <f ca="1">IFERROR(INDEX(INDIRECT(Tableau1[[#This Row],[Fiche]]&amp;"!$B$49:$E$49"),MATCH(TRUE,INDEX(INDIRECT(Tableau1[[#This Row],[Fiche]]&amp;"!$B$50:$E$50")&lt;&gt;0,0),0)),"")</f>
        <v/>
      </c>
    </row>
    <row r="13" spans="1:19">
      <c r="A13" s="169" t="s">
        <v>234</v>
      </c>
      <c r="B13" s="177" t="str">
        <f ca="1">IFERROR(INDIRECT(Tableau1[[#This Row],[Fiche]]&amp;"!D$4"),"")</f>
        <v/>
      </c>
      <c r="C13" s="177"/>
      <c r="D13" s="93" t="str">
        <f ca="1">IFERROR(INDIRECT(Tableau1[[#This Row],[Fiche]]&amp;"!D$7"),"")</f>
        <v/>
      </c>
      <c r="E13" s="94" t="str">
        <f ca="1">IFERROR(INDIRECT(Tableau1[[#This Row],[Fiche]]&amp;"!E$7"),"")</f>
        <v/>
      </c>
      <c r="F13" s="135" t="str">
        <f ca="1">IFERROR(IF(TEXT(Tableau1[[#This Row],[Heure]],"hh")&gt;0,VLOOKUP(TEXT(Tableau1[[#This Row],[Heure]],"hh"),'Tranches horaires'!$A$3:$B$26,2),""),"")</f>
        <v/>
      </c>
      <c r="G13" s="95" t="str">
        <f ca="1">IFERROR(INDIRECT(Tableau1[[#This Row],[Fiche]]&amp;"!F$7"),"")</f>
        <v/>
      </c>
      <c r="H13" s="97" t="str">
        <f ca="1">IFERROR(INDIRECT(Tableau1[[#This Row],[Fiche]]&amp;"!D$10"),"")</f>
        <v/>
      </c>
      <c r="I13" s="95" t="str">
        <f ca="1">IFERROR(INDIRECT(Tableau1[[#This Row],[Fiche]]&amp;"!E$10"),"")</f>
        <v/>
      </c>
      <c r="J13" s="95" t="str">
        <f ca="1">IFERROR(INDIRECT(Tableau1[[#This Row],[Fiche]]&amp;"!D$11"),"")</f>
        <v/>
      </c>
      <c r="K13" s="95" t="str">
        <f ca="1">IFERROR(INDEX(INDIRECT(Tableau1[[#This Row],[Fiche]]&amp;"!$D$8:$G$8"),MATCH(TRUE,INDEX(INDIRECT(Tableau1[[#This Row],[Fiche]]&amp;"!$D$9:$G$9")&lt;&gt;"",0),0)),"")</f>
        <v/>
      </c>
      <c r="L13" s="95" t="str">
        <f ca="1">IFERROR(INDEX(INDIRECT(Tableau1[[#This Row],[Fiche]]&amp;"!$D$14:$E$14"),MATCH(TRUE,INDEX(INDIRECT(Tableau1[[#This Row],[Fiche]]&amp;"!$D$15:$E$15")&lt;&gt;"",0),0)),"")</f>
        <v/>
      </c>
      <c r="M13" s="95" t="str">
        <f ca="1">IFERROR(UPPER(INDIRECT(Tableau1[[#This Row],[Fiche]]&amp;"!$F$15")),"")</f>
        <v/>
      </c>
      <c r="N13" s="95" t="str">
        <f ca="1">IFERROR(INDEX(INDIRECT(Tableau1[[#This Row],[Fiche]]&amp;"!$D$16:$G$16"),MATCH(TRUE,INDEX(INDIRECT(Tableau1[[#This Row],[Fiche]]&amp;"!$D$17:$G$17")&lt;&gt;"",0),0)),"")</f>
        <v/>
      </c>
      <c r="O13" s="95" t="str">
        <f ca="1">IFERROR(INDEX(INDIRECT(Tableau1[[#This Row],[Fiche]]&amp;"!$B$45:$G$45"),MATCH(TRUE,INDEX(INDIRECT(Tableau1[[#This Row],[Fiche]]&amp;"!$B$46:$G$46")&lt;&gt;0,0),0)),"")</f>
        <v/>
      </c>
      <c r="P13" s="95" t="str">
        <f ca="1">IFERROR(INDEX(INDIRECT(Tableau1[[#This Row],[Fiche]]&amp;"!$D$24:$G$24"),MATCH(TRUE,INDEX(INDIRECT(Tableau1[[#This Row],[Fiche]]&amp;"!$D$25:$G$25")&lt;&gt;"",0),0)),"")</f>
        <v/>
      </c>
      <c r="Q13" s="95" t="str">
        <f ca="1">IFERROR(INDEX(INDIRECT(Tableau1[[#This Row],[Fiche]]&amp;"!$B$47:$H$47"),MATCH(TRUE,INDEX(INDIRECT(Tableau1[[#This Row],[Fiche]]&amp;"!$B$48:$H$48")&lt;&gt;0,0),0)),"")</f>
        <v/>
      </c>
      <c r="R13" s="95" t="str">
        <f ca="1">IFERROR(INDEX(INDIRECT(Tableau1[[#This Row],[Fiche]]&amp;"!$D$30:$G$30"),MATCH(TRUE,INDEX(INDIRECT(Tableau1[[#This Row],[Fiche]]&amp;"!$D$31:$G$31")&lt;&gt;"",0),0)),"")</f>
        <v/>
      </c>
      <c r="S13" s="96" t="str">
        <f ca="1">IFERROR(INDEX(INDIRECT(Tableau1[[#This Row],[Fiche]]&amp;"!$B$49:$E$49"),MATCH(TRUE,INDEX(INDIRECT(Tableau1[[#This Row],[Fiche]]&amp;"!$B$50:$E$50")&lt;&gt;0,0),0)),"")</f>
        <v/>
      </c>
    </row>
    <row r="14" spans="1:19">
      <c r="E14" s="5"/>
      <c r="F14" s="5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</row>
    <row r="15" spans="1:19" ht="38.25">
      <c r="E15" s="5"/>
      <c r="F15" s="139" t="s">
        <v>192</v>
      </c>
      <c r="G15" s="140" t="e">
        <f ca="1">AVERAGE(G2:G11)</f>
        <v>#DIV/0!</v>
      </c>
      <c r="H15" s="141" t="s">
        <v>191</v>
      </c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</row>
    <row r="16" spans="1:19">
      <c r="E16" s="5"/>
      <c r="F16" s="5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</row>
    <row r="17" spans="5:19">
      <c r="E17" s="5"/>
      <c r="F17" s="5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</row>
  </sheetData>
  <phoneticPr fontId="24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C102"/>
  <sheetViews>
    <sheetView workbookViewId="0">
      <selection activeCell="K30" sqref="K30"/>
    </sheetView>
  </sheetViews>
  <sheetFormatPr baseColWidth="10" defaultRowHeight="12.75"/>
  <cols>
    <col min="1" max="1" width="7.85546875" style="2" customWidth="1"/>
    <col min="2" max="2" width="28.42578125" customWidth="1"/>
    <col min="3" max="3" width="26" customWidth="1"/>
  </cols>
  <sheetData>
    <row r="1" spans="1:3" ht="13.5" thickTop="1">
      <c r="A1" s="165" t="s">
        <v>10</v>
      </c>
      <c r="B1" s="166" t="s">
        <v>11</v>
      </c>
      <c r="C1" s="167" t="s">
        <v>9</v>
      </c>
    </row>
    <row r="2" spans="1:3">
      <c r="A2" s="162">
        <v>1</v>
      </c>
      <c r="B2" s="156" t="s">
        <v>12</v>
      </c>
      <c r="C2" s="157" t="s">
        <v>13</v>
      </c>
    </row>
    <row r="3" spans="1:3">
      <c r="A3" s="163">
        <v>2</v>
      </c>
      <c r="B3" s="158" t="s">
        <v>14</v>
      </c>
      <c r="C3" s="159" t="s">
        <v>15</v>
      </c>
    </row>
    <row r="4" spans="1:3">
      <c r="A4" s="162">
        <v>3</v>
      </c>
      <c r="B4" s="156" t="s">
        <v>16</v>
      </c>
      <c r="C4" s="157" t="s">
        <v>13</v>
      </c>
    </row>
    <row r="5" spans="1:3">
      <c r="A5" s="163">
        <v>4</v>
      </c>
      <c r="B5" s="158" t="s">
        <v>17</v>
      </c>
      <c r="C5" s="159" t="s">
        <v>18</v>
      </c>
    </row>
    <row r="6" spans="1:3">
      <c r="A6" s="162">
        <v>5</v>
      </c>
      <c r="B6" s="156" t="s">
        <v>19</v>
      </c>
      <c r="C6" s="157" t="s">
        <v>18</v>
      </c>
    </row>
    <row r="7" spans="1:3">
      <c r="A7" s="163">
        <v>6</v>
      </c>
      <c r="B7" s="158" t="s">
        <v>20</v>
      </c>
      <c r="C7" s="159" t="s">
        <v>18</v>
      </c>
    </row>
    <row r="8" spans="1:3">
      <c r="A8" s="162">
        <v>7</v>
      </c>
      <c r="B8" s="156" t="s">
        <v>21</v>
      </c>
      <c r="C8" s="157" t="s">
        <v>13</v>
      </c>
    </row>
    <row r="9" spans="1:3">
      <c r="A9" s="163">
        <v>8</v>
      </c>
      <c r="B9" s="158" t="s">
        <v>22</v>
      </c>
      <c r="C9" s="159" t="s">
        <v>23</v>
      </c>
    </row>
    <row r="10" spans="1:3">
      <c r="A10" s="162">
        <v>9</v>
      </c>
      <c r="B10" s="156" t="s">
        <v>24</v>
      </c>
      <c r="C10" s="157" t="s">
        <v>25</v>
      </c>
    </row>
    <row r="11" spans="1:3">
      <c r="A11" s="163">
        <v>10</v>
      </c>
      <c r="B11" s="158" t="s">
        <v>26</v>
      </c>
      <c r="C11" s="159" t="s">
        <v>23</v>
      </c>
    </row>
    <row r="12" spans="1:3">
      <c r="A12" s="162">
        <v>11</v>
      </c>
      <c r="B12" s="156" t="s">
        <v>27</v>
      </c>
      <c r="C12" s="157" t="s">
        <v>25</v>
      </c>
    </row>
    <row r="13" spans="1:3">
      <c r="A13" s="163">
        <v>12</v>
      </c>
      <c r="B13" s="158" t="s">
        <v>28</v>
      </c>
      <c r="C13" s="159" t="s">
        <v>25</v>
      </c>
    </row>
    <row r="14" spans="1:3">
      <c r="A14" s="162">
        <v>13</v>
      </c>
      <c r="B14" s="156" t="s">
        <v>29</v>
      </c>
      <c r="C14" s="157" t="s">
        <v>18</v>
      </c>
    </row>
    <row r="15" spans="1:3">
      <c r="A15" s="163">
        <v>14</v>
      </c>
      <c r="B15" s="158" t="s">
        <v>30</v>
      </c>
      <c r="C15" s="159" t="s">
        <v>31</v>
      </c>
    </row>
    <row r="16" spans="1:3">
      <c r="A16" s="162">
        <v>15</v>
      </c>
      <c r="B16" s="156" t="s">
        <v>32</v>
      </c>
      <c r="C16" s="157" t="s">
        <v>13</v>
      </c>
    </row>
    <row r="17" spans="1:3">
      <c r="A17" s="163">
        <v>16</v>
      </c>
      <c r="B17" s="158" t="s">
        <v>33</v>
      </c>
      <c r="C17" s="159" t="s">
        <v>34</v>
      </c>
    </row>
    <row r="18" spans="1:3">
      <c r="A18" s="162">
        <v>17</v>
      </c>
      <c r="B18" s="156" t="s">
        <v>35</v>
      </c>
      <c r="C18" s="157" t="s">
        <v>34</v>
      </c>
    </row>
    <row r="19" spans="1:3">
      <c r="A19" s="163">
        <v>18</v>
      </c>
      <c r="B19" s="158" t="s">
        <v>36</v>
      </c>
      <c r="C19" s="159" t="s">
        <v>37</v>
      </c>
    </row>
    <row r="20" spans="1:3">
      <c r="A20" s="162">
        <v>19</v>
      </c>
      <c r="B20" s="156" t="s">
        <v>38</v>
      </c>
      <c r="C20" s="157" t="s">
        <v>34</v>
      </c>
    </row>
    <row r="21" spans="1:3">
      <c r="A21" s="163">
        <v>20</v>
      </c>
      <c r="B21" s="158" t="s">
        <v>119</v>
      </c>
      <c r="C21" s="159" t="s">
        <v>50</v>
      </c>
    </row>
    <row r="22" spans="1:3">
      <c r="A22" s="162">
        <v>21</v>
      </c>
      <c r="B22" s="156" t="s">
        <v>39</v>
      </c>
      <c r="C22" s="157" t="s">
        <v>40</v>
      </c>
    </row>
    <row r="23" spans="1:3">
      <c r="A23" s="163">
        <v>22</v>
      </c>
      <c r="B23" s="158" t="s">
        <v>41</v>
      </c>
      <c r="C23" s="159" t="s">
        <v>42</v>
      </c>
    </row>
    <row r="24" spans="1:3">
      <c r="A24" s="162">
        <v>23</v>
      </c>
      <c r="B24" s="156" t="s">
        <v>43</v>
      </c>
      <c r="C24" s="157" t="s">
        <v>34</v>
      </c>
    </row>
    <row r="25" spans="1:3">
      <c r="A25" s="163">
        <v>24</v>
      </c>
      <c r="B25" s="158" t="s">
        <v>44</v>
      </c>
      <c r="C25" s="159" t="s">
        <v>34</v>
      </c>
    </row>
    <row r="26" spans="1:3">
      <c r="A26" s="162">
        <v>25</v>
      </c>
      <c r="B26" s="156" t="s">
        <v>45</v>
      </c>
      <c r="C26" s="157" t="s">
        <v>40</v>
      </c>
    </row>
    <row r="27" spans="1:3">
      <c r="A27" s="163">
        <v>26</v>
      </c>
      <c r="B27" s="158" t="s">
        <v>46</v>
      </c>
      <c r="C27" s="159" t="s">
        <v>13</v>
      </c>
    </row>
    <row r="28" spans="1:3">
      <c r="A28" s="162">
        <v>27</v>
      </c>
      <c r="B28" s="156" t="s">
        <v>47</v>
      </c>
      <c r="C28" s="157" t="s">
        <v>31</v>
      </c>
    </row>
    <row r="29" spans="1:3">
      <c r="A29" s="163">
        <v>28</v>
      </c>
      <c r="B29" s="158" t="s">
        <v>48</v>
      </c>
      <c r="C29" s="159" t="s">
        <v>37</v>
      </c>
    </row>
    <row r="30" spans="1:3">
      <c r="A30" s="162">
        <v>29</v>
      </c>
      <c r="B30" s="156" t="s">
        <v>49</v>
      </c>
      <c r="C30" s="157" t="s">
        <v>42</v>
      </c>
    </row>
    <row r="31" spans="1:3">
      <c r="A31" s="163">
        <v>30</v>
      </c>
      <c r="B31" s="158" t="s">
        <v>51</v>
      </c>
      <c r="C31" s="159" t="s">
        <v>25</v>
      </c>
    </row>
    <row r="32" spans="1:3">
      <c r="A32" s="162">
        <v>31</v>
      </c>
      <c r="B32" s="156" t="s">
        <v>52</v>
      </c>
      <c r="C32" s="157" t="s">
        <v>25</v>
      </c>
    </row>
    <row r="33" spans="1:3">
      <c r="A33" s="163">
        <v>32</v>
      </c>
      <c r="B33" s="158" t="s">
        <v>53</v>
      </c>
      <c r="C33" s="159" t="s">
        <v>25</v>
      </c>
    </row>
    <row r="34" spans="1:3">
      <c r="A34" s="162">
        <v>33</v>
      </c>
      <c r="B34" s="156" t="s">
        <v>54</v>
      </c>
      <c r="C34" s="157" t="s">
        <v>34</v>
      </c>
    </row>
    <row r="35" spans="1:3">
      <c r="A35" s="163">
        <v>34</v>
      </c>
      <c r="B35" s="158" t="s">
        <v>55</v>
      </c>
      <c r="C35" s="159" t="s">
        <v>25</v>
      </c>
    </row>
    <row r="36" spans="1:3">
      <c r="A36" s="162">
        <v>35</v>
      </c>
      <c r="B36" s="156" t="s">
        <v>56</v>
      </c>
      <c r="C36" s="157" t="s">
        <v>42</v>
      </c>
    </row>
    <row r="37" spans="1:3">
      <c r="A37" s="163">
        <v>36</v>
      </c>
      <c r="B37" s="158" t="s">
        <v>57</v>
      </c>
      <c r="C37" s="159" t="s">
        <v>37</v>
      </c>
    </row>
    <row r="38" spans="1:3">
      <c r="A38" s="162">
        <v>37</v>
      </c>
      <c r="B38" s="156" t="s">
        <v>58</v>
      </c>
      <c r="C38" s="157" t="s">
        <v>37</v>
      </c>
    </row>
    <row r="39" spans="1:3">
      <c r="A39" s="163">
        <v>38</v>
      </c>
      <c r="B39" s="158" t="s">
        <v>59</v>
      </c>
      <c r="C39" s="159" t="s">
        <v>13</v>
      </c>
    </row>
    <row r="40" spans="1:3">
      <c r="A40" s="162">
        <v>39</v>
      </c>
      <c r="B40" s="156" t="s">
        <v>60</v>
      </c>
      <c r="C40" s="157" t="s">
        <v>40</v>
      </c>
    </row>
    <row r="41" spans="1:3">
      <c r="A41" s="163">
        <v>40</v>
      </c>
      <c r="B41" s="158" t="s">
        <v>61</v>
      </c>
      <c r="C41" s="159" t="s">
        <v>34</v>
      </c>
    </row>
    <row r="42" spans="1:3">
      <c r="A42" s="162">
        <v>41</v>
      </c>
      <c r="B42" s="156" t="s">
        <v>62</v>
      </c>
      <c r="C42" s="157" t="s">
        <v>37</v>
      </c>
    </row>
    <row r="43" spans="1:3">
      <c r="A43" s="163">
        <v>42</v>
      </c>
      <c r="B43" s="158" t="s">
        <v>63</v>
      </c>
      <c r="C43" s="159" t="s">
        <v>13</v>
      </c>
    </row>
    <row r="44" spans="1:3">
      <c r="A44" s="162">
        <v>43</v>
      </c>
      <c r="B44" s="156" t="s">
        <v>64</v>
      </c>
      <c r="C44" s="157" t="s">
        <v>13</v>
      </c>
    </row>
    <row r="45" spans="1:3">
      <c r="A45" s="163">
        <v>44</v>
      </c>
      <c r="B45" s="158" t="s">
        <v>65</v>
      </c>
      <c r="C45" s="159" t="s">
        <v>66</v>
      </c>
    </row>
    <row r="46" spans="1:3">
      <c r="A46" s="162">
        <v>45</v>
      </c>
      <c r="B46" s="156" t="s">
        <v>67</v>
      </c>
      <c r="C46" s="157" t="s">
        <v>37</v>
      </c>
    </row>
    <row r="47" spans="1:3">
      <c r="A47" s="163">
        <v>46</v>
      </c>
      <c r="B47" s="158" t="s">
        <v>68</v>
      </c>
      <c r="C47" s="159" t="s">
        <v>25</v>
      </c>
    </row>
    <row r="48" spans="1:3">
      <c r="A48" s="162">
        <v>47</v>
      </c>
      <c r="B48" s="156" t="s">
        <v>69</v>
      </c>
      <c r="C48" s="157" t="s">
        <v>34</v>
      </c>
    </row>
    <row r="49" spans="1:3">
      <c r="A49" s="163">
        <v>48</v>
      </c>
      <c r="B49" s="158" t="s">
        <v>70</v>
      </c>
      <c r="C49" s="159" t="s">
        <v>25</v>
      </c>
    </row>
    <row r="50" spans="1:3">
      <c r="A50" s="162">
        <v>49</v>
      </c>
      <c r="B50" s="156" t="s">
        <v>71</v>
      </c>
      <c r="C50" s="157" t="s">
        <v>66</v>
      </c>
    </row>
    <row r="51" spans="1:3">
      <c r="A51" s="163">
        <v>50</v>
      </c>
      <c r="B51" s="158" t="s">
        <v>72</v>
      </c>
      <c r="C51" s="159" t="s">
        <v>31</v>
      </c>
    </row>
    <row r="52" spans="1:3">
      <c r="A52" s="162">
        <v>51</v>
      </c>
      <c r="B52" s="156" t="s">
        <v>73</v>
      </c>
      <c r="C52" s="157" t="s">
        <v>23</v>
      </c>
    </row>
    <row r="53" spans="1:3">
      <c r="A53" s="163">
        <v>52</v>
      </c>
      <c r="B53" s="158" t="s">
        <v>74</v>
      </c>
      <c r="C53" s="159" t="s">
        <v>23</v>
      </c>
    </row>
    <row r="54" spans="1:3">
      <c r="A54" s="162">
        <v>53</v>
      </c>
      <c r="B54" s="156" t="s">
        <v>75</v>
      </c>
      <c r="C54" s="157" t="s">
        <v>66</v>
      </c>
    </row>
    <row r="55" spans="1:3">
      <c r="A55" s="163">
        <v>54</v>
      </c>
      <c r="B55" s="158" t="s">
        <v>76</v>
      </c>
      <c r="C55" s="159" t="s">
        <v>23</v>
      </c>
    </row>
    <row r="56" spans="1:3">
      <c r="A56" s="162">
        <v>55</v>
      </c>
      <c r="B56" s="156" t="s">
        <v>77</v>
      </c>
      <c r="C56" s="157" t="s">
        <v>23</v>
      </c>
    </row>
    <row r="57" spans="1:3">
      <c r="A57" s="163">
        <v>56</v>
      </c>
      <c r="B57" s="158" t="s">
        <v>78</v>
      </c>
      <c r="C57" s="159" t="s">
        <v>42</v>
      </c>
    </row>
    <row r="58" spans="1:3">
      <c r="A58" s="162">
        <v>57</v>
      </c>
      <c r="B58" s="156" t="s">
        <v>79</v>
      </c>
      <c r="C58" s="157" t="s">
        <v>23</v>
      </c>
    </row>
    <row r="59" spans="1:3">
      <c r="A59" s="163">
        <v>58</v>
      </c>
      <c r="B59" s="158" t="s">
        <v>80</v>
      </c>
      <c r="C59" s="159" t="s">
        <v>40</v>
      </c>
    </row>
    <row r="60" spans="1:3">
      <c r="A60" s="162">
        <v>59</v>
      </c>
      <c r="B60" s="156" t="s">
        <v>81</v>
      </c>
      <c r="C60" s="157" t="s">
        <v>15</v>
      </c>
    </row>
    <row r="61" spans="1:3">
      <c r="A61" s="163">
        <v>60</v>
      </c>
      <c r="B61" s="158" t="s">
        <v>82</v>
      </c>
      <c r="C61" s="159" t="s">
        <v>15</v>
      </c>
    </row>
    <row r="62" spans="1:3">
      <c r="A62" s="162">
        <v>61</v>
      </c>
      <c r="B62" s="156" t="s">
        <v>83</v>
      </c>
      <c r="C62" s="157" t="s">
        <v>31</v>
      </c>
    </row>
    <row r="63" spans="1:3">
      <c r="A63" s="163">
        <v>62</v>
      </c>
      <c r="B63" s="158" t="s">
        <v>84</v>
      </c>
      <c r="C63" s="159" t="s">
        <v>15</v>
      </c>
    </row>
    <row r="64" spans="1:3">
      <c r="A64" s="162">
        <v>63</v>
      </c>
      <c r="B64" s="156" t="s">
        <v>85</v>
      </c>
      <c r="C64" s="157" t="s">
        <v>13</v>
      </c>
    </row>
    <row r="65" spans="1:3">
      <c r="A65" s="163">
        <v>64</v>
      </c>
      <c r="B65" s="158" t="s">
        <v>86</v>
      </c>
      <c r="C65" s="159" t="s">
        <v>34</v>
      </c>
    </row>
    <row r="66" spans="1:3">
      <c r="A66" s="162">
        <v>65</v>
      </c>
      <c r="B66" s="156" t="s">
        <v>87</v>
      </c>
      <c r="C66" s="157" t="s">
        <v>25</v>
      </c>
    </row>
    <row r="67" spans="1:3">
      <c r="A67" s="163">
        <v>66</v>
      </c>
      <c r="B67" s="158" t="s">
        <v>88</v>
      </c>
      <c r="C67" s="159" t="s">
        <v>25</v>
      </c>
    </row>
    <row r="68" spans="1:3">
      <c r="A68" s="162">
        <v>67</v>
      </c>
      <c r="B68" s="156" t="s">
        <v>89</v>
      </c>
      <c r="C68" s="157" t="s">
        <v>23</v>
      </c>
    </row>
    <row r="69" spans="1:3">
      <c r="A69" s="163">
        <v>68</v>
      </c>
      <c r="B69" s="158" t="s">
        <v>90</v>
      </c>
      <c r="C69" s="159" t="s">
        <v>23</v>
      </c>
    </row>
    <row r="70" spans="1:3">
      <c r="A70" s="162">
        <v>69</v>
      </c>
      <c r="B70" s="156" t="s">
        <v>91</v>
      </c>
      <c r="C70" s="157" t="s">
        <v>13</v>
      </c>
    </row>
    <row r="71" spans="1:3">
      <c r="A71" s="163">
        <v>70</v>
      </c>
      <c r="B71" s="158" t="s">
        <v>92</v>
      </c>
      <c r="C71" s="159" t="s">
        <v>40</v>
      </c>
    </row>
    <row r="72" spans="1:3">
      <c r="A72" s="162">
        <v>71</v>
      </c>
      <c r="B72" s="156" t="s">
        <v>93</v>
      </c>
      <c r="C72" s="157" t="s">
        <v>40</v>
      </c>
    </row>
    <row r="73" spans="1:3">
      <c r="A73" s="163">
        <v>72</v>
      </c>
      <c r="B73" s="158" t="s">
        <v>94</v>
      </c>
      <c r="C73" s="159" t="s">
        <v>66</v>
      </c>
    </row>
    <row r="74" spans="1:3">
      <c r="A74" s="162">
        <v>73</v>
      </c>
      <c r="B74" s="156" t="s">
        <v>95</v>
      </c>
      <c r="C74" s="157" t="s">
        <v>13</v>
      </c>
    </row>
    <row r="75" spans="1:3">
      <c r="A75" s="163">
        <v>74</v>
      </c>
      <c r="B75" s="158" t="s">
        <v>96</v>
      </c>
      <c r="C75" s="159" t="s">
        <v>13</v>
      </c>
    </row>
    <row r="76" spans="1:3">
      <c r="A76" s="162">
        <v>75</v>
      </c>
      <c r="B76" s="156" t="s">
        <v>97</v>
      </c>
      <c r="C76" s="157" t="s">
        <v>98</v>
      </c>
    </row>
    <row r="77" spans="1:3">
      <c r="A77" s="163">
        <v>76</v>
      </c>
      <c r="B77" s="158" t="s">
        <v>99</v>
      </c>
      <c r="C77" s="159" t="s">
        <v>31</v>
      </c>
    </row>
    <row r="78" spans="1:3">
      <c r="A78" s="162">
        <v>77</v>
      </c>
      <c r="B78" s="156" t="s">
        <v>100</v>
      </c>
      <c r="C78" s="157" t="s">
        <v>98</v>
      </c>
    </row>
    <row r="79" spans="1:3">
      <c r="A79" s="163">
        <v>78</v>
      </c>
      <c r="B79" s="158" t="s">
        <v>101</v>
      </c>
      <c r="C79" s="159" t="s">
        <v>98</v>
      </c>
    </row>
    <row r="80" spans="1:3">
      <c r="A80" s="162">
        <v>79</v>
      </c>
      <c r="B80" s="156" t="s">
        <v>102</v>
      </c>
      <c r="C80" s="157" t="s">
        <v>34</v>
      </c>
    </row>
    <row r="81" spans="1:3">
      <c r="A81" s="163">
        <v>80</v>
      </c>
      <c r="B81" s="158" t="s">
        <v>103</v>
      </c>
      <c r="C81" s="159" t="s">
        <v>15</v>
      </c>
    </row>
    <row r="82" spans="1:3">
      <c r="A82" s="162">
        <v>81</v>
      </c>
      <c r="B82" s="156" t="s">
        <v>104</v>
      </c>
      <c r="C82" s="157" t="s">
        <v>25</v>
      </c>
    </row>
    <row r="83" spans="1:3">
      <c r="A83" s="163">
        <v>82</v>
      </c>
      <c r="B83" s="158" t="s">
        <v>105</v>
      </c>
      <c r="C83" s="159" t="s">
        <v>25</v>
      </c>
    </row>
    <row r="84" spans="1:3">
      <c r="A84" s="162">
        <v>83</v>
      </c>
      <c r="B84" s="156" t="s">
        <v>106</v>
      </c>
      <c r="C84" s="157" t="s">
        <v>18</v>
      </c>
    </row>
    <row r="85" spans="1:3">
      <c r="A85" s="163">
        <v>84</v>
      </c>
      <c r="B85" s="158" t="s">
        <v>107</v>
      </c>
      <c r="C85" s="159" t="s">
        <v>18</v>
      </c>
    </row>
    <row r="86" spans="1:3">
      <c r="A86" s="162">
        <v>85</v>
      </c>
      <c r="B86" s="156" t="s">
        <v>108</v>
      </c>
      <c r="C86" s="157" t="s">
        <v>66</v>
      </c>
    </row>
    <row r="87" spans="1:3">
      <c r="A87" s="163">
        <v>86</v>
      </c>
      <c r="B87" s="158" t="s">
        <v>109</v>
      </c>
      <c r="C87" s="159" t="s">
        <v>34</v>
      </c>
    </row>
    <row r="88" spans="1:3">
      <c r="A88" s="162">
        <v>87</v>
      </c>
      <c r="B88" s="156" t="s">
        <v>110</v>
      </c>
      <c r="C88" s="157" t="s">
        <v>34</v>
      </c>
    </row>
    <row r="89" spans="1:3">
      <c r="A89" s="163">
        <v>88</v>
      </c>
      <c r="B89" s="158" t="s">
        <v>111</v>
      </c>
      <c r="C89" s="159" t="s">
        <v>23</v>
      </c>
    </row>
    <row r="90" spans="1:3">
      <c r="A90" s="162">
        <v>89</v>
      </c>
      <c r="B90" s="156" t="s">
        <v>112</v>
      </c>
      <c r="C90" s="157" t="s">
        <v>40</v>
      </c>
    </row>
    <row r="91" spans="1:3">
      <c r="A91" s="163">
        <v>90</v>
      </c>
      <c r="B91" s="158" t="s">
        <v>113</v>
      </c>
      <c r="C91" s="159" t="s">
        <v>40</v>
      </c>
    </row>
    <row r="92" spans="1:3">
      <c r="A92" s="162">
        <v>91</v>
      </c>
      <c r="B92" s="156" t="s">
        <v>114</v>
      </c>
      <c r="C92" s="157" t="s">
        <v>98</v>
      </c>
    </row>
    <row r="93" spans="1:3">
      <c r="A93" s="163">
        <v>92</v>
      </c>
      <c r="B93" s="158" t="s">
        <v>115</v>
      </c>
      <c r="C93" s="159" t="s">
        <v>98</v>
      </c>
    </row>
    <row r="94" spans="1:3">
      <c r="A94" s="162">
        <v>93</v>
      </c>
      <c r="B94" s="156" t="s">
        <v>116</v>
      </c>
      <c r="C94" s="157" t="s">
        <v>98</v>
      </c>
    </row>
    <row r="95" spans="1:3">
      <c r="A95" s="163">
        <v>94</v>
      </c>
      <c r="B95" s="158" t="s">
        <v>117</v>
      </c>
      <c r="C95" s="159" t="s">
        <v>98</v>
      </c>
    </row>
    <row r="96" spans="1:3">
      <c r="A96" s="162">
        <v>95</v>
      </c>
      <c r="B96" s="156" t="s">
        <v>118</v>
      </c>
      <c r="C96" s="157" t="s">
        <v>98</v>
      </c>
    </row>
    <row r="97" spans="1:3">
      <c r="A97" s="163">
        <v>97</v>
      </c>
      <c r="B97" s="158" t="s">
        <v>120</v>
      </c>
      <c r="C97" s="159" t="s">
        <v>125</v>
      </c>
    </row>
    <row r="98" spans="1:3">
      <c r="A98" s="162">
        <v>97</v>
      </c>
      <c r="B98" s="156" t="s">
        <v>121</v>
      </c>
      <c r="C98" s="157" t="s">
        <v>125</v>
      </c>
    </row>
    <row r="99" spans="1:3">
      <c r="A99" s="163">
        <v>97</v>
      </c>
      <c r="B99" s="158" t="s">
        <v>122</v>
      </c>
      <c r="C99" s="159" t="s">
        <v>125</v>
      </c>
    </row>
    <row r="100" spans="1:3">
      <c r="A100" s="162">
        <v>97</v>
      </c>
      <c r="B100" s="156" t="s">
        <v>123</v>
      </c>
      <c r="C100" s="157" t="s">
        <v>125</v>
      </c>
    </row>
    <row r="101" spans="1:3" ht="13.5" thickBot="1">
      <c r="A101" s="164">
        <v>97</v>
      </c>
      <c r="B101" s="160" t="s">
        <v>124</v>
      </c>
      <c r="C101" s="161" t="s">
        <v>125</v>
      </c>
    </row>
    <row r="102" spans="1:3" ht="13.5" thickTop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tabColor rgb="FF66FF99"/>
  </sheetPr>
  <dimension ref="A2:B26"/>
  <sheetViews>
    <sheetView workbookViewId="0">
      <selection activeCell="M31" sqref="M31"/>
    </sheetView>
  </sheetViews>
  <sheetFormatPr baseColWidth="10" defaultRowHeight="12.75"/>
  <cols>
    <col min="1" max="1" width="5.85546875" style="4" bestFit="1" customWidth="1"/>
    <col min="2" max="2" width="14" style="4" bestFit="1" customWidth="1"/>
  </cols>
  <sheetData>
    <row r="2" spans="1:2">
      <c r="A2" s="142" t="s">
        <v>137</v>
      </c>
      <c r="B2" s="142" t="s">
        <v>176</v>
      </c>
    </row>
    <row r="3" spans="1:2">
      <c r="A3" s="137" t="str">
        <f>"00"</f>
        <v>00</v>
      </c>
      <c r="B3" s="136" t="s">
        <v>190</v>
      </c>
    </row>
    <row r="4" spans="1:2">
      <c r="A4" s="137" t="str">
        <f>"01"</f>
        <v>01</v>
      </c>
      <c r="B4" s="136" t="s">
        <v>190</v>
      </c>
    </row>
    <row r="5" spans="1:2">
      <c r="A5" s="137" t="str">
        <f>"02"</f>
        <v>02</v>
      </c>
      <c r="B5" s="136" t="s">
        <v>190</v>
      </c>
    </row>
    <row r="6" spans="1:2">
      <c r="A6" s="137" t="str">
        <f>"03"</f>
        <v>03</v>
      </c>
      <c r="B6" s="136" t="s">
        <v>190</v>
      </c>
    </row>
    <row r="7" spans="1:2">
      <c r="A7" s="137" t="str">
        <f>"04"</f>
        <v>04</v>
      </c>
      <c r="B7" s="136" t="s">
        <v>190</v>
      </c>
    </row>
    <row r="8" spans="1:2">
      <c r="A8" s="137" t="str">
        <f>"05"</f>
        <v>05</v>
      </c>
      <c r="B8" s="136" t="s">
        <v>190</v>
      </c>
    </row>
    <row r="9" spans="1:2">
      <c r="A9" s="137" t="str">
        <f>"06"</f>
        <v>06</v>
      </c>
      <c r="B9" s="136" t="s">
        <v>190</v>
      </c>
    </row>
    <row r="10" spans="1:2">
      <c r="A10" s="137" t="str">
        <f>"07"</f>
        <v>07</v>
      </c>
      <c r="B10" s="136" t="s">
        <v>190</v>
      </c>
    </row>
    <row r="11" spans="1:2">
      <c r="A11" s="137" t="str">
        <f>"08"</f>
        <v>08</v>
      </c>
      <c r="B11" s="136" t="s">
        <v>177</v>
      </c>
    </row>
    <row r="12" spans="1:2">
      <c r="A12" s="137" t="str">
        <f>"09"</f>
        <v>09</v>
      </c>
      <c r="B12" s="136" t="s">
        <v>178</v>
      </c>
    </row>
    <row r="13" spans="1:2">
      <c r="A13" s="137" t="str">
        <f>"10"</f>
        <v>10</v>
      </c>
      <c r="B13" s="136" t="s">
        <v>179</v>
      </c>
    </row>
    <row r="14" spans="1:2">
      <c r="A14" s="137" t="str">
        <f>"11"</f>
        <v>11</v>
      </c>
      <c r="B14" s="136" t="s">
        <v>180</v>
      </c>
    </row>
    <row r="15" spans="1:2">
      <c r="A15" s="137" t="str">
        <f>"12"</f>
        <v>12</v>
      </c>
      <c r="B15" s="136" t="s">
        <v>181</v>
      </c>
    </row>
    <row r="16" spans="1:2">
      <c r="A16" s="137" t="str">
        <f>"13"</f>
        <v>13</v>
      </c>
      <c r="B16" s="136" t="s">
        <v>182</v>
      </c>
    </row>
    <row r="17" spans="1:2">
      <c r="A17" s="137" t="str">
        <f>"14"</f>
        <v>14</v>
      </c>
      <c r="B17" s="136" t="s">
        <v>183</v>
      </c>
    </row>
    <row r="18" spans="1:2">
      <c r="A18" s="137" t="str">
        <f>"15"</f>
        <v>15</v>
      </c>
      <c r="B18" s="136" t="s">
        <v>184</v>
      </c>
    </row>
    <row r="19" spans="1:2">
      <c r="A19" s="137" t="str">
        <f>"16"</f>
        <v>16</v>
      </c>
      <c r="B19" s="136" t="s">
        <v>185</v>
      </c>
    </row>
    <row r="20" spans="1:2">
      <c r="A20" s="137" t="str">
        <f>"17"</f>
        <v>17</v>
      </c>
      <c r="B20" s="136" t="s">
        <v>186</v>
      </c>
    </row>
    <row r="21" spans="1:2">
      <c r="A21" s="137" t="str">
        <f>"18"</f>
        <v>18</v>
      </c>
      <c r="B21" s="136" t="s">
        <v>187</v>
      </c>
    </row>
    <row r="22" spans="1:2">
      <c r="A22" s="137" t="str">
        <f>"19"</f>
        <v>19</v>
      </c>
      <c r="B22" s="136" t="s">
        <v>188</v>
      </c>
    </row>
    <row r="23" spans="1:2">
      <c r="A23" s="137" t="str">
        <f>"20"</f>
        <v>20</v>
      </c>
      <c r="B23" s="136" t="s">
        <v>189</v>
      </c>
    </row>
    <row r="24" spans="1:2">
      <c r="A24" s="137" t="str">
        <f>"21"</f>
        <v>21</v>
      </c>
      <c r="B24" s="136" t="s">
        <v>189</v>
      </c>
    </row>
    <row r="25" spans="1:2">
      <c r="A25" s="137" t="str">
        <f>"22"</f>
        <v>22</v>
      </c>
      <c r="B25" s="136" t="s">
        <v>189</v>
      </c>
    </row>
    <row r="26" spans="1:2">
      <c r="A26" s="137" t="str">
        <f>"23"</f>
        <v>23</v>
      </c>
      <c r="B26" s="136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fiche 1</vt:lpstr>
      <vt:lpstr>fiche 2</vt:lpstr>
      <vt:lpstr>fiche 3</vt:lpstr>
      <vt:lpstr>modele</vt:lpstr>
      <vt:lpstr>Centralisation</vt:lpstr>
      <vt:lpstr>Départements</vt:lpstr>
      <vt:lpstr>Tranches horaires</vt:lpstr>
    </vt:vector>
  </TitlesOfParts>
  <Company>La Carotte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BDD</dc:title>
  <dc:creator>Michel Guidou</dc:creator>
  <cp:lastModifiedBy>FRANCIS</cp:lastModifiedBy>
  <cp:lastPrinted>2022-01-17T09:37:37Z</cp:lastPrinted>
  <dcterms:created xsi:type="dcterms:W3CDTF">2007-09-08T07:52:05Z</dcterms:created>
  <dcterms:modified xsi:type="dcterms:W3CDTF">2023-04-16T03:51:58Z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