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worksheets/_rels/sheet3.xml.rels" ContentType="application/vnd.openxmlformats-package.relationship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EBOURSE" sheetId="1" state="visible" r:id="rId2"/>
    <sheet name="BASE DE DONNEES" sheetId="2" state="visible" r:id="rId3"/>
    <sheet name="DEVIS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<sst xmlns="http://schemas.openxmlformats.org/spreadsheetml/2006/main" count="629" uniqueCount="431">
  <si>
    <t xml:space="preserve">Coefficient fixe </t>
  </si>
  <si>
    <t xml:space="preserve">Aléa</t>
  </si>
  <si>
    <t xml:space="preserve">Marge </t>
  </si>
  <si>
    <t xml:space="preserve">Coefficient de vente </t>
  </si>
  <si>
    <t xml:space="preserve">Code</t>
  </si>
  <si>
    <t xml:space="preserve">Désignation</t>
  </si>
  <si>
    <t xml:space="preserve">Quantité</t>
  </si>
  <si>
    <t xml:space="preserve">Unité</t>
  </si>
  <si>
    <t xml:space="preserve">Prix Unitaire </t>
  </si>
  <si>
    <t xml:space="preserve">Prix Total </t>
  </si>
  <si>
    <t xml:space="preserve">Prix Unitaire Vendu</t>
  </si>
  <si>
    <t xml:space="preserve">Prix Total Vendu</t>
  </si>
  <si>
    <t xml:space="preserve">Titre 1</t>
  </si>
  <si>
    <t xml:space="preserve">Texte 1</t>
  </si>
  <si>
    <t xml:space="preserve">U</t>
  </si>
  <si>
    <t xml:space="preserve">Tableau 1</t>
  </si>
  <si>
    <t xml:space="preserve">Texte à insérer </t>
  </si>
  <si>
    <t xml:space="preserve">MOC</t>
  </si>
  <si>
    <t xml:space="preserve">MOC01</t>
  </si>
  <si>
    <t xml:space="preserve">MOA</t>
  </si>
  <si>
    <t xml:space="preserve">MOA01</t>
  </si>
  <si>
    <t xml:space="preserve">MOF</t>
  </si>
  <si>
    <t xml:space="preserve">MOF01</t>
  </si>
  <si>
    <t xml:space="preserve">MOBE</t>
  </si>
  <si>
    <t xml:space="preserve">MOBE01</t>
  </si>
  <si>
    <t xml:space="preserve">Titre 2</t>
  </si>
  <si>
    <t xml:space="preserve">Texte 2</t>
  </si>
  <si>
    <t xml:space="preserve">Tableau 2</t>
  </si>
  <si>
    <t xml:space="preserve">Titre X</t>
  </si>
  <si>
    <t xml:space="preserve">Texte X</t>
  </si>
  <si>
    <t xml:space="preserve">Tableau X</t>
  </si>
  <si>
    <t xml:space="preserve">Code Article</t>
  </si>
  <si>
    <t xml:space="preserve">TOTAL MOC </t>
  </si>
  <si>
    <t xml:space="preserve">TOTAL MOA </t>
  </si>
  <si>
    <t xml:space="preserve">TOTAL MOF </t>
  </si>
  <si>
    <t xml:space="preserve">TOTAL MOBE </t>
  </si>
  <si>
    <t xml:space="preserve">Total DS</t>
  </si>
  <si>
    <t xml:space="preserve">Total Vendu hors option</t>
  </si>
  <si>
    <t xml:space="preserve">Total Vendu avec option</t>
  </si>
  <si>
    <t xml:space="preserve">Prix U HT</t>
  </si>
  <si>
    <t xml:space="preserve">Fournisseur </t>
  </si>
  <si>
    <t xml:space="preserve">Date actualisation </t>
  </si>
  <si>
    <t xml:space="preserve">Bande de chant</t>
  </si>
  <si>
    <t xml:space="preserve">BCB23.1</t>
  </si>
  <si>
    <t xml:space="preserve">Chant Blanc W908 ST2 23 x 1 + colle</t>
  </si>
  <si>
    <t xml:space="preserve">ml</t>
  </si>
  <si>
    <t xml:space="preserve">BCPS23.1</t>
  </si>
  <si>
    <t xml:space="preserve">Chant Perfect Sense 23 x 1 + colle</t>
  </si>
  <si>
    <t xml:space="preserve">BCPS43.1</t>
  </si>
  <si>
    <t xml:space="preserve">Chant Perfect Sense 43 x 1 + colle</t>
  </si>
  <si>
    <t xml:space="preserve">BCB43.1</t>
  </si>
  <si>
    <t xml:space="preserve">Chant Blanc W908 ST2 43 x 1 + colle</t>
  </si>
  <si>
    <t xml:space="preserve">BCE23.1</t>
  </si>
  <si>
    <t xml:space="preserve">Chant décors EGGER 23 x 1 + colle</t>
  </si>
  <si>
    <t xml:space="preserve">BCE43.1</t>
  </si>
  <si>
    <t xml:space="preserve">Chant décors EGGER 43 x 1 + colle</t>
  </si>
  <si>
    <t xml:space="preserve">Bois massif</t>
  </si>
  <si>
    <t xml:space="preserve">ERA</t>
  </si>
  <si>
    <t xml:space="preserve">Erable Massif</t>
  </si>
  <si>
    <t xml:space="preserve">m3</t>
  </si>
  <si>
    <t xml:space="preserve">Epicéa 54</t>
  </si>
  <si>
    <t xml:space="preserve">Epicéa 54mm</t>
  </si>
  <si>
    <t xml:space="preserve">Chêne 80</t>
  </si>
  <si>
    <t xml:space="preserve">Chêne massif qualité A 80mm </t>
  </si>
  <si>
    <t xml:space="preserve">Chêne 27 </t>
  </si>
  <si>
    <t xml:space="preserve">Chêne massif qualité BME 27mm</t>
  </si>
  <si>
    <t xml:space="preserve">Hêtre 27</t>
  </si>
  <si>
    <t xml:space="preserve">Hêtre massif 27 mm</t>
  </si>
  <si>
    <t xml:space="preserve">Bois d'ossature </t>
  </si>
  <si>
    <t xml:space="preserve">TassB30</t>
  </si>
  <si>
    <t xml:space="preserve">Tasseaux bois 30x30 sapin posé</t>
  </si>
  <si>
    <t xml:space="preserve">TassB30ch</t>
  </si>
  <si>
    <t xml:space="preserve">Tasseaux bois 30x30 Chene posé</t>
  </si>
  <si>
    <t xml:space="preserve">CarH63x105</t>
  </si>
  <si>
    <t xml:space="preserve">Carrelet Hêtre étuvé KKK 63x105x2200</t>
  </si>
  <si>
    <t xml:space="preserve">CarH63x122</t>
  </si>
  <si>
    <t xml:space="preserve">Carrelet Hêtre étuvé KKK 63x122x2200</t>
  </si>
  <si>
    <t xml:space="preserve">OSSA45x220</t>
  </si>
  <si>
    <t xml:space="preserve">Bois d'ossature Epicéa C24 45x220 mm 5,10 ml</t>
  </si>
  <si>
    <t xml:space="preserve">KVH45x95</t>
  </si>
  <si>
    <t xml:space="preserve">KVH 45x95 en 13ml CL2</t>
  </si>
  <si>
    <t xml:space="preserve">KVH45x220</t>
  </si>
  <si>
    <t xml:space="preserve">KVH 45x220 en 13ml CL2</t>
  </si>
  <si>
    <t xml:space="preserve">Bloc Portes et Portes</t>
  </si>
  <si>
    <t xml:space="preserve">BPAP83stK</t>
  </si>
  <si>
    <t xml:space="preserve">BP 830x2040 stratifié KEYOR</t>
  </si>
  <si>
    <t xml:space="preserve">BPAP93stK</t>
  </si>
  <si>
    <t xml:space="preserve">BP 930x2040 stratifié KEYOR</t>
  </si>
  <si>
    <t xml:space="preserve">BPAP186stK</t>
  </si>
  <si>
    <t xml:space="preserve">BP 930+930x2040 stratifié KEYOR</t>
  </si>
  <si>
    <t xml:space="preserve">BPMGL67-83</t>
  </si>
  <si>
    <t xml:space="preserve">BP 830x2040 L67 Menuiserie Georges </t>
  </si>
  <si>
    <t xml:space="preserve">BPEI6093stK</t>
  </si>
  <si>
    <t xml:space="preserve">BP EI60 930x2040 stratifié KEYOR</t>
  </si>
  <si>
    <t xml:space="preserve">BPAPISO93</t>
  </si>
  <si>
    <t xml:space="preserve">BP Isotherme 930x2040 CHAUVAT</t>
  </si>
  <si>
    <t xml:space="preserve">PAP930</t>
  </si>
  <si>
    <t xml:space="preserve">Porte âme pleine 930x2040 prêt à peindre</t>
  </si>
  <si>
    <t xml:space="preserve">PAP830</t>
  </si>
  <si>
    <t xml:space="preserve">Porte âme pleine 830x2040 prêt à peindre</t>
  </si>
  <si>
    <t xml:space="preserve">PAP530</t>
  </si>
  <si>
    <t xml:space="preserve">Porte âme pleine 530x2040 prêt à peindre</t>
  </si>
  <si>
    <t xml:space="preserve">PEI30-930</t>
  </si>
  <si>
    <t xml:space="preserve">Porte EI30 930x2040 prêt à peindre</t>
  </si>
  <si>
    <t xml:space="preserve">PEI30-830</t>
  </si>
  <si>
    <t xml:space="preserve">Porte EI30 830x2040 prêt à peindre</t>
  </si>
  <si>
    <t xml:space="preserve">PEI30-730</t>
  </si>
  <si>
    <t xml:space="preserve">Porte EI30 730x2040 prêt à peindre</t>
  </si>
  <si>
    <t xml:space="preserve">H68VS</t>
  </si>
  <si>
    <t xml:space="preserve">Huisserie 68 vantail simple compris paumelles </t>
  </si>
  <si>
    <t xml:space="preserve">H88VS</t>
  </si>
  <si>
    <t xml:space="preserve">Huisserie 88 vantail simple </t>
  </si>
  <si>
    <t xml:space="preserve">H118VS</t>
  </si>
  <si>
    <t xml:space="preserve">Huisserie 118 vantail simple </t>
  </si>
  <si>
    <t xml:space="preserve">H68VD</t>
  </si>
  <si>
    <t xml:space="preserve">Huisserie 68 vantail double</t>
  </si>
  <si>
    <t xml:space="preserve">H88VD</t>
  </si>
  <si>
    <t xml:space="preserve">Huisserie 88 vantail double</t>
  </si>
  <si>
    <t xml:space="preserve">H118VD</t>
  </si>
  <si>
    <t xml:space="preserve">Huisserie 118 vantail double </t>
  </si>
  <si>
    <t xml:space="preserve">CHGAL 93</t>
  </si>
  <si>
    <t xml:space="preserve">Kit Châssis galandage 930x2040 DEYA</t>
  </si>
  <si>
    <t xml:space="preserve">HabGAL93</t>
  </si>
  <si>
    <t xml:space="preserve">Kit Habillage galandage 930x2040 DEYA</t>
  </si>
  <si>
    <t xml:space="preserve">OcculEI30D400</t>
  </si>
  <si>
    <t xml:space="preserve">Kit Occulus circulaire EI30 Diamètre 400 clair</t>
  </si>
  <si>
    <t xml:space="preserve">OcculR1200/400</t>
  </si>
  <si>
    <t xml:space="preserve">Kit Occulus rectangulaire 1200x400 clair </t>
  </si>
  <si>
    <t xml:space="preserve">Caisson Agencement </t>
  </si>
  <si>
    <t xml:space="preserve">CaissonM2vtx</t>
  </si>
  <si>
    <t xml:space="preserve">Caisson mélaminé blanc 2 vantaux  800x1200x400</t>
  </si>
  <si>
    <t xml:space="preserve">Consommables</t>
  </si>
  <si>
    <t xml:space="preserve">DC</t>
  </si>
  <si>
    <t xml:space="preserve">Divers Consommables / caisson</t>
  </si>
  <si>
    <t xml:space="preserve">CPF</t>
  </si>
  <si>
    <t xml:space="preserve">Conso porte fenêtre</t>
  </si>
  <si>
    <t xml:space="preserve">Ens</t>
  </si>
  <si>
    <t xml:space="preserve">Couvre joints + baguette de finition</t>
  </si>
  <si>
    <t xml:space="preserve">BGAAPIN45</t>
  </si>
  <si>
    <t xml:space="preserve">Baguette d'angle arrondie pin des landes 45x45x2400 mm</t>
  </si>
  <si>
    <t xml:space="preserve">Escalier</t>
  </si>
  <si>
    <t xml:space="preserve">MCHTD42</t>
  </si>
  <si>
    <t xml:space="preserve">Mains courante en hêtre vernis naturel D42</t>
  </si>
  <si>
    <t xml:space="preserve">Finition</t>
  </si>
  <si>
    <t xml:space="preserve">FVSM2C</t>
  </si>
  <si>
    <t xml:space="preserve">Finition Vernis Satiné Mat 2 couches QT234-15 (2.5m²/L 2 couches comprise)</t>
  </si>
  <si>
    <t xml:space="preserve">L</t>
  </si>
  <si>
    <t xml:space="preserve">FVSM3C</t>
  </si>
  <si>
    <t xml:space="preserve">Finition Vernis Satiné Mat 3 couches QT234-15 (1.7m²/L 3 couches comprise)</t>
  </si>
  <si>
    <t xml:space="preserve">m²</t>
  </si>
  <si>
    <t xml:space="preserve">Laque</t>
  </si>
  <si>
    <t xml:space="preserve">VernisI</t>
  </si>
  <si>
    <t xml:space="preserve">Vernis incolore</t>
  </si>
  <si>
    <t xml:space="preserve">PP int</t>
  </si>
  <si>
    <t xml:space="preserve">Prépeinture 2 couche intérieur</t>
  </si>
  <si>
    <t xml:space="preserve">HBLP</t>
  </si>
  <si>
    <t xml:space="preserve">Huile BLANCHON Parquet aspect Mat Incolore (5m²/ L pour 3 couches)</t>
  </si>
  <si>
    <t xml:space="preserve">Instalation de chantier </t>
  </si>
  <si>
    <t xml:space="preserve">Echaf roulant</t>
  </si>
  <si>
    <t xml:space="preserve">Echafaudage roulant mise à disposition</t>
  </si>
  <si>
    <t xml:space="preserve">J</t>
  </si>
  <si>
    <t xml:space="preserve">Isolant</t>
  </si>
  <si>
    <t xml:space="preserve">LDV 100P</t>
  </si>
  <si>
    <t xml:space="preserve">Panneau de laine de verre de 100mm R=2,65 1350x600 mm </t>
  </si>
  <si>
    <t xml:space="preserve">Joints de menuiserie</t>
  </si>
  <si>
    <t xml:space="preserve">Jt TPESV</t>
  </si>
  <si>
    <t xml:space="preserve">Joint d'huisserie TPE SV 715 F 15mm noir rouleau de 150ml</t>
  </si>
  <si>
    <t xml:space="preserve">Jt EI30</t>
  </si>
  <si>
    <t xml:space="preserve">Joints coupe feu 20x2mm adhésif</t>
  </si>
  <si>
    <t xml:space="preserve">BD Arase</t>
  </si>
  <si>
    <t xml:space="preserve">Bande d'arrase avec joints d'étanchéité largeur 250 mm rouleaux de 24ml</t>
  </si>
  <si>
    <t xml:space="preserve">Mains d'œuvre </t>
  </si>
  <si>
    <t xml:space="preserve">Mains d'œuvre Chantier </t>
  </si>
  <si>
    <t xml:space="preserve">h</t>
  </si>
  <si>
    <t xml:space="preserve">Mains d'œuvre Finition </t>
  </si>
  <si>
    <t xml:space="preserve">Mains d'œuvre Atelier</t>
  </si>
  <si>
    <t xml:space="preserve">Mains d'œuvre Bureau d'étude</t>
  </si>
  <si>
    <t xml:space="preserve">Panneaux</t>
  </si>
  <si>
    <t xml:space="preserve">OSB3P12</t>
  </si>
  <si>
    <t xml:space="preserve">Panneau OSB3 12 mm</t>
  </si>
  <si>
    <t xml:space="preserve">OSB3P15</t>
  </si>
  <si>
    <t xml:space="preserve">Panneau OSB3 15 mm</t>
  </si>
  <si>
    <t xml:space="preserve">OSB3P22</t>
  </si>
  <si>
    <t xml:space="preserve">Panneau OSB3 22 mm</t>
  </si>
  <si>
    <t xml:space="preserve">OSB3D12</t>
  </si>
  <si>
    <t xml:space="preserve">Dalle OSB3 12mm 2800x1196 mm</t>
  </si>
  <si>
    <t xml:space="preserve">MB19</t>
  </si>
  <si>
    <t xml:space="preserve">EGGER W908 ST2 Ep19</t>
  </si>
  <si>
    <t xml:space="preserve">MB16</t>
  </si>
  <si>
    <t xml:space="preserve">EGGER W908 ST2 Ep16</t>
  </si>
  <si>
    <t xml:space="preserve">MB8</t>
  </si>
  <si>
    <t xml:space="preserve">EGGER W908 ST2 Ep8</t>
  </si>
  <si>
    <t xml:space="preserve">ME19</t>
  </si>
  <si>
    <t xml:space="preserve">EGGER Décors Ep19</t>
  </si>
  <si>
    <t xml:space="preserve">MPS19</t>
  </si>
  <si>
    <t xml:space="preserve">EGGER Perfect Sense Ep19</t>
  </si>
  <si>
    <t xml:space="preserve">MDF22</t>
  </si>
  <si>
    <t xml:space="preserve">MDF Médiland 2800 x 2070 x 22</t>
  </si>
  <si>
    <t xml:space="preserve">MDF19</t>
  </si>
  <si>
    <t xml:space="preserve">MDF Médiland 2800 x 2070 x 19</t>
  </si>
  <si>
    <t xml:space="preserve">MDF16</t>
  </si>
  <si>
    <t xml:space="preserve">MDF Médiland 2800 x 2070 x 16</t>
  </si>
  <si>
    <t xml:space="preserve">MDF12</t>
  </si>
  <si>
    <t xml:space="preserve">MDF Médiland 2800 x 2070 x 12</t>
  </si>
  <si>
    <t xml:space="preserve">MDF10</t>
  </si>
  <si>
    <t xml:space="preserve">MDF Médiland 2800 x 2070 x 10</t>
  </si>
  <si>
    <t xml:space="preserve">MDF8</t>
  </si>
  <si>
    <t xml:space="preserve">MDF Médiland 2800 x 2070 x 8</t>
  </si>
  <si>
    <t xml:space="preserve">MDF6</t>
  </si>
  <si>
    <t xml:space="preserve">MDF Médiland 2440 x 1220 x 6</t>
  </si>
  <si>
    <t xml:space="preserve">MDFH19</t>
  </si>
  <si>
    <t xml:space="preserve">MDF Hydro 3660 x 1850 x 19</t>
  </si>
  <si>
    <t xml:space="preserve">m129</t>
  </si>
  <si>
    <t xml:space="preserve">MDFH16</t>
  </si>
  <si>
    <t xml:space="preserve">MDF Hydro 3660 x 1850 x 16</t>
  </si>
  <si>
    <t xml:space="preserve">MDFH30</t>
  </si>
  <si>
    <t xml:space="preserve">MDF Hydro 2800 x 2070 x 30</t>
  </si>
  <si>
    <t xml:space="preserve">CTBHI16</t>
  </si>
  <si>
    <t xml:space="preserve">Aggloméré 16 mm Hydro M1 2800x2070 </t>
  </si>
  <si>
    <t xml:space="preserve">CPBOU9</t>
  </si>
  <si>
    <t xml:space="preserve">Contre plaqué Bouleau 9mm</t>
  </si>
  <si>
    <t xml:space="preserve">PLTC19E</t>
  </si>
  <si>
    <t xml:space="preserve">Panneau Latté chêne 19mm 3050x1530</t>
  </si>
  <si>
    <t xml:space="preserve">LCH42E</t>
  </si>
  <si>
    <t xml:space="preserve">Panneau lamellé collé abouté hêtre 42mm 4000x1220</t>
  </si>
  <si>
    <t xml:space="preserve">LCH32E</t>
  </si>
  <si>
    <t xml:space="preserve">Panneau lamellé collé abouté hêtre 32mm 4000x1220</t>
  </si>
  <si>
    <t xml:space="preserve">LCH19E</t>
  </si>
  <si>
    <t xml:space="preserve">Panneau lamellé collé abouté hêtre 19mm 4000x1220</t>
  </si>
  <si>
    <t xml:space="preserve">P3P13E</t>
  </si>
  <si>
    <t xml:space="preserve">Panneau 3 plis 13mm Epicéa 5000 x 2050</t>
  </si>
  <si>
    <t xml:space="preserve">P3P15E</t>
  </si>
  <si>
    <t xml:space="preserve">Panneau 3 plis 15mm Epicéa 5000 x 2050</t>
  </si>
  <si>
    <t xml:space="preserve">P3P19E</t>
  </si>
  <si>
    <t xml:space="preserve">Panneau 3 plis 19mm Epicéa 5000 x 2050</t>
  </si>
  <si>
    <t xml:space="preserve">P3P22E</t>
  </si>
  <si>
    <t xml:space="preserve">Panneau 3 plis 22mm Epicéa 5000 x 2050</t>
  </si>
  <si>
    <t xml:space="preserve">P3P27E</t>
  </si>
  <si>
    <t xml:space="preserve">Panneau 3 plis 27mm Epicéa 5000 x 2050</t>
  </si>
  <si>
    <t xml:space="preserve">P3P42E</t>
  </si>
  <si>
    <t xml:space="preserve">Panneau 3 Plis 42mm Epicéa 5000 x 2050</t>
  </si>
  <si>
    <t xml:space="preserve">P5P42EFP</t>
  </si>
  <si>
    <t xml:space="preserve">Panneau 5 plis 42mm Epicea format porte 2050x1000</t>
  </si>
  <si>
    <t xml:space="preserve">P5P29E</t>
  </si>
  <si>
    <t xml:space="preserve">Panneau 5 Plis 29mm Epicéa 5000 x 2050</t>
  </si>
  <si>
    <t xml:space="preserve">CTBH38</t>
  </si>
  <si>
    <t xml:space="preserve">CTBH 3060 x 1850 x 38</t>
  </si>
  <si>
    <t xml:space="preserve">CTBH28</t>
  </si>
  <si>
    <t xml:space="preserve">CTBH 3060 x 1850 x 28</t>
  </si>
  <si>
    <t xml:space="preserve">CTBH19</t>
  </si>
  <si>
    <t xml:space="preserve">CTBH 2800 x 2070 x 19</t>
  </si>
  <si>
    <t xml:space="preserve">CPC7</t>
  </si>
  <si>
    <t xml:space="preserve">Contre plaqué Cintrable 7mm 2500 x 1220</t>
  </si>
  <si>
    <t xml:space="preserve">CPC9</t>
  </si>
  <si>
    <t xml:space="preserve">Contre plaqué Cintrable 9mm 2500 x 1220</t>
  </si>
  <si>
    <t xml:space="preserve">CP5int</t>
  </si>
  <si>
    <t xml:space="preserve">CP 5 Okoumé intérieur 3100 x 1530</t>
  </si>
  <si>
    <t xml:space="preserve">CP15int</t>
  </si>
  <si>
    <t xml:space="preserve">CP 15 Okoumé intérieur</t>
  </si>
  <si>
    <t xml:space="preserve">CP 22 Okoumé intérieur</t>
  </si>
  <si>
    <t xml:space="preserve">CP+liege</t>
  </si>
  <si>
    <t xml:space="preserve">CP + Liège</t>
  </si>
  <si>
    <t xml:space="preserve">Parquets</t>
  </si>
  <si>
    <t xml:space="preserve">PCTCPAL52737S</t>
  </si>
  <si>
    <t xml:space="preserve">Parquet Contrecollé chêne naturel finition extra mat 14x190x1820 mm </t>
  </si>
  <si>
    <t xml:space="preserve">SCQSTPB</t>
  </si>
  <si>
    <t xml:space="preserve">Sous couche Quick Step Basic rouleaux de 15m²</t>
  </si>
  <si>
    <t xml:space="preserve">BDSPLAT</t>
  </si>
  <si>
    <t xml:space="preserve">Barre de seuil plat aluminium</t>
  </si>
  <si>
    <t xml:space="preserve">BDSPENTE</t>
  </si>
  <si>
    <t xml:space="preserve">Barre de seuil différence de niveau alu </t>
  </si>
  <si>
    <t xml:space="preserve">PST1855</t>
  </si>
  <si>
    <t xml:space="preserve">Parquet Stratifié impressive Ultra IMU1855 12 mm</t>
  </si>
  <si>
    <t xml:space="preserve">Plan de Travail</t>
  </si>
  <si>
    <t xml:space="preserve">Planstrat38</t>
  </si>
  <si>
    <t xml:space="preserve">Plan de travail stratifié 38mm</t>
  </si>
  <si>
    <t xml:space="preserve">Plinthes</t>
  </si>
  <si>
    <t xml:space="preserve">Plinmdf10</t>
  </si>
  <si>
    <t xml:space="preserve">Plinthes MDF 10mm posée</t>
  </si>
  <si>
    <t xml:space="preserve">PlinQScolor80</t>
  </si>
  <si>
    <t xml:space="preserve">Plinthe Quick-step parquet couleur dito parquet</t>
  </si>
  <si>
    <t xml:space="preserve">Quincaillerie Agencement</t>
  </si>
  <si>
    <t xml:space="preserve">QCI110</t>
  </si>
  <si>
    <t xml:space="preserve">Charnière Clip Top Blumotion 110° + Embase</t>
  </si>
  <si>
    <t xml:space="preserve">QCI155</t>
  </si>
  <si>
    <t xml:space="preserve">Charnière Clip Top Blumotion 155° + Embase</t>
  </si>
  <si>
    <t xml:space="preserve">Pend Coul</t>
  </si>
  <si>
    <t xml:space="preserve">Penderie frontale coulissante L455 chromé ou gris anthracite EID</t>
  </si>
  <si>
    <t xml:space="preserve">QPM</t>
  </si>
  <si>
    <t xml:space="preserve">Pieds Axilo 100mm + Embase</t>
  </si>
  <si>
    <t xml:space="preserve">Q807</t>
  </si>
  <si>
    <t xml:space="preserve">Attache élément Supendu CAMAR 807+plaque 120x120</t>
  </si>
  <si>
    <t xml:space="preserve">Q801</t>
  </si>
  <si>
    <t xml:space="preserve">Attache élément Supendu CAMAR 801</t>
  </si>
  <si>
    <t xml:space="preserve">QTIPON</t>
  </si>
  <si>
    <t xml:space="preserve">Tip-On version longue avec butée + Embase</t>
  </si>
  <si>
    <t xml:space="preserve">QPOI</t>
  </si>
  <si>
    <t xml:space="preserve">Poignée BATIFER</t>
  </si>
  <si>
    <t xml:space="preserve">QBOU</t>
  </si>
  <si>
    <t xml:space="preserve">Bouton</t>
  </si>
  <si>
    <t xml:space="preserve">QPEN</t>
  </si>
  <si>
    <t xml:space="preserve">Penderie Chromé Ø25mm + 2 attaches</t>
  </si>
  <si>
    <t xml:space="preserve">QPENESC</t>
  </si>
  <si>
    <t xml:space="preserve">Penderie Escamotable LMC B2X</t>
  </si>
  <si>
    <t xml:space="preserve">QVSWC</t>
  </si>
  <si>
    <t xml:space="preserve">Vérin de socle LMC WWC</t>
  </si>
  <si>
    <t xml:space="preserve">QVS</t>
  </si>
  <si>
    <t xml:space="preserve">Verins de socle</t>
  </si>
  <si>
    <t xml:space="preserve">SM Piccnov</t>
  </si>
  <si>
    <t xml:space="preserve">Serrure de meuble Piccolo Nova axe 25</t>
  </si>
  <si>
    <t xml:space="preserve">CSYMO</t>
  </si>
  <si>
    <t xml:space="preserve">Cylindre de meube s'entrouvrant SYMO</t>
  </si>
  <si>
    <t xml:space="preserve">PPM Coupé</t>
  </si>
  <si>
    <t xml:space="preserve">Poignée profil meuble coupé noir largeur 200mm</t>
  </si>
  <si>
    <t xml:space="preserve">Poignée HEXXA</t>
  </si>
  <si>
    <t xml:space="preserve">Poignée encastrée HEXXA</t>
  </si>
  <si>
    <t xml:space="preserve">Assise</t>
  </si>
  <si>
    <t xml:space="preserve">Mousse assise 1200x400x50 recouverte de cuir synthétique </t>
  </si>
  <si>
    <t xml:space="preserve">Profil main</t>
  </si>
  <si>
    <t xml:space="preserve">Profil prise de main simple anodisé argent longueur 5m</t>
  </si>
  <si>
    <t xml:space="preserve">Kit Aventos</t>
  </si>
  <si>
    <t xml:space="preserve">Kit Aventos pour porte relevable</t>
  </si>
  <si>
    <t xml:space="preserve">QPASCABL60</t>
  </si>
  <si>
    <t xml:space="preserve">Passe cable Ø60mm Perry LEGALLAIS</t>
  </si>
  <si>
    <t xml:space="preserve">CLAMEX</t>
  </si>
  <si>
    <t xml:space="preserve">Clamex</t>
  </si>
  <si>
    <t xml:space="preserve">Quincaillerie Menuiserie</t>
  </si>
  <si>
    <t xml:space="preserve">PAV 110</t>
  </si>
  <si>
    <t xml:space="preserve">Paumelle à vase 110 x 55 FOUSSIER 134323</t>
  </si>
  <si>
    <t xml:space="preserve">Serr Coul</t>
  </si>
  <si>
    <t xml:space="preserve">Kit serrure coulissant à condamnation</t>
  </si>
  <si>
    <t xml:space="preserve">PU 130</t>
  </si>
  <si>
    <t xml:space="preserve">Paumelle Universelle male + femelle </t>
  </si>
  <si>
    <t xml:space="preserve">PGI BAT</t>
  </si>
  <si>
    <t xml:space="preserve">Poignée Inox BATIFER 332836</t>
  </si>
  <si>
    <t xml:space="preserve">CP DESSE</t>
  </si>
  <si>
    <t xml:space="preserve">Crémone pompier déesse + tringles</t>
  </si>
  <si>
    <t xml:space="preserve">PGI HAM</t>
  </si>
  <si>
    <t xml:space="preserve">Ensemble béquille hoppe Hambourg </t>
  </si>
  <si>
    <t xml:space="preserve">BE SALTO PL</t>
  </si>
  <si>
    <t xml:space="preserve">Ensemble béquille salto </t>
  </si>
  <si>
    <t xml:space="preserve">Quinc PD</t>
  </si>
  <si>
    <t xml:space="preserve">Quincaillerie porte de distribution (serrure+béquille+butée)</t>
  </si>
  <si>
    <t xml:space="preserve">BT 400</t>
  </si>
  <si>
    <t xml:space="preserve">Barre de Tirage 400mm Normabau</t>
  </si>
  <si>
    <t xml:space="preserve">Patère B44</t>
  </si>
  <si>
    <t xml:space="preserve">Patère Bezault 44 Vachette</t>
  </si>
  <si>
    <t xml:space="preserve">CP Rot</t>
  </si>
  <si>
    <t xml:space="preserve">Crémone pompier rotative vachette 742 + tringles </t>
  </si>
  <si>
    <t xml:space="preserve">Cyl 30x30</t>
  </si>
  <si>
    <t xml:space="preserve">Cylindre 30x30 double entrée </t>
  </si>
  <si>
    <t xml:space="preserve">Cyl 30x40B</t>
  </si>
  <si>
    <t xml:space="preserve">Cylindre 30x40 bouton</t>
  </si>
  <si>
    <t xml:space="preserve">CylO 30x30</t>
  </si>
  <si>
    <t xml:space="preserve">Cylindre sur organigramme 30x30 1PG / 2 PP</t>
  </si>
  <si>
    <t xml:space="preserve">CylO 30x340 B</t>
  </si>
  <si>
    <t xml:space="preserve">Cylindre sur organigramme 30x40 bouton 1PG / 2 PP</t>
  </si>
  <si>
    <t xml:space="preserve">FP TS90</t>
  </si>
  <si>
    <t xml:space="preserve">Ferme porte TS90 </t>
  </si>
  <si>
    <t xml:space="preserve">FP TS93</t>
  </si>
  <si>
    <t xml:space="preserve">Ferme porte TS93</t>
  </si>
  <si>
    <t xml:space="preserve">FP TS3000</t>
  </si>
  <si>
    <t xml:space="preserve">Ferme porte TS3000</t>
  </si>
  <si>
    <t xml:space="preserve">PE PLAS</t>
  </si>
  <si>
    <t xml:space="preserve">Porte etiquette plastique Normbau 100x80 mm </t>
  </si>
  <si>
    <t xml:space="preserve">PICADINOX</t>
  </si>
  <si>
    <t xml:space="preserve">Pictogramme adhésif inox 304 Signy </t>
  </si>
  <si>
    <t xml:space="preserve">SelectP</t>
  </si>
  <si>
    <t xml:space="preserve">Selecteur de porte double (GENERIK)</t>
  </si>
  <si>
    <t xml:space="preserve">Sabot 1/2 140</t>
  </si>
  <si>
    <t xml:space="preserve">1/2 Sabot 140x30 Simpson</t>
  </si>
  <si>
    <t xml:space="preserve">PatteGlace</t>
  </si>
  <si>
    <t xml:space="preserve">Patte à Glace carrée Adler 4 pièces </t>
  </si>
  <si>
    <t xml:space="preserve">Signalétique</t>
  </si>
  <si>
    <t xml:space="preserve">LettreAd</t>
  </si>
  <si>
    <t xml:space="preserve">Lettre adhésive en relief H40 Gamme Times</t>
  </si>
  <si>
    <t xml:space="preserve">LogoAd</t>
  </si>
  <si>
    <t xml:space="preserve">Logo adhésif pour porte</t>
  </si>
  <si>
    <t xml:space="preserve">LogoXLAd</t>
  </si>
  <si>
    <t xml:space="preserve">Logo adhésif pour porte XL</t>
  </si>
  <si>
    <t xml:space="preserve">Serrurerie </t>
  </si>
  <si>
    <t xml:space="preserve">GCMETTHER40</t>
  </si>
  <si>
    <t xml:space="preserve">Garde corps métalique thermolaqué section 40x40 + 6 lisses horizontales D12</t>
  </si>
  <si>
    <t xml:space="preserve">Stratifié</t>
  </si>
  <si>
    <t xml:space="preserve">STBC</t>
  </si>
  <si>
    <t xml:space="preserve">Plaque stratifiée blanc Kaolin Egger 0.8mm 3050x1310 </t>
  </si>
  <si>
    <t xml:space="preserve">STCB</t>
  </si>
  <si>
    <t xml:space="preserve">Strat Contrebalancement 3050 x 1300</t>
  </si>
  <si>
    <t xml:space="preserve">STEG</t>
  </si>
  <si>
    <t xml:space="preserve">Strat Décors EGGER 3050 x 1310</t>
  </si>
  <si>
    <t xml:space="preserve">STEGPS</t>
  </si>
  <si>
    <t xml:space="preserve">Strat EGGER Perfect Sense 3050 x 1310</t>
  </si>
  <si>
    <t xml:space="preserve">STEGINT</t>
  </si>
  <si>
    <t xml:space="preserve">Strat EGGER Intégral 3050 x 1310</t>
  </si>
  <si>
    <t xml:space="preserve">BIOPLYFR</t>
  </si>
  <si>
    <t xml:space="preserve">BIOPLY Frêne 3050 x 1270</t>
  </si>
  <si>
    <t xml:space="preserve">TIROIRS</t>
  </si>
  <si>
    <t xml:space="preserve">TMER E550</t>
  </si>
  <si>
    <t xml:space="preserve">Tiroir MERIVOBOX E 70kg + attache façade Profondeur 550 mm </t>
  </si>
  <si>
    <t xml:space="preserve">TLEG N550</t>
  </si>
  <si>
    <t xml:space="preserve">Tiroir LEGRABOX N 70kg + attache façade Profondeur 550 mm </t>
  </si>
  <si>
    <t xml:space="preserve">TLEG F550</t>
  </si>
  <si>
    <t xml:space="preserve">Tiroir LEGRABOX F 70kg + attache façade Profondeur 550 mm </t>
  </si>
  <si>
    <t xml:space="preserve">TLEG C450</t>
  </si>
  <si>
    <t xml:space="preserve">Tiroir LEGRABOX C 40kg + attache façade Profondeur 450 mm</t>
  </si>
  <si>
    <t xml:space="preserve">TLEG C500</t>
  </si>
  <si>
    <t xml:space="preserve">Tiroir LEGRABOX C 70kg + attache façade Profodeur 500 mm</t>
  </si>
  <si>
    <t xml:space="preserve">PoubXL 450</t>
  </si>
  <si>
    <t xml:space="preserve">Set poubelle suspendu pour LEGRABOX C 500</t>
  </si>
  <si>
    <t xml:space="preserve">Vitrage</t>
  </si>
  <si>
    <t xml:space="preserve">Stadip44.2</t>
  </si>
  <si>
    <t xml:space="preserve">Stadip 44.2 clair</t>
  </si>
  <si>
    <t xml:space="preserve">Dstadsilence</t>
  </si>
  <si>
    <t xml:space="preserve">Double vitrage 4/16/44.2 (silence) </t>
  </si>
  <si>
    <t xml:space="preserve">Miroir 4</t>
  </si>
  <si>
    <t xml:space="preserve">Glace argentée claire 4mm</t>
  </si>
  <si>
    <t xml:space="preserve">Visseries</t>
  </si>
  <si>
    <t xml:space="preserve">V4x50/30</t>
  </si>
  <si>
    <t xml:space="preserve">Vis 4x50/30 Techpro boite de 500</t>
  </si>
  <si>
    <t xml:space="preserve">Client : </t>
  </si>
  <si>
    <t xml:space="preserve">Nom du client </t>
  </si>
  <si>
    <t xml:space="preserve">Adresse client </t>
  </si>
  <si>
    <t xml:space="preserve">Ville, code postal</t>
  </si>
  <si>
    <t xml:space="preserve">mail : </t>
  </si>
  <si>
    <t xml:space="preserve">mail@client </t>
  </si>
  <si>
    <t xml:space="preserve">Code </t>
  </si>
  <si>
    <t xml:space="preserve">Prix U/HT</t>
  </si>
  <si>
    <t xml:space="preserve">Prix Total HT </t>
  </si>
  <si>
    <t xml:space="preserve">Total HT </t>
  </si>
  <si>
    <t xml:space="preserve">TVA</t>
  </si>
  <si>
    <t xml:space="preserve">TOTAL TTC</t>
  </si>
</sst>
</file>

<file path=xl/styles.xml><?xml version="1.0" encoding="utf-8"?>
<styleSheet xmlns="http://schemas.openxmlformats.org/spreadsheetml/2006/main">
  <numFmts count="10">
    <numFmt numFmtId="164" formatCode="General"/>
    <numFmt numFmtId="165" formatCode="_-* #,##0.00&quot; €&quot;_-;\-* #,##0.00&quot; €&quot;_-;_-* \-??&quot; €&quot;_-;_-@_-"/>
    <numFmt numFmtId="166" formatCode="0\ %"/>
    <numFmt numFmtId="167" formatCode="0.0%"/>
    <numFmt numFmtId="168" formatCode="0.00\ %"/>
    <numFmt numFmtId="169" formatCode="0.000"/>
    <numFmt numFmtId="170" formatCode="General"/>
    <numFmt numFmtId="171" formatCode="_-* #,##0.00&quot; €&quot;_-;\-* #,##0.00&quot; €&quot;_-;_-* \-???&quot; €&quot;_-;_-@_-"/>
    <numFmt numFmtId="172" formatCode="dd/mm/yyyy"/>
    <numFmt numFmtId="173" formatCode="[$-F800]dddd&quot;, &quot;mmmm\ dd&quot;, &quot;yyyy"/>
  </numFmts>
  <fonts count="1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Arial"/>
      <family val="2"/>
      <charset val="1"/>
    </font>
    <font>
      <sz val="11"/>
      <color rgb="FF000000"/>
      <name val="Gill Sans MT"/>
      <family val="2"/>
      <charset val="1"/>
    </font>
    <font>
      <b val="true"/>
      <u val="single"/>
      <sz val="11"/>
      <color rgb="FF000000"/>
      <name val="Gill Sans MT"/>
      <family val="2"/>
      <charset val="1"/>
    </font>
    <font>
      <b val="true"/>
      <i val="true"/>
      <u val="single"/>
      <sz val="11"/>
      <color rgb="FF000000"/>
      <name val="Gill Sans MT"/>
      <family val="2"/>
      <charset val="1"/>
    </font>
    <font>
      <i val="true"/>
      <sz val="11"/>
      <color rgb="FFED7D31"/>
      <name val="Gill Sans MT"/>
      <family val="2"/>
      <charset val="1"/>
    </font>
    <font>
      <i val="true"/>
      <sz val="11"/>
      <color rgb="FF4472C4"/>
      <name val="Gill Sans MT"/>
      <family val="2"/>
      <charset val="1"/>
    </font>
    <font>
      <i val="true"/>
      <sz val="11"/>
      <color rgb="FFED7D31"/>
      <name val="Calibri"/>
      <family val="2"/>
      <charset val="1"/>
    </font>
    <font>
      <sz val="11"/>
      <color rgb="FF4472C4"/>
      <name val="Calibri"/>
      <family val="2"/>
      <charset val="1"/>
    </font>
    <font>
      <u val="single"/>
      <sz val="11"/>
      <color rgb="FF0563C1"/>
      <name val="Calibri"/>
      <family val="2"/>
      <charset val="1"/>
    </font>
    <font>
      <i val="true"/>
      <sz val="11"/>
      <color rgb="FF4472C4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5" fillId="0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5" fillId="0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5" fillId="0" borderId="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9" fontId="5" fillId="0" borderId="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5" fillId="0" borderId="1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8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9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8" fillId="0" borderId="1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8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8" fillId="0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8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70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5" fillId="0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71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72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1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73" fontId="11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true" applyProtection="true">
      <alignment horizontal="left" vertical="center" textRotation="0" wrapText="true" indent="0" shrinkToFit="false"/>
      <protection locked="true" hidden="false"/>
    </xf>
    <xf numFmtId="164" fontId="0" fillId="0" borderId="4" xfId="0" applyFont="fals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4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4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5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70" fontId="13" fillId="0" borderId="7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13" fillId="0" borderId="8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true">
      <alignment horizontal="left" vertical="center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default 1" xfId="21"/>
    <cellStyle name="Monétaire 2" xfId="22"/>
    <cellStyle name="*unknown*" xfId="20" builtinId="8"/>
  </cellStyles>
  <dxfs count="4">
    <dxf>
      <fill>
        <patternFill patternType="solid">
          <fgColor rgb="00FFFFFF"/>
        </patternFill>
      </fill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rgb="FFED7D31"/>
        </patternFill>
      </fill>
    </dxf>
    <dxf>
      <fill>
        <patternFill patternType="solid">
          <fgColor rgb="FF4472C4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4472C4"/>
      <rgbColor rgb="FF33CCCC"/>
      <rgbColor rgb="FF99CC00"/>
      <rgbColor rgb="FFFFCC00"/>
      <rgbColor rgb="FFFF9900"/>
      <rgbColor rgb="FFED7D31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A6:H11" headerRowCount="0" totalsRowCount="0" totalsRowShown="0">
  <tableColumns count="8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</tableColumns>
</table>
</file>

<file path=xl/tables/table2.xml><?xml version="1.0" encoding="utf-8"?>
<table xmlns="http://schemas.openxmlformats.org/spreadsheetml/2006/main" id="2" name="Tableau110" displayName="Tableau110" ref="A20:H25" headerRowCount="0" totalsRowCount="0" totalsRowShown="0">
  <tableColumns count="8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</tableColumns>
</table>
</file>

<file path=xl/tables/table3.xml><?xml version="1.0" encoding="utf-8"?>
<table xmlns="http://schemas.openxmlformats.org/spreadsheetml/2006/main" id="3" name="Tableau19" displayName="Tableau19" ref="A13:H18" headerRowCount="0" totalsRowCount="0" totalsRowShown="0">
  <tableColumns count="8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hyperlink" Target="mailto:mail@client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K3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ColWidth="11.42578125" defaultRowHeight="13.8" zeroHeight="false" outlineLevelRow="0" outlineLevelCol="0"/>
  <cols>
    <col collapsed="false" customWidth="true" hidden="false" outlineLevel="0" max="1" min="1" style="1" width="12.71"/>
    <col collapsed="false" customWidth="true" hidden="false" outlineLevel="0" max="2" min="2" style="1" width="63.85"/>
    <col collapsed="false" customWidth="true" hidden="false" outlineLevel="0" max="4" min="3" style="1" width="12.71"/>
    <col collapsed="false" customWidth="true" hidden="false" outlineLevel="0" max="5" min="5" style="1" width="14.14"/>
    <col collapsed="false" customWidth="true" hidden="false" outlineLevel="0" max="6" min="6" style="1" width="14.86"/>
    <col collapsed="false" customWidth="true" hidden="false" outlineLevel="0" max="7" min="7" style="1" width="18.29"/>
    <col collapsed="false" customWidth="true" hidden="false" outlineLevel="0" max="8" min="8" style="1" width="15.85"/>
    <col collapsed="false" customWidth="false" hidden="false" outlineLevel="0" max="9" min="9" style="2" width="11.43"/>
    <col collapsed="false" customWidth="true" hidden="false" outlineLevel="0" max="10" min="10" style="1" width="19.42"/>
    <col collapsed="false" customWidth="true" hidden="false" outlineLevel="0" max="11" min="11" style="1" width="13.29"/>
    <col collapsed="false" customWidth="false" hidden="false" outlineLevel="0" max="16384" min="12" style="1" width="11.43"/>
  </cols>
  <sheetData>
    <row r="1" customFormat="false" ht="13.8" hidden="false" customHeight="false" outlineLevel="0" collapsed="false">
      <c r="A1" s="3"/>
    </row>
    <row r="2" customFormat="false" ht="13.8" hidden="false" customHeight="false" outlineLevel="0" collapsed="false">
      <c r="A2" s="4"/>
      <c r="C2" s="5" t="s">
        <v>0</v>
      </c>
      <c r="D2" s="5"/>
      <c r="E2" s="6" t="n">
        <v>0.1</v>
      </c>
      <c r="F2" s="1" t="s">
        <v>1</v>
      </c>
      <c r="G2" s="7" t="n">
        <v>0.01</v>
      </c>
      <c r="H2" s="8" t="s">
        <v>2</v>
      </c>
      <c r="I2" s="7" t="n">
        <v>0.01</v>
      </c>
      <c r="J2" s="1" t="s">
        <v>3</v>
      </c>
      <c r="K2" s="9" t="n">
        <f aca="false">(1+E2)*(1+G2)*(1+I2)</f>
        <v>1.12211</v>
      </c>
    </row>
    <row r="4" customFormat="false" ht="13.8" hidden="false" customHeight="false" outlineLevel="0" collapsed="false">
      <c r="A4" s="1" t="s">
        <v>4</v>
      </c>
      <c r="B4" s="1" t="s">
        <v>5</v>
      </c>
      <c r="C4" s="1" t="s">
        <v>6</v>
      </c>
      <c r="D4" s="1" t="s">
        <v>7</v>
      </c>
      <c r="E4" s="1" t="s">
        <v>8</v>
      </c>
      <c r="F4" s="1" t="s">
        <v>9</v>
      </c>
      <c r="G4" s="1" t="s">
        <v>10</v>
      </c>
      <c r="H4" s="1" t="s">
        <v>11</v>
      </c>
    </row>
    <row r="6" customFormat="false" ht="13.8" hidden="false" customHeight="false" outlineLevel="0" collapsed="false">
      <c r="A6" s="10" t="s">
        <v>12</v>
      </c>
      <c r="B6" s="10" t="s">
        <v>13</v>
      </c>
      <c r="C6" s="10" t="n">
        <v>1</v>
      </c>
      <c r="D6" s="10" t="s">
        <v>14</v>
      </c>
      <c r="E6" s="11" t="n">
        <f aca="false">SUM(F8:F11)</f>
        <v>70</v>
      </c>
      <c r="F6" s="12" t="n">
        <f aca="false">E6*C6</f>
        <v>70</v>
      </c>
      <c r="G6" s="12" t="n">
        <f aca="false">E6*$K$2</f>
        <v>78.5477</v>
      </c>
      <c r="H6" s="12" t="n">
        <f aca="false">G6*C6</f>
        <v>78.5477</v>
      </c>
      <c r="I6" s="13"/>
      <c r="J6" s="13" t="s">
        <v>15</v>
      </c>
      <c r="K6" s="13"/>
    </row>
    <row r="7" customFormat="false" ht="13.8" hidden="false" customHeight="false" outlineLevel="0" collapsed="false">
      <c r="A7" s="14"/>
      <c r="B7" s="15" t="s">
        <v>16</v>
      </c>
      <c r="C7" s="14"/>
      <c r="D7" s="14"/>
      <c r="E7" s="16"/>
      <c r="F7" s="17"/>
      <c r="G7" s="12"/>
      <c r="H7" s="12"/>
      <c r="I7" s="13"/>
      <c r="J7" s="10" t="s">
        <v>17</v>
      </c>
      <c r="K7" s="10" t="n">
        <f aca="false">SUMIF(Tableau1[#all],"MOC01",Tableau1[[#All],[Colonne3]])*C6</f>
        <v>6</v>
      </c>
    </row>
    <row r="8" customFormat="false" ht="13.8" hidden="false" customHeight="false" outlineLevel="0" collapsed="false">
      <c r="A8" s="14" t="s">
        <v>18</v>
      </c>
      <c r="B8" s="14" t="str">
        <f aca="false">IF(Tableau1[[#This Row],[Colonne1]]="Code Article","",IF(Tableau1[[#This Row],[Colonne1]]="","",VLOOKUP(Tableau1[[#This Row],[Colonne1]],'BASE DE DONNEES'!$A$1:$D$1141,2,FALSE())))</f>
        <v>Mains d'œuvre Chantier </v>
      </c>
      <c r="C8" s="14" t="n">
        <v>6</v>
      </c>
      <c r="D8" s="14" t="str">
        <f aca="false">IF(Tableau1[[#This Row],[Colonne1]]="Code Article","",IF(Tableau1[[#This Row],[Colonne1]]="","",VLOOKUP(Tableau1[[#This Row],[Colonne1]],'BASE DE DONNEES'!$A$1:$D$1141,3,FALSE())))</f>
        <v>h</v>
      </c>
      <c r="E8" s="16" t="n">
        <f aca="false">IF(Tableau1[[#This Row],[Colonne1]]="Code Article","",IF(Tableau1[[#This Row],[Colonne1]]="","",VLOOKUP(Tableau1[[#This Row],[Colonne1]],'BASE DE DONNEES'!$A$1:$D$1141,4,FALSE())))</f>
        <v>5</v>
      </c>
      <c r="F8" s="17" t="n">
        <f aca="false">IF(B8="","",C8*E8)</f>
        <v>30</v>
      </c>
      <c r="G8" s="14"/>
      <c r="H8" s="14"/>
      <c r="I8" s="13" t="n">
        <v>1</v>
      </c>
      <c r="J8" s="10" t="s">
        <v>19</v>
      </c>
      <c r="K8" s="10" t="n">
        <f aca="false">SUMIF(Tableau1[#all],"MOA01",Tableau1[[#All],[Colonne3]])*C6</f>
        <v>4</v>
      </c>
    </row>
    <row r="9" customFormat="false" ht="13.8" hidden="false" customHeight="false" outlineLevel="0" collapsed="false">
      <c r="A9" s="14" t="s">
        <v>20</v>
      </c>
      <c r="B9" s="14" t="str">
        <f aca="false">IF(Tableau1[[#This Row],[Colonne1]]="Code Article","",IF(Tableau1[[#This Row],[Colonne1]]="","",VLOOKUP(Tableau1[[#This Row],[Colonne1]],'BASE DE DONNEES'!$A$1:$D$1141,2,FALSE())))</f>
        <v>Mains d'œuvre Atelier</v>
      </c>
      <c r="C9" s="14" t="n">
        <v>4</v>
      </c>
      <c r="D9" s="14" t="str">
        <f aca="false">IF(Tableau1[[#This Row],[Colonne1]]="Code Article","",IF(Tableau1[[#This Row],[Colonne1]]="","",VLOOKUP(Tableau1[[#This Row],[Colonne1]],'BASE DE DONNEES'!$A$1:$D$1141,3,FALSE())))</f>
        <v>h</v>
      </c>
      <c r="E9" s="16" t="n">
        <f aca="false">IF(Tableau1[[#This Row],[Colonne1]]="Code Article","",IF(Tableau1[[#This Row],[Colonne1]]="","",VLOOKUP(Tableau1[[#This Row],[Colonne1]],'BASE DE DONNEES'!$A$1:$D$1141,4,FALSE())))</f>
        <v>5</v>
      </c>
      <c r="F9" s="17" t="n">
        <f aca="false">IF(B9="","",C9*E9)</f>
        <v>20</v>
      </c>
      <c r="G9" s="14"/>
      <c r="H9" s="14"/>
      <c r="I9" s="13" t="n">
        <v>1</v>
      </c>
      <c r="J9" s="10" t="s">
        <v>21</v>
      </c>
      <c r="K9" s="10" t="n">
        <f aca="false">SUMIF(Tableau1[#all],"MOF01",Tableau1[[#All],[Colonne3]])*C6</f>
        <v>3</v>
      </c>
    </row>
    <row r="10" customFormat="false" ht="13.8" hidden="false" customHeight="false" outlineLevel="0" collapsed="false">
      <c r="A10" s="14" t="s">
        <v>22</v>
      </c>
      <c r="B10" s="14" t="str">
        <f aca="false">IF(Tableau1[[#This Row],[Colonne1]]="Code Article","",IF(Tableau1[[#This Row],[Colonne1]]="","",VLOOKUP(Tableau1[[#This Row],[Colonne1]],'BASE DE DONNEES'!$A$1:$D$1141,2,FALSE())))</f>
        <v>Mains d'œuvre Finition </v>
      </c>
      <c r="C10" s="14" t="n">
        <v>3</v>
      </c>
      <c r="D10" s="14" t="str">
        <f aca="false">IF(Tableau1[[#This Row],[Colonne1]]="Code Article","",IF(Tableau1[[#This Row],[Colonne1]]="","",VLOOKUP(Tableau1[[#This Row],[Colonne1]],'BASE DE DONNEES'!$A$1:$D$1141,3,FALSE())))</f>
        <v>h</v>
      </c>
      <c r="E10" s="16" t="n">
        <f aca="false">IF(Tableau1[[#This Row],[Colonne1]]="Code Article","",IF(Tableau1[[#This Row],[Colonne1]]="","",VLOOKUP(Tableau1[[#This Row],[Colonne1]],'BASE DE DONNEES'!$A$1:$D$1141,4,FALSE())))</f>
        <v>5</v>
      </c>
      <c r="F10" s="17" t="n">
        <f aca="false">IF(B10="","",C10*E10)</f>
        <v>15</v>
      </c>
      <c r="G10" s="14"/>
      <c r="H10" s="14"/>
      <c r="I10" s="13" t="n">
        <v>1</v>
      </c>
      <c r="J10" s="10" t="s">
        <v>23</v>
      </c>
      <c r="K10" s="10" t="n">
        <f aca="false">SUMIF(Tableau1[#all],"MOBE01",Tableau1[[#All],[Colonne3]])*C6</f>
        <v>1</v>
      </c>
    </row>
    <row r="11" customFormat="false" ht="13.8" hidden="false" customHeight="false" outlineLevel="0" collapsed="false">
      <c r="A11" s="14" t="s">
        <v>24</v>
      </c>
      <c r="B11" s="14" t="str">
        <f aca="false">IF(Tableau1[[#This Row],[Colonne1]]="Code Article","",IF(Tableau1[[#This Row],[Colonne1]]="","",VLOOKUP(Tableau1[[#This Row],[Colonne1]],'BASE DE DONNEES'!$A$1:$D$1141,2,FALSE())))</f>
        <v>Mains d'œuvre Bureau d'étude</v>
      </c>
      <c r="C11" s="14" t="n">
        <v>1</v>
      </c>
      <c r="D11" s="14" t="str">
        <f aca="false">IF(Tableau1[[#This Row],[Colonne1]]="Code Article","",IF(Tableau1[[#This Row],[Colonne1]]="","",VLOOKUP(Tableau1[[#This Row],[Colonne1]],'BASE DE DONNEES'!$A$1:$D$1141,3,FALSE())))</f>
        <v>h</v>
      </c>
      <c r="E11" s="16" t="n">
        <f aca="false">IF(Tableau1[[#This Row],[Colonne1]]="Code Article","",IF(Tableau1[[#This Row],[Colonne1]]="","",VLOOKUP(Tableau1[[#This Row],[Colonne1]],'BASE DE DONNEES'!$A$1:$D$1141,4,FALSE())))</f>
        <v>5</v>
      </c>
      <c r="F11" s="17" t="n">
        <f aca="false">IF(B11="","",C11*E11)</f>
        <v>5</v>
      </c>
      <c r="G11" s="14"/>
      <c r="H11" s="14"/>
      <c r="I11" s="13" t="n">
        <v>1</v>
      </c>
    </row>
    <row r="12" customFormat="false" ht="13.8" hidden="false" customHeight="false" outlineLevel="0" collapsed="false">
      <c r="A12" s="18"/>
      <c r="B12" s="18"/>
      <c r="C12" s="18"/>
      <c r="D12" s="18"/>
      <c r="E12" s="19"/>
      <c r="F12" s="20"/>
      <c r="G12" s="18"/>
      <c r="H12" s="18"/>
    </row>
    <row r="13" customFormat="false" ht="13.8" hidden="false" customHeight="false" outlineLevel="0" collapsed="false">
      <c r="A13" s="10" t="s">
        <v>25</v>
      </c>
      <c r="B13" s="10" t="s">
        <v>26</v>
      </c>
      <c r="C13" s="10" t="n">
        <v>4</v>
      </c>
      <c r="D13" s="10" t="s">
        <v>14</v>
      </c>
      <c r="E13" s="11" t="n">
        <f aca="false">SUM(F15:F18)</f>
        <v>60</v>
      </c>
      <c r="F13" s="12" t="n">
        <f aca="false">E13*C13</f>
        <v>240</v>
      </c>
      <c r="G13" s="12" t="n">
        <f aca="false">E13*$K$2</f>
        <v>67.3266</v>
      </c>
      <c r="H13" s="12" t="n">
        <f aca="false">G13*C13</f>
        <v>269.3064</v>
      </c>
      <c r="I13" s="13"/>
      <c r="J13" s="13" t="s">
        <v>27</v>
      </c>
      <c r="K13" s="13"/>
    </row>
    <row r="14" customFormat="false" ht="13.8" hidden="false" customHeight="false" outlineLevel="0" collapsed="false">
      <c r="A14" s="14"/>
      <c r="B14" s="15" t="s">
        <v>16</v>
      </c>
      <c r="C14" s="14"/>
      <c r="D14" s="14"/>
      <c r="E14" s="16"/>
      <c r="F14" s="17"/>
      <c r="G14" s="12"/>
      <c r="H14" s="12"/>
      <c r="I14" s="13"/>
      <c r="J14" s="10" t="s">
        <v>17</v>
      </c>
      <c r="K14" s="10" t="n">
        <f aca="false">SUMIF(Tableau19[#all],"MOC01",Tableau19[[#All],[Colonne3]])*C13</f>
        <v>24</v>
      </c>
    </row>
    <row r="15" customFormat="false" ht="13.8" hidden="false" customHeight="false" outlineLevel="0" collapsed="false">
      <c r="A15" s="14" t="s">
        <v>18</v>
      </c>
      <c r="B15" s="14" t="str">
        <f aca="false">IF(Tableau19[[#This Row],[Colonne1]]="Code Article","",IF(Tableau19[[#This Row],[Colonne1]]="","",VLOOKUP(Tableau19[[#This Row],[Colonne1]],'BASE DE DONNEES'!$A$1:$D$1141,2,FALSE())))</f>
        <v>Mains d'œuvre Chantier </v>
      </c>
      <c r="C15" s="14" t="n">
        <v>6</v>
      </c>
      <c r="D15" s="14" t="str">
        <f aca="false">IF(Tableau19[[#This Row],[Colonne1]]="Code Article","",IF(Tableau19[[#This Row],[Colonne1]]="","",VLOOKUP(Tableau19[[#This Row],[Colonne1]],'BASE DE DONNEES'!$A$1:$D$1141,3,FALSE())))</f>
        <v>h</v>
      </c>
      <c r="E15" s="16" t="n">
        <f aca="false">IF(Tableau19[[#This Row],[Colonne1]]="Code Article","",IF(Tableau19[[#This Row],[Colonne1]]="","",VLOOKUP(Tableau19[[#This Row],[Colonne1]],'BASE DE DONNEES'!$A$1:$D$1141,4,FALSE())))</f>
        <v>5</v>
      </c>
      <c r="F15" s="17" t="n">
        <f aca="false">IF(B15="","",C15*E15)</f>
        <v>30</v>
      </c>
      <c r="G15" s="14"/>
      <c r="H15" s="14"/>
      <c r="I15" s="13" t="n">
        <v>4</v>
      </c>
      <c r="J15" s="10" t="s">
        <v>19</v>
      </c>
      <c r="K15" s="10" t="n">
        <f aca="false">SUMIF(Tableau19[#all],"MOA01",Tableau19[[#All],[Colonne3]])*C13</f>
        <v>16</v>
      </c>
    </row>
    <row r="16" customFormat="false" ht="13.8" hidden="false" customHeight="false" outlineLevel="0" collapsed="false">
      <c r="A16" s="14" t="s">
        <v>20</v>
      </c>
      <c r="B16" s="14" t="str">
        <f aca="false">IF(Tableau19[[#This Row],[Colonne1]]="Code Article","",IF(Tableau19[[#This Row],[Colonne1]]="","",VLOOKUP(Tableau19[[#This Row],[Colonne1]],'BASE DE DONNEES'!$A$1:$D$1141,2,FALSE())))</f>
        <v>Mains d'œuvre Atelier</v>
      </c>
      <c r="C16" s="14" t="n">
        <v>4</v>
      </c>
      <c r="D16" s="14" t="str">
        <f aca="false">IF(Tableau19[[#This Row],[Colonne1]]="Code Article","",IF(Tableau19[[#This Row],[Colonne1]]="","",VLOOKUP(Tableau19[[#This Row],[Colonne1]],'BASE DE DONNEES'!$A$1:$D$1141,3,FALSE())))</f>
        <v>h</v>
      </c>
      <c r="E16" s="16" t="n">
        <f aca="false">IF(Tableau19[[#This Row],[Colonne1]]="Code Article","",IF(Tableau19[[#This Row],[Colonne1]]="","",VLOOKUP(Tableau19[[#This Row],[Colonne1]],'BASE DE DONNEES'!$A$1:$D$1141,4,FALSE())))</f>
        <v>5</v>
      </c>
      <c r="F16" s="17" t="n">
        <f aca="false">IF(B16="","",C16*E16)</f>
        <v>20</v>
      </c>
      <c r="G16" s="14"/>
      <c r="H16" s="14"/>
      <c r="I16" s="13" t="n">
        <v>4</v>
      </c>
      <c r="J16" s="10" t="s">
        <v>21</v>
      </c>
      <c r="K16" s="10" t="n">
        <f aca="false">SUMIF(Tableau19[#all],"MOF01",Tableau19[[#All],[Colonne3]])*C13</f>
        <v>8</v>
      </c>
    </row>
    <row r="17" customFormat="false" ht="13.8" hidden="false" customHeight="false" outlineLevel="0" collapsed="false">
      <c r="A17" s="14" t="s">
        <v>22</v>
      </c>
      <c r="B17" s="14" t="str">
        <f aca="false">IF(Tableau19[[#This Row],[Colonne1]]="Code Article","",IF(Tableau19[[#This Row],[Colonne1]]="","",VLOOKUP(Tableau19[[#This Row],[Colonne1]],'BASE DE DONNEES'!$A$1:$D$1141,2,FALSE())))</f>
        <v>Mains d'œuvre Finition </v>
      </c>
      <c r="C17" s="14" t="n">
        <v>2</v>
      </c>
      <c r="D17" s="14" t="str">
        <f aca="false">IF(Tableau19[[#This Row],[Colonne1]]="Code Article","",IF(Tableau19[[#This Row],[Colonne1]]="","",VLOOKUP(Tableau19[[#This Row],[Colonne1]],'BASE DE DONNEES'!$A$1:$D$1141,3,FALSE())))</f>
        <v>h</v>
      </c>
      <c r="E17" s="16" t="n">
        <f aca="false">IF(Tableau19[[#This Row],[Colonne1]]="Code Article","",IF(Tableau19[[#This Row],[Colonne1]]="","",VLOOKUP(Tableau19[[#This Row],[Colonne1]],'BASE DE DONNEES'!$A$1:$D$1141,4,FALSE())))</f>
        <v>5</v>
      </c>
      <c r="F17" s="17" t="n">
        <f aca="false">IF(B17="","",C17*E17)</f>
        <v>10</v>
      </c>
      <c r="G17" s="14"/>
      <c r="H17" s="14"/>
      <c r="I17" s="13" t="n">
        <v>4</v>
      </c>
      <c r="J17" s="10" t="s">
        <v>23</v>
      </c>
      <c r="K17" s="10" t="n">
        <f aca="false">SUMIF(Tableau19[#all],"MOBE01",Tableau19[[#All],[Colonne3]])*C13</f>
        <v>0</v>
      </c>
    </row>
    <row r="18" customFormat="false" ht="13.8" hidden="false" customHeight="false" outlineLevel="0" collapsed="false">
      <c r="A18" s="14" t="s">
        <v>24</v>
      </c>
      <c r="B18" s="14" t="str">
        <f aca="false">IF(Tableau19[[#This Row],[Colonne1]]="Code Article","",IF(Tableau19[[#This Row],[Colonne1]]="","",VLOOKUP(Tableau19[[#This Row],[Colonne1]],'BASE DE DONNEES'!$A$1:$D$1141,2,FALSE())))</f>
        <v>Mains d'œuvre Bureau d'étude</v>
      </c>
      <c r="C18" s="14" t="n">
        <v>0</v>
      </c>
      <c r="D18" s="14" t="str">
        <f aca="false">IF(Tableau19[[#This Row],[Colonne1]]="Code Article","",IF(Tableau19[[#This Row],[Colonne1]]="","",VLOOKUP(Tableau19[[#This Row],[Colonne1]],'BASE DE DONNEES'!$A$1:$D$1141,3,FALSE())))</f>
        <v>h</v>
      </c>
      <c r="E18" s="16" t="n">
        <f aca="false">IF(Tableau19[[#This Row],[Colonne1]]="Code Article","",IF(Tableau19[[#This Row],[Colonne1]]="","",VLOOKUP(Tableau19[[#This Row],[Colonne1]],'BASE DE DONNEES'!$A$1:$D$1141,4,FALSE())))</f>
        <v>5</v>
      </c>
      <c r="F18" s="17" t="n">
        <f aca="false">IF(B18="","",C18*E18)</f>
        <v>0</v>
      </c>
      <c r="G18" s="14"/>
      <c r="H18" s="14"/>
      <c r="I18" s="13" t="n">
        <v>4</v>
      </c>
    </row>
    <row r="19" customFormat="false" ht="13.8" hidden="false" customHeight="false" outlineLevel="0" collapsed="false">
      <c r="A19" s="18"/>
      <c r="B19" s="18"/>
      <c r="C19" s="18"/>
      <c r="D19" s="18"/>
      <c r="E19" s="19"/>
      <c r="F19" s="20"/>
      <c r="G19" s="18"/>
      <c r="H19" s="18"/>
    </row>
    <row r="20" customFormat="false" ht="13.8" hidden="false" customHeight="false" outlineLevel="0" collapsed="false">
      <c r="A20" s="10" t="s">
        <v>28</v>
      </c>
      <c r="B20" s="10" t="s">
        <v>29</v>
      </c>
      <c r="C20" s="10"/>
      <c r="D20" s="10" t="s">
        <v>14</v>
      </c>
      <c r="E20" s="11" t="n">
        <f aca="false">SUM(F22:F25)</f>
        <v>0</v>
      </c>
      <c r="F20" s="12" t="n">
        <f aca="false">E20*C20</f>
        <v>0</v>
      </c>
      <c r="G20" s="12" t="n">
        <f aca="false">E20*$K$2</f>
        <v>0</v>
      </c>
      <c r="H20" s="12" t="n">
        <f aca="false">G20*C20</f>
        <v>0</v>
      </c>
      <c r="I20" s="13"/>
      <c r="J20" s="13" t="s">
        <v>30</v>
      </c>
      <c r="K20" s="13"/>
    </row>
    <row r="21" customFormat="false" ht="13.8" hidden="false" customHeight="false" outlineLevel="0" collapsed="false">
      <c r="A21" s="14"/>
      <c r="B21" s="15" t="s">
        <v>16</v>
      </c>
      <c r="C21" s="14"/>
      <c r="D21" s="14"/>
      <c r="E21" s="16"/>
      <c r="F21" s="17"/>
      <c r="G21" s="12"/>
      <c r="H21" s="12"/>
      <c r="I21" s="13"/>
      <c r="J21" s="10" t="s">
        <v>17</v>
      </c>
      <c r="K21" s="10" t="n">
        <f aca="false">SUMIF(Tableau19[#all],"MOC01",Tableau19[[#All],[Colonne3]])*C20</f>
        <v>0</v>
      </c>
    </row>
    <row r="22" customFormat="false" ht="13.8" hidden="false" customHeight="false" outlineLevel="0" collapsed="false">
      <c r="A22" s="14" t="s">
        <v>31</v>
      </c>
      <c r="B22" s="14" t="str">
        <f aca="false">IF(Tableau110[[#This Row],[Colonne1]]="Code Article","",IF(Tableau110[[#This Row],[Colonne1]]="","",VLOOKUP(Tableau110[[#This Row],[Colonne1]],'BASE DE DONNEES'!$A$1:$D$1141,2,FALSE())))</f>
        <v/>
      </c>
      <c r="C22" s="14"/>
      <c r="D22" s="14" t="str">
        <f aca="false">IF(Tableau110[[#This Row],[Colonne1]]="Code Article","",IF(Tableau110[[#This Row],[Colonne1]]="","",VLOOKUP(Tableau110[[#This Row],[Colonne1]],'BASE DE DONNEES'!$A$1:$D$1141,3,FALSE())))</f>
        <v/>
      </c>
      <c r="E22" s="16" t="str">
        <f aca="false">IF(Tableau110[[#This Row],[Colonne1]]="Code Article","",IF(Tableau110[[#This Row],[Colonne1]]="","",VLOOKUP(Tableau110[[#This Row],[Colonne1]],'BASE DE DONNEES'!$A$1:$D$1141,4,FALSE())))</f>
        <v/>
      </c>
      <c r="F22" s="17" t="str">
        <f aca="false">IF(B22="","",C22*E22)</f>
        <v/>
      </c>
      <c r="G22" s="14"/>
      <c r="H22" s="14"/>
      <c r="I22" s="13"/>
      <c r="J22" s="10" t="s">
        <v>19</v>
      </c>
      <c r="K22" s="10" t="n">
        <f aca="false">SUMIF(Tableau19[#all],"MOA01",Tableau19[[#All],[Colonne3]])*C20</f>
        <v>0</v>
      </c>
    </row>
    <row r="23" customFormat="false" ht="13.8" hidden="false" customHeight="false" outlineLevel="0" collapsed="false">
      <c r="A23" s="14" t="s">
        <v>31</v>
      </c>
      <c r="B23" s="14" t="str">
        <f aca="false">IF(Tableau110[[#This Row],[Colonne1]]="Code Article","",IF(Tableau110[[#This Row],[Colonne1]]="","",VLOOKUP(Tableau110[[#This Row],[Colonne1]],'BASE DE DONNEES'!$A$1:$D$1141,2,FALSE())))</f>
        <v/>
      </c>
      <c r="C23" s="14"/>
      <c r="D23" s="14" t="str">
        <f aca="false">IF(Tableau110[[#This Row],[Colonne1]]="Code Article","",IF(Tableau110[[#This Row],[Colonne1]]="","",VLOOKUP(Tableau110[[#This Row],[Colonne1]],'BASE DE DONNEES'!$A$1:$D$1141,3,FALSE())))</f>
        <v/>
      </c>
      <c r="E23" s="16" t="str">
        <f aca="false">IF(Tableau110[[#This Row],[Colonne1]]="Code Article","",IF(Tableau110[[#This Row],[Colonne1]]="","",VLOOKUP(Tableau110[[#This Row],[Colonne1]],'BASE DE DONNEES'!$A$1:$D$1141,4,FALSE())))</f>
        <v/>
      </c>
      <c r="F23" s="17" t="str">
        <f aca="false">IF(B23="","",C23*E23)</f>
        <v/>
      </c>
      <c r="G23" s="14"/>
      <c r="H23" s="14"/>
      <c r="I23" s="13"/>
      <c r="J23" s="10" t="s">
        <v>21</v>
      </c>
      <c r="K23" s="10" t="n">
        <f aca="false">SUMIF(Tableau19[#all],"MOF01",Tableau19[[#All],[Colonne3]])*C20</f>
        <v>0</v>
      </c>
    </row>
    <row r="24" customFormat="false" ht="13.8" hidden="false" customHeight="false" outlineLevel="0" collapsed="false">
      <c r="A24" s="14" t="s">
        <v>31</v>
      </c>
      <c r="B24" s="14" t="str">
        <f aca="false">IF(Tableau110[[#This Row],[Colonne1]]="Code Article","",IF(Tableau110[[#This Row],[Colonne1]]="","",VLOOKUP(Tableau110[[#This Row],[Colonne1]],'BASE DE DONNEES'!$A$1:$D$1141,2,FALSE())))</f>
        <v/>
      </c>
      <c r="C24" s="14"/>
      <c r="D24" s="14" t="str">
        <f aca="false">IF(Tableau110[[#This Row],[Colonne1]]="Code Article","",IF(Tableau110[[#This Row],[Colonne1]]="","",VLOOKUP(Tableau110[[#This Row],[Colonne1]],'BASE DE DONNEES'!$A$1:$D$1141,3,FALSE())))</f>
        <v/>
      </c>
      <c r="E24" s="16" t="str">
        <f aca="false">IF(Tableau110[[#This Row],[Colonne1]]="Code Article","",IF(Tableau110[[#This Row],[Colonne1]]="","",VLOOKUP(Tableau110[[#This Row],[Colonne1]],'BASE DE DONNEES'!$A$1:$D$1141,4,FALSE())))</f>
        <v/>
      </c>
      <c r="F24" s="17" t="str">
        <f aca="false">IF(B24="","",C24*E24)</f>
        <v/>
      </c>
      <c r="G24" s="14"/>
      <c r="H24" s="14"/>
      <c r="I24" s="13"/>
      <c r="J24" s="10" t="s">
        <v>23</v>
      </c>
      <c r="K24" s="10" t="n">
        <f aca="false">SUMIF(Tableau19[#all],"MOBE01",Tableau19[[#All],[Colonne3]])*C20</f>
        <v>0</v>
      </c>
    </row>
    <row r="25" customFormat="false" ht="13.8" hidden="false" customHeight="false" outlineLevel="0" collapsed="false">
      <c r="A25" s="14" t="s">
        <v>31</v>
      </c>
      <c r="B25" s="14" t="str">
        <f aca="false">IF(Tableau110[[#This Row],[Colonne1]]="Code Article","",IF(Tableau110[[#This Row],[Colonne1]]="","",VLOOKUP(Tableau110[[#This Row],[Colonne1]],'BASE DE DONNEES'!$A$1:$D$1141,2,FALSE())))</f>
        <v/>
      </c>
      <c r="C25" s="14"/>
      <c r="D25" s="14" t="str">
        <f aca="false">IF(Tableau110[[#This Row],[Colonne1]]="Code Article","",IF(Tableau110[[#This Row],[Colonne1]]="","",VLOOKUP(Tableau110[[#This Row],[Colonne1]],'BASE DE DONNEES'!$A$1:$D$1141,3,FALSE())))</f>
        <v/>
      </c>
      <c r="E25" s="16" t="str">
        <f aca="false">IF(Tableau110[[#This Row],[Colonne1]]="Code Article","",IF(Tableau110[[#This Row],[Colonne1]]="","",VLOOKUP(Tableau110[[#This Row],[Colonne1]],'BASE DE DONNEES'!$A$1:$D$1141,4,FALSE())))</f>
        <v/>
      </c>
      <c r="F25" s="17" t="str">
        <f aca="false">IF(B25="","",C25*E25)</f>
        <v/>
      </c>
      <c r="G25" s="14"/>
      <c r="H25" s="14"/>
      <c r="I25" s="13"/>
    </row>
    <row r="26" customFormat="false" ht="13.8" hidden="false" customHeight="false" outlineLevel="0" collapsed="false">
      <c r="A26" s="18"/>
      <c r="B26" s="18"/>
      <c r="C26" s="18"/>
      <c r="D26" s="18"/>
      <c r="E26" s="19"/>
      <c r="F26" s="20"/>
      <c r="G26" s="18"/>
      <c r="H26" s="18"/>
    </row>
    <row r="27" customFormat="false" ht="13.8" hidden="false" customHeight="false" outlineLevel="0" collapsed="false">
      <c r="A27" s="18"/>
      <c r="B27" s="18"/>
      <c r="C27" s="18"/>
      <c r="D27" s="18"/>
      <c r="E27" s="19"/>
      <c r="F27" s="20"/>
      <c r="G27" s="18"/>
      <c r="H27" s="18"/>
    </row>
    <row r="28" customFormat="false" ht="13.8" hidden="false" customHeight="false" outlineLevel="0" collapsed="false">
      <c r="A28" s="18"/>
      <c r="B28" s="18"/>
      <c r="C28" s="18"/>
      <c r="D28" s="13" t="s">
        <v>32</v>
      </c>
      <c r="E28" s="13"/>
      <c r="F28" s="21" t="n">
        <f aca="false">SUMPRODUCT((LEFT($A$6:$A$25,3)="MOC")*($C$6:$C$25)*($I$6:$I$25))</f>
        <v>30</v>
      </c>
      <c r="G28" s="18"/>
      <c r="H28" s="18"/>
    </row>
    <row r="29" customFormat="false" ht="13.8" hidden="false" customHeight="false" outlineLevel="0" collapsed="false">
      <c r="A29" s="18"/>
      <c r="B29" s="18"/>
      <c r="C29" s="18"/>
      <c r="D29" s="13" t="s">
        <v>33</v>
      </c>
      <c r="E29" s="13"/>
      <c r="F29" s="21" t="n">
        <f aca="false">SUMPRODUCT((LEFT($A$6:$A$25,3)="MOA")*($C$6:$C$25)*($I$6:$I$25))</f>
        <v>20</v>
      </c>
      <c r="G29" s="18"/>
      <c r="H29" s="18"/>
    </row>
    <row r="30" customFormat="false" ht="13.8" hidden="false" customHeight="false" outlineLevel="0" collapsed="false">
      <c r="A30" s="18"/>
      <c r="B30" s="18"/>
      <c r="C30" s="18"/>
      <c r="D30" s="13" t="s">
        <v>34</v>
      </c>
      <c r="E30" s="13"/>
      <c r="F30" s="21" t="n">
        <f aca="false">SUMPRODUCT((LEFT($A$6:$A$25,3)="MOF")*($C$6:$C$25)*($I$6:$I$25))</f>
        <v>11</v>
      </c>
      <c r="G30" s="18"/>
      <c r="H30" s="18"/>
    </row>
    <row r="31" customFormat="false" ht="13.8" hidden="false" customHeight="false" outlineLevel="0" collapsed="false">
      <c r="D31" s="13" t="s">
        <v>35</v>
      </c>
      <c r="E31" s="13"/>
      <c r="F31" s="21" t="n">
        <f aca="false">SUMPRODUCT((LEFT($A$6:$A$25,4)="MOBE")*($C$6:$C$25)*($I$6:$I$25))</f>
        <v>1</v>
      </c>
      <c r="H31" s="22"/>
    </row>
    <row r="32" customFormat="false" ht="13.8" hidden="false" customHeight="false" outlineLevel="0" collapsed="false">
      <c r="D32" s="18"/>
      <c r="H32" s="22"/>
    </row>
    <row r="33" customFormat="false" ht="13.8" hidden="false" customHeight="false" outlineLevel="0" collapsed="false">
      <c r="D33" s="13" t="s">
        <v>36</v>
      </c>
      <c r="E33" s="13"/>
      <c r="F33" s="12" t="n">
        <f aca="false">SUM(H6:H12)/K2</f>
        <v>70</v>
      </c>
    </row>
    <row r="34" customFormat="false" ht="13.8" hidden="false" customHeight="false" outlineLevel="0" collapsed="false">
      <c r="D34" s="13" t="s">
        <v>37</v>
      </c>
      <c r="E34" s="13"/>
      <c r="F34" s="12" t="n">
        <f aca="false">F33*K2</f>
        <v>78.5477</v>
      </c>
    </row>
    <row r="35" customFormat="false" ht="13.8" hidden="false" customHeight="false" outlineLevel="0" collapsed="false">
      <c r="D35" s="13" t="s">
        <v>38</v>
      </c>
      <c r="E35" s="13"/>
      <c r="F35" s="23" t="n">
        <f aca="false">F33*K2</f>
        <v>78.5477</v>
      </c>
    </row>
  </sheetData>
  <mergeCells count="11">
    <mergeCell ref="C2:D2"/>
    <mergeCell ref="J6:K6"/>
    <mergeCell ref="J13:K13"/>
    <mergeCell ref="J20:K20"/>
    <mergeCell ref="D28:E28"/>
    <mergeCell ref="D29:E29"/>
    <mergeCell ref="D30:E30"/>
    <mergeCell ref="D31:E31"/>
    <mergeCell ref="D33:E33"/>
    <mergeCell ref="D34:E34"/>
    <mergeCell ref="D35:E35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tableParts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M225"/>
  <sheetViews>
    <sheetView showFormulas="false" showGridLines="true" showRowColHeaders="true" showZeros="true" rightToLeft="false" tabSelected="false" showOutlineSymbols="true" defaultGridColor="true" view="normal" topLeftCell="A64" colorId="64" zoomScale="100" zoomScaleNormal="100" zoomScalePageLayoutView="100" workbookViewId="0">
      <selection pane="topLeft" activeCell="E82" activeCellId="0" sqref="E82"/>
    </sheetView>
  </sheetViews>
  <sheetFormatPr defaultColWidth="10.6796875" defaultRowHeight="15" zeroHeight="false" outlineLevelRow="0" outlineLevelCol="0"/>
  <cols>
    <col collapsed="false" customWidth="true" hidden="false" outlineLevel="0" max="2" min="2" style="0" width="66.86"/>
    <col collapsed="false" customWidth="true" hidden="false" outlineLevel="0" max="4" min="4" style="0" width="12.57"/>
    <col collapsed="false" customWidth="true" hidden="false" outlineLevel="0" max="5" min="5" style="0" width="23.57"/>
    <col collapsed="false" customWidth="true" hidden="false" outlineLevel="0" max="6" min="6" style="0" width="17.42"/>
    <col collapsed="false" customWidth="true" hidden="false" outlineLevel="0" max="9" min="9" style="0" width="34.85"/>
  </cols>
  <sheetData>
    <row r="1" customFormat="false" ht="15.75" hidden="false" customHeight="false" outlineLevel="0" collapsed="false">
      <c r="A1" s="0" t="s">
        <v>4</v>
      </c>
      <c r="B1" s="0" t="s">
        <v>5</v>
      </c>
      <c r="C1" s="0" t="s">
        <v>7</v>
      </c>
      <c r="D1" s="0" t="s">
        <v>39</v>
      </c>
      <c r="E1" s="0" t="s">
        <v>40</v>
      </c>
      <c r="F1" s="0" t="s">
        <v>41</v>
      </c>
    </row>
    <row r="2" customFormat="false" ht="18" hidden="false" customHeight="false" outlineLevel="0" collapsed="false">
      <c r="A2" s="24" t="s">
        <v>42</v>
      </c>
      <c r="B2" s="24"/>
      <c r="C2" s="24"/>
      <c r="D2" s="24"/>
      <c r="E2" s="20"/>
      <c r="F2" s="25"/>
    </row>
    <row r="3" customFormat="false" ht="17.25" hidden="false" customHeight="false" outlineLevel="0" collapsed="false">
      <c r="A3" s="18" t="s">
        <v>43</v>
      </c>
      <c r="B3" s="18" t="s">
        <v>44</v>
      </c>
      <c r="C3" s="18" t="s">
        <v>45</v>
      </c>
      <c r="D3" s="20" t="n">
        <v>5</v>
      </c>
      <c r="E3" s="20"/>
      <c r="F3" s="25" t="n">
        <v>44866</v>
      </c>
    </row>
    <row r="4" customFormat="false" ht="17.25" hidden="false" customHeight="false" outlineLevel="0" collapsed="false">
      <c r="A4" s="18" t="s">
        <v>46</v>
      </c>
      <c r="B4" s="18" t="s">
        <v>47</v>
      </c>
      <c r="C4" s="18" t="s">
        <v>45</v>
      </c>
      <c r="D4" s="20" t="n">
        <v>5</v>
      </c>
      <c r="E4" s="20"/>
      <c r="F4" s="25" t="n">
        <v>44866</v>
      </c>
    </row>
    <row r="5" customFormat="false" ht="17.25" hidden="false" customHeight="false" outlineLevel="0" collapsed="false">
      <c r="A5" s="18" t="s">
        <v>48</v>
      </c>
      <c r="B5" s="18" t="s">
        <v>49</v>
      </c>
      <c r="C5" s="18" t="s">
        <v>45</v>
      </c>
      <c r="D5" s="20" t="n">
        <v>5</v>
      </c>
      <c r="E5" s="20"/>
      <c r="F5" s="25" t="n">
        <v>44866</v>
      </c>
    </row>
    <row r="6" customFormat="false" ht="17.25" hidden="false" customHeight="false" outlineLevel="0" collapsed="false">
      <c r="A6" s="18" t="s">
        <v>50</v>
      </c>
      <c r="B6" s="18" t="s">
        <v>51</v>
      </c>
      <c r="C6" s="18" t="s">
        <v>45</v>
      </c>
      <c r="D6" s="20" t="n">
        <v>5</v>
      </c>
      <c r="E6" s="20"/>
      <c r="F6" s="25" t="n">
        <v>44866</v>
      </c>
    </row>
    <row r="7" customFormat="false" ht="17.25" hidden="false" customHeight="false" outlineLevel="0" collapsed="false">
      <c r="A7" s="18" t="s">
        <v>52</v>
      </c>
      <c r="B7" s="18" t="s">
        <v>53</v>
      </c>
      <c r="C7" s="18" t="s">
        <v>45</v>
      </c>
      <c r="D7" s="20" t="n">
        <v>5</v>
      </c>
      <c r="E7" s="20"/>
      <c r="F7" s="25" t="n">
        <v>44866</v>
      </c>
    </row>
    <row r="8" customFormat="false" ht="17.25" hidden="false" customHeight="false" outlineLevel="0" collapsed="false">
      <c r="A8" s="18" t="s">
        <v>54</v>
      </c>
      <c r="B8" s="18" t="s">
        <v>55</v>
      </c>
      <c r="C8" s="18" t="s">
        <v>45</v>
      </c>
      <c r="D8" s="20" t="n">
        <v>5</v>
      </c>
      <c r="E8" s="20"/>
      <c r="F8" s="25" t="n">
        <v>44866</v>
      </c>
    </row>
    <row r="9" customFormat="false" ht="18" hidden="false" customHeight="false" outlineLevel="0" collapsed="false">
      <c r="A9" s="18"/>
      <c r="B9" s="18"/>
      <c r="C9" s="18"/>
      <c r="D9" s="20"/>
      <c r="E9" s="20"/>
      <c r="F9" s="25"/>
    </row>
    <row r="10" customFormat="false" ht="15.75" hidden="false" customHeight="false" outlineLevel="0" collapsed="false">
      <c r="A10" s="24" t="s">
        <v>56</v>
      </c>
      <c r="B10" s="24"/>
      <c r="C10" s="24"/>
      <c r="D10" s="24"/>
    </row>
    <row r="11" customFormat="false" ht="17.25" hidden="false" customHeight="false" outlineLevel="0" collapsed="false">
      <c r="A11" s="18" t="s">
        <v>57</v>
      </c>
      <c r="B11" s="18" t="s">
        <v>58</v>
      </c>
      <c r="C11" s="18" t="s">
        <v>59</v>
      </c>
      <c r="D11" s="20" t="n">
        <v>5</v>
      </c>
      <c r="F11" s="25" t="n">
        <v>44866</v>
      </c>
    </row>
    <row r="12" customFormat="false" ht="17.25" hidden="false" customHeight="false" outlineLevel="0" collapsed="false">
      <c r="A12" s="18" t="s">
        <v>60</v>
      </c>
      <c r="B12" s="18" t="s">
        <v>61</v>
      </c>
      <c r="C12" s="18" t="s">
        <v>59</v>
      </c>
      <c r="D12" s="20" t="n">
        <v>5</v>
      </c>
      <c r="E12" s="20"/>
      <c r="F12" s="25" t="n">
        <v>44866</v>
      </c>
    </row>
    <row r="13" customFormat="false" ht="17.25" hidden="false" customHeight="false" outlineLevel="0" collapsed="false">
      <c r="A13" s="18" t="s">
        <v>62</v>
      </c>
      <c r="B13" s="18" t="s">
        <v>63</v>
      </c>
      <c r="C13" s="18" t="s">
        <v>59</v>
      </c>
      <c r="D13" s="20" t="n">
        <v>5</v>
      </c>
      <c r="F13" s="25" t="n">
        <v>44866</v>
      </c>
    </row>
    <row r="14" customFormat="false" ht="17.25" hidden="false" customHeight="false" outlineLevel="0" collapsed="false">
      <c r="A14" s="18" t="s">
        <v>64</v>
      </c>
      <c r="B14" s="18" t="s">
        <v>65</v>
      </c>
      <c r="C14" s="18" t="s">
        <v>59</v>
      </c>
      <c r="D14" s="20" t="n">
        <v>5</v>
      </c>
      <c r="F14" s="25" t="n">
        <v>44895</v>
      </c>
    </row>
    <row r="15" customFormat="false" ht="17.25" hidden="false" customHeight="false" outlineLevel="0" collapsed="false">
      <c r="A15" s="18" t="s">
        <v>66</v>
      </c>
      <c r="B15" s="18" t="s">
        <v>67</v>
      </c>
      <c r="C15" s="18" t="s">
        <v>59</v>
      </c>
      <c r="D15" s="20" t="n">
        <v>5</v>
      </c>
      <c r="F15" s="25" t="n">
        <v>44887</v>
      </c>
    </row>
    <row r="16" customFormat="false" ht="15.75" hidden="false" customHeight="false" outlineLevel="0" collapsed="false"/>
    <row r="17" customFormat="false" ht="15.75" hidden="false" customHeight="false" outlineLevel="0" collapsed="false">
      <c r="A17" s="24" t="s">
        <v>68</v>
      </c>
      <c r="B17" s="24"/>
      <c r="C17" s="24"/>
      <c r="D17" s="24"/>
    </row>
    <row r="18" customFormat="false" ht="17.25" hidden="false" customHeight="false" outlineLevel="0" collapsed="false">
      <c r="A18" s="18" t="s">
        <v>69</v>
      </c>
      <c r="B18" s="18" t="s">
        <v>70</v>
      </c>
      <c r="C18" s="18" t="s">
        <v>45</v>
      </c>
      <c r="D18" s="20" t="n">
        <v>5</v>
      </c>
      <c r="E18" s="18"/>
      <c r="F18" s="25" t="n">
        <v>44866</v>
      </c>
    </row>
    <row r="19" customFormat="false" ht="17.25" hidden="false" customHeight="false" outlineLevel="0" collapsed="false">
      <c r="A19" s="18" t="s">
        <v>71</v>
      </c>
      <c r="B19" s="18" t="s">
        <v>72</v>
      </c>
      <c r="C19" s="18" t="s">
        <v>45</v>
      </c>
      <c r="D19" s="20" t="n">
        <v>5</v>
      </c>
      <c r="E19" s="20"/>
      <c r="F19" s="25" t="n">
        <v>44866</v>
      </c>
    </row>
    <row r="20" customFormat="false" ht="17.25" hidden="false" customHeight="false" outlineLevel="0" collapsed="false">
      <c r="A20" s="18" t="s">
        <v>73</v>
      </c>
      <c r="B20" s="18" t="s">
        <v>74</v>
      </c>
      <c r="C20" s="18" t="s">
        <v>45</v>
      </c>
      <c r="D20" s="20" t="n">
        <v>5</v>
      </c>
      <c r="E20" s="20"/>
      <c r="F20" s="25" t="n">
        <v>44890</v>
      </c>
    </row>
    <row r="21" customFormat="false" ht="17.25" hidden="false" customHeight="false" outlineLevel="0" collapsed="false">
      <c r="A21" s="18" t="s">
        <v>75</v>
      </c>
      <c r="B21" s="18" t="s">
        <v>76</v>
      </c>
      <c r="C21" s="18" t="s">
        <v>45</v>
      </c>
      <c r="D21" s="20" t="n">
        <v>5</v>
      </c>
      <c r="E21" s="20"/>
      <c r="F21" s="25" t="n">
        <v>44890</v>
      </c>
    </row>
    <row r="22" customFormat="false" ht="17.25" hidden="false" customHeight="false" outlineLevel="0" collapsed="false">
      <c r="A22" s="18" t="s">
        <v>77</v>
      </c>
      <c r="B22" s="18" t="s">
        <v>78</v>
      </c>
      <c r="C22" s="18" t="s">
        <v>45</v>
      </c>
      <c r="D22" s="20" t="n">
        <v>5</v>
      </c>
      <c r="E22" s="20"/>
      <c r="F22" s="25" t="n">
        <v>44901</v>
      </c>
    </row>
    <row r="23" customFormat="false" ht="17.25" hidden="false" customHeight="false" outlineLevel="0" collapsed="false">
      <c r="A23" s="18" t="s">
        <v>79</v>
      </c>
      <c r="B23" s="18" t="s">
        <v>80</v>
      </c>
      <c r="C23" s="18" t="s">
        <v>45</v>
      </c>
      <c r="D23" s="20" t="n">
        <v>5</v>
      </c>
      <c r="E23" s="20"/>
      <c r="F23" s="25" t="n">
        <v>44893</v>
      </c>
    </row>
    <row r="24" customFormat="false" ht="17.25" hidden="false" customHeight="false" outlineLevel="0" collapsed="false">
      <c r="A24" s="18" t="s">
        <v>81</v>
      </c>
      <c r="B24" s="18" t="s">
        <v>82</v>
      </c>
      <c r="C24" s="18" t="s">
        <v>45</v>
      </c>
      <c r="D24" s="20" t="n">
        <v>5</v>
      </c>
      <c r="E24" s="20"/>
      <c r="F24" s="25" t="n">
        <v>44901</v>
      </c>
    </row>
    <row r="25" customFormat="false" ht="18" hidden="false" customHeight="false" outlineLevel="0" collapsed="false">
      <c r="A25" s="18"/>
      <c r="B25" s="18"/>
      <c r="C25" s="18"/>
      <c r="D25" s="20"/>
      <c r="E25" s="20"/>
      <c r="F25" s="25"/>
    </row>
    <row r="26" customFormat="false" ht="18" hidden="false" customHeight="false" outlineLevel="0" collapsed="false">
      <c r="A26" s="24" t="s">
        <v>83</v>
      </c>
      <c r="B26" s="24"/>
      <c r="C26" s="24"/>
      <c r="D26" s="24"/>
      <c r="E26" s="20"/>
    </row>
    <row r="27" customFormat="false" ht="17.25" hidden="false" customHeight="false" outlineLevel="0" collapsed="false">
      <c r="A27" s="18" t="s">
        <v>84</v>
      </c>
      <c r="B27" s="18" t="s">
        <v>85</v>
      </c>
      <c r="C27" s="18" t="s">
        <v>14</v>
      </c>
      <c r="D27" s="20" t="n">
        <v>5</v>
      </c>
      <c r="E27" s="18"/>
      <c r="F27" s="25" t="n">
        <v>44866</v>
      </c>
    </row>
    <row r="28" customFormat="false" ht="17.25" hidden="false" customHeight="false" outlineLevel="0" collapsed="false">
      <c r="A28" s="18" t="s">
        <v>86</v>
      </c>
      <c r="B28" s="18" t="s">
        <v>87</v>
      </c>
      <c r="C28" s="18" t="s">
        <v>14</v>
      </c>
      <c r="D28" s="20" t="n">
        <v>5</v>
      </c>
      <c r="E28" s="18"/>
      <c r="F28" s="25" t="n">
        <v>44866</v>
      </c>
    </row>
    <row r="29" customFormat="false" ht="17.25" hidden="false" customHeight="false" outlineLevel="0" collapsed="false">
      <c r="A29" s="18" t="s">
        <v>88</v>
      </c>
      <c r="B29" s="18" t="s">
        <v>89</v>
      </c>
      <c r="C29" s="18" t="s">
        <v>14</v>
      </c>
      <c r="D29" s="20" t="n">
        <v>5</v>
      </c>
      <c r="E29" s="18"/>
      <c r="F29" s="25" t="n">
        <v>44866</v>
      </c>
    </row>
    <row r="30" customFormat="false" ht="17.25" hidden="false" customHeight="false" outlineLevel="0" collapsed="false">
      <c r="A30" s="18" t="s">
        <v>90</v>
      </c>
      <c r="B30" s="18" t="s">
        <v>91</v>
      </c>
      <c r="C30" s="18" t="s">
        <v>14</v>
      </c>
      <c r="D30" s="20" t="n">
        <v>5</v>
      </c>
      <c r="E30" s="20"/>
      <c r="F30" s="25" t="n">
        <v>44866</v>
      </c>
    </row>
    <row r="31" customFormat="false" ht="17.25" hidden="false" customHeight="false" outlineLevel="0" collapsed="false">
      <c r="A31" s="18" t="s">
        <v>92</v>
      </c>
      <c r="B31" s="18" t="s">
        <v>93</v>
      </c>
      <c r="C31" s="18" t="s">
        <v>14</v>
      </c>
      <c r="D31" s="20" t="n">
        <v>5</v>
      </c>
      <c r="E31" s="18"/>
      <c r="F31" s="25" t="n">
        <v>44887</v>
      </c>
    </row>
    <row r="32" customFormat="false" ht="17.25" hidden="false" customHeight="false" outlineLevel="0" collapsed="false">
      <c r="A32" s="18" t="s">
        <v>94</v>
      </c>
      <c r="B32" s="18" t="s">
        <v>95</v>
      </c>
      <c r="C32" s="18" t="s">
        <v>14</v>
      </c>
      <c r="D32" s="20" t="n">
        <v>5</v>
      </c>
      <c r="E32" s="20"/>
      <c r="F32" s="25" t="n">
        <v>44866</v>
      </c>
      <c r="G32" s="18"/>
    </row>
    <row r="33" customFormat="false" ht="17.25" hidden="false" customHeight="false" outlineLevel="0" collapsed="false">
      <c r="A33" s="18" t="s">
        <v>96</v>
      </c>
      <c r="B33" s="18" t="s">
        <v>97</v>
      </c>
      <c r="C33" s="18" t="s">
        <v>14</v>
      </c>
      <c r="D33" s="20" t="n">
        <v>5</v>
      </c>
      <c r="E33" s="20"/>
      <c r="F33" s="25" t="n">
        <v>44889</v>
      </c>
      <c r="G33" s="18"/>
    </row>
    <row r="34" customFormat="false" ht="17.25" hidden="false" customHeight="false" outlineLevel="0" collapsed="false">
      <c r="A34" s="18" t="s">
        <v>98</v>
      </c>
      <c r="B34" s="18" t="s">
        <v>99</v>
      </c>
      <c r="C34" s="18" t="s">
        <v>14</v>
      </c>
      <c r="D34" s="20" t="n">
        <v>5</v>
      </c>
      <c r="E34" s="20"/>
      <c r="F34" s="25" t="n">
        <v>44889</v>
      </c>
      <c r="G34" s="18"/>
    </row>
    <row r="35" customFormat="false" ht="17.25" hidden="false" customHeight="false" outlineLevel="0" collapsed="false">
      <c r="A35" s="18" t="s">
        <v>100</v>
      </c>
      <c r="B35" s="18" t="s">
        <v>101</v>
      </c>
      <c r="C35" s="18" t="s">
        <v>14</v>
      </c>
      <c r="D35" s="20" t="n">
        <v>5</v>
      </c>
      <c r="E35" s="20"/>
      <c r="F35" s="25" t="n">
        <v>44889</v>
      </c>
      <c r="G35" s="18"/>
      <c r="H35" s="18"/>
      <c r="I35" s="18"/>
      <c r="J35" s="20"/>
      <c r="K35" s="20"/>
      <c r="L35" s="18"/>
    </row>
    <row r="36" customFormat="false" ht="17.25" hidden="false" customHeight="false" outlineLevel="0" collapsed="false">
      <c r="A36" s="18" t="s">
        <v>102</v>
      </c>
      <c r="B36" s="18" t="s">
        <v>103</v>
      </c>
      <c r="C36" s="18" t="s">
        <v>14</v>
      </c>
      <c r="D36" s="20" t="n">
        <v>5</v>
      </c>
      <c r="E36" s="20"/>
      <c r="F36" s="25" t="n">
        <v>44890</v>
      </c>
      <c r="G36" s="18"/>
    </row>
    <row r="37" customFormat="false" ht="17.25" hidden="false" customHeight="false" outlineLevel="0" collapsed="false">
      <c r="A37" s="18" t="s">
        <v>104</v>
      </c>
      <c r="B37" s="18" t="s">
        <v>105</v>
      </c>
      <c r="C37" s="18" t="s">
        <v>14</v>
      </c>
      <c r="D37" s="20" t="n">
        <v>5</v>
      </c>
      <c r="E37" s="20"/>
      <c r="F37" s="25" t="n">
        <v>44890</v>
      </c>
      <c r="G37" s="18"/>
    </row>
    <row r="38" customFormat="false" ht="17.25" hidden="false" customHeight="false" outlineLevel="0" collapsed="false">
      <c r="A38" s="18" t="s">
        <v>106</v>
      </c>
      <c r="B38" s="18" t="s">
        <v>107</v>
      </c>
      <c r="C38" s="18" t="s">
        <v>14</v>
      </c>
      <c r="D38" s="20" t="n">
        <v>5</v>
      </c>
      <c r="E38" s="20"/>
      <c r="F38" s="25" t="n">
        <v>44890</v>
      </c>
      <c r="G38" s="18"/>
    </row>
    <row r="39" customFormat="false" ht="17.25" hidden="false" customHeight="false" outlineLevel="0" collapsed="false">
      <c r="A39" s="18" t="s">
        <v>108</v>
      </c>
      <c r="B39" s="18" t="s">
        <v>109</v>
      </c>
      <c r="C39" s="18" t="s">
        <v>14</v>
      </c>
      <c r="D39" s="20" t="n">
        <v>5</v>
      </c>
      <c r="E39" s="20"/>
      <c r="F39" s="25" t="n">
        <v>44890</v>
      </c>
      <c r="G39" s="18"/>
    </row>
    <row r="40" customFormat="false" ht="17.25" hidden="false" customHeight="false" outlineLevel="0" collapsed="false">
      <c r="A40" s="18" t="s">
        <v>110</v>
      </c>
      <c r="B40" s="18" t="s">
        <v>111</v>
      </c>
      <c r="C40" s="18" t="s">
        <v>14</v>
      </c>
      <c r="D40" s="20" t="n">
        <v>5</v>
      </c>
      <c r="E40" s="20"/>
      <c r="F40" s="25" t="n">
        <v>44890</v>
      </c>
      <c r="G40" s="18"/>
    </row>
    <row r="41" customFormat="false" ht="17.25" hidden="false" customHeight="false" outlineLevel="0" collapsed="false">
      <c r="A41" s="18" t="s">
        <v>112</v>
      </c>
      <c r="B41" s="18" t="s">
        <v>113</v>
      </c>
      <c r="C41" s="18" t="s">
        <v>14</v>
      </c>
      <c r="D41" s="20" t="n">
        <v>5</v>
      </c>
      <c r="E41" s="20"/>
      <c r="F41" s="25" t="n">
        <v>44890</v>
      </c>
      <c r="G41" s="18"/>
    </row>
    <row r="42" customFormat="false" ht="17.25" hidden="false" customHeight="false" outlineLevel="0" collapsed="false">
      <c r="A42" s="18" t="s">
        <v>114</v>
      </c>
      <c r="B42" s="18" t="s">
        <v>115</v>
      </c>
      <c r="C42" s="18" t="s">
        <v>14</v>
      </c>
      <c r="D42" s="20" t="n">
        <v>5</v>
      </c>
      <c r="E42" s="20"/>
      <c r="F42" s="25" t="n">
        <v>44890</v>
      </c>
      <c r="G42" s="18"/>
      <c r="H42" s="18"/>
      <c r="I42" s="18"/>
      <c r="J42" s="20"/>
      <c r="K42" s="20"/>
      <c r="L42" s="18"/>
    </row>
    <row r="43" customFormat="false" ht="17.25" hidden="false" customHeight="false" outlineLevel="0" collapsed="false">
      <c r="A43" s="18" t="s">
        <v>116</v>
      </c>
      <c r="B43" s="18" t="s">
        <v>117</v>
      </c>
      <c r="C43" s="18" t="s">
        <v>14</v>
      </c>
      <c r="D43" s="20" t="n">
        <v>5</v>
      </c>
      <c r="E43" s="20"/>
      <c r="F43" s="25" t="n">
        <v>44890</v>
      </c>
      <c r="G43" s="18"/>
      <c r="H43" s="18"/>
      <c r="I43" s="18"/>
      <c r="J43" s="20"/>
      <c r="K43" s="20"/>
      <c r="L43" s="18"/>
    </row>
    <row r="44" customFormat="false" ht="17.25" hidden="false" customHeight="false" outlineLevel="0" collapsed="false">
      <c r="A44" s="18" t="s">
        <v>118</v>
      </c>
      <c r="B44" s="18" t="s">
        <v>119</v>
      </c>
      <c r="C44" s="18" t="s">
        <v>14</v>
      </c>
      <c r="D44" s="20" t="n">
        <v>5</v>
      </c>
      <c r="E44" s="20"/>
      <c r="F44" s="25" t="n">
        <v>44890</v>
      </c>
      <c r="G44" s="18"/>
      <c r="H44" s="18"/>
      <c r="I44" s="18"/>
      <c r="J44" s="20"/>
      <c r="K44" s="20"/>
      <c r="L44" s="18"/>
    </row>
    <row r="45" customFormat="false" ht="17.25" hidden="false" customHeight="false" outlineLevel="0" collapsed="false">
      <c r="A45" s="18" t="s">
        <v>120</v>
      </c>
      <c r="B45" s="18" t="s">
        <v>121</v>
      </c>
      <c r="C45" s="18" t="s">
        <v>14</v>
      </c>
      <c r="D45" s="20" t="n">
        <v>5</v>
      </c>
      <c r="E45" s="20"/>
      <c r="F45" s="25" t="n">
        <v>44890</v>
      </c>
      <c r="G45" s="18"/>
      <c r="H45" s="18"/>
      <c r="I45" s="18"/>
      <c r="J45" s="20"/>
      <c r="K45" s="20"/>
      <c r="L45" s="18"/>
    </row>
    <row r="46" customFormat="false" ht="17.25" hidden="false" customHeight="false" outlineLevel="0" collapsed="false">
      <c r="A46" s="18" t="s">
        <v>122</v>
      </c>
      <c r="B46" s="18" t="s">
        <v>123</v>
      </c>
      <c r="C46" s="18" t="s">
        <v>14</v>
      </c>
      <c r="D46" s="20" t="n">
        <v>5</v>
      </c>
      <c r="E46" s="20"/>
      <c r="F46" s="25" t="n">
        <v>44890</v>
      </c>
      <c r="G46" s="18"/>
      <c r="H46" s="18"/>
      <c r="I46" s="18"/>
      <c r="J46" s="20"/>
      <c r="K46" s="20"/>
      <c r="L46" s="18"/>
    </row>
    <row r="47" customFormat="false" ht="17.25" hidden="false" customHeight="false" outlineLevel="0" collapsed="false">
      <c r="A47" s="18" t="s">
        <v>124</v>
      </c>
      <c r="B47" s="18" t="s">
        <v>125</v>
      </c>
      <c r="C47" s="18" t="s">
        <v>14</v>
      </c>
      <c r="D47" s="20" t="n">
        <v>5</v>
      </c>
      <c r="E47" s="20"/>
      <c r="F47" s="25" t="n">
        <v>44890</v>
      </c>
      <c r="G47" s="18"/>
      <c r="H47" s="18"/>
      <c r="I47" s="18"/>
      <c r="J47" s="20"/>
      <c r="K47" s="20"/>
      <c r="L47" s="18"/>
    </row>
    <row r="48" customFormat="false" ht="17.25" hidden="false" customHeight="false" outlineLevel="0" collapsed="false">
      <c r="A48" s="18" t="s">
        <v>126</v>
      </c>
      <c r="B48" s="18" t="s">
        <v>127</v>
      </c>
      <c r="C48" s="18" t="s">
        <v>14</v>
      </c>
      <c r="D48" s="20" t="n">
        <v>5</v>
      </c>
      <c r="E48" s="20"/>
      <c r="F48" s="25" t="n">
        <v>44890</v>
      </c>
      <c r="G48" s="18"/>
      <c r="H48" s="18"/>
      <c r="I48" s="18"/>
      <c r="J48" s="20"/>
      <c r="K48" s="20"/>
      <c r="L48" s="18"/>
    </row>
    <row r="49" customFormat="false" ht="18" hidden="false" customHeight="false" outlineLevel="0" collapsed="false">
      <c r="A49" s="18"/>
      <c r="B49" s="18"/>
      <c r="C49" s="18"/>
      <c r="D49" s="19"/>
      <c r="E49" s="20"/>
      <c r="F49" s="25"/>
      <c r="G49" s="18"/>
      <c r="H49" s="18"/>
      <c r="I49" s="18"/>
      <c r="J49" s="20"/>
      <c r="K49" s="20"/>
      <c r="L49" s="18"/>
    </row>
    <row r="50" customFormat="false" ht="18" hidden="false" customHeight="false" outlineLevel="0" collapsed="false">
      <c r="A50" s="24" t="s">
        <v>128</v>
      </c>
      <c r="B50" s="24"/>
      <c r="C50" s="24"/>
      <c r="D50" s="24"/>
      <c r="G50" s="18"/>
      <c r="H50" s="18"/>
      <c r="I50" s="18"/>
      <c r="J50" s="20"/>
    </row>
    <row r="51" customFormat="false" ht="17.25" hidden="false" customHeight="false" outlineLevel="0" collapsed="false">
      <c r="A51" s="18" t="s">
        <v>129</v>
      </c>
      <c r="B51" s="18" t="s">
        <v>130</v>
      </c>
      <c r="C51" s="18" t="s">
        <v>14</v>
      </c>
      <c r="D51" s="20" t="n">
        <v>5</v>
      </c>
      <c r="F51" s="25" t="n">
        <v>44866</v>
      </c>
      <c r="G51" s="18"/>
      <c r="H51" s="18"/>
      <c r="I51" s="18"/>
      <c r="J51" s="20"/>
      <c r="K51" s="20"/>
      <c r="L51" s="18"/>
    </row>
    <row r="52" customFormat="false" ht="18" hidden="false" customHeight="false" outlineLevel="0" collapsed="false"/>
    <row r="53" customFormat="false" ht="18" hidden="false" customHeight="false" outlineLevel="0" collapsed="false">
      <c r="A53" s="24" t="s">
        <v>131</v>
      </c>
      <c r="B53" s="24"/>
      <c r="C53" s="24"/>
      <c r="D53" s="24"/>
      <c r="F53" s="18"/>
      <c r="G53" s="18"/>
      <c r="H53" s="18"/>
      <c r="I53" s="18"/>
      <c r="J53" s="20"/>
      <c r="K53" s="20"/>
    </row>
    <row r="54" customFormat="false" ht="17.25" hidden="false" customHeight="false" outlineLevel="0" collapsed="false">
      <c r="A54" s="18" t="s">
        <v>132</v>
      </c>
      <c r="B54" s="18" t="s">
        <v>133</v>
      </c>
      <c r="C54" s="18" t="s">
        <v>14</v>
      </c>
      <c r="D54" s="20" t="n">
        <v>5</v>
      </c>
      <c r="F54" s="25" t="n">
        <v>44866</v>
      </c>
      <c r="H54" s="18"/>
      <c r="I54" s="18"/>
      <c r="J54" s="18"/>
      <c r="K54" s="18"/>
      <c r="L54" s="20"/>
      <c r="M54" s="20"/>
    </row>
    <row r="55" customFormat="false" ht="17.25" hidden="false" customHeight="false" outlineLevel="0" collapsed="false">
      <c r="A55" s="18" t="s">
        <v>134</v>
      </c>
      <c r="B55" s="18" t="s">
        <v>135</v>
      </c>
      <c r="C55" s="18" t="s">
        <v>136</v>
      </c>
      <c r="D55" s="20" t="n">
        <v>5</v>
      </c>
      <c r="E55" s="20"/>
      <c r="F55" s="25" t="n">
        <v>44866</v>
      </c>
    </row>
    <row r="56" customFormat="false" ht="15.75" hidden="false" customHeight="false" outlineLevel="0" collapsed="false"/>
    <row r="57" customFormat="false" ht="18" hidden="false" customHeight="false" outlineLevel="0" collapsed="false">
      <c r="A57" s="24" t="s">
        <v>137</v>
      </c>
      <c r="B57" s="24"/>
      <c r="C57" s="24"/>
      <c r="D57" s="24"/>
      <c r="E57" s="20"/>
    </row>
    <row r="58" customFormat="false" ht="17.25" hidden="false" customHeight="false" outlineLevel="0" collapsed="false">
      <c r="A58" s="18" t="s">
        <v>138</v>
      </c>
      <c r="B58" s="18" t="s">
        <v>139</v>
      </c>
      <c r="C58" s="18" t="s">
        <v>45</v>
      </c>
      <c r="D58" s="20" t="n">
        <v>5</v>
      </c>
      <c r="E58" s="18"/>
      <c r="F58" s="25" t="n">
        <v>44880</v>
      </c>
    </row>
    <row r="59" customFormat="false" ht="18" hidden="false" customHeight="false" outlineLevel="0" collapsed="false">
      <c r="A59" s="18"/>
      <c r="B59" s="18"/>
      <c r="C59" s="18"/>
      <c r="D59" s="20"/>
      <c r="E59" s="18"/>
      <c r="F59" s="25"/>
    </row>
    <row r="60" customFormat="false" ht="15.75" hidden="false" customHeight="false" outlineLevel="0" collapsed="false">
      <c r="A60" s="24" t="s">
        <v>140</v>
      </c>
      <c r="B60" s="24"/>
      <c r="C60" s="24"/>
      <c r="D60" s="24"/>
    </row>
    <row r="61" customFormat="false" ht="17.25" hidden="false" customHeight="false" outlineLevel="0" collapsed="false">
      <c r="A61" s="18" t="s">
        <v>141</v>
      </c>
      <c r="B61" s="18" t="s">
        <v>142</v>
      </c>
      <c r="C61" s="18" t="s">
        <v>45</v>
      </c>
      <c r="D61" s="20" t="n">
        <v>5</v>
      </c>
      <c r="E61" s="18"/>
      <c r="F61" s="25" t="n">
        <v>44866</v>
      </c>
    </row>
    <row r="62" customFormat="false" ht="18" hidden="false" customHeight="false" outlineLevel="0" collapsed="false">
      <c r="A62" s="18"/>
      <c r="B62" s="18"/>
      <c r="C62" s="18"/>
      <c r="D62" s="20"/>
    </row>
    <row r="63" customFormat="false" ht="18" hidden="false" customHeight="false" outlineLevel="0" collapsed="false">
      <c r="A63" s="24" t="s">
        <v>143</v>
      </c>
      <c r="B63" s="24"/>
      <c r="C63" s="24"/>
      <c r="D63" s="24"/>
      <c r="E63" s="20"/>
    </row>
    <row r="64" customFormat="false" ht="17.25" hidden="false" customHeight="false" outlineLevel="0" collapsed="false">
      <c r="A64" s="18" t="s">
        <v>144</v>
      </c>
      <c r="B64" s="18" t="s">
        <v>145</v>
      </c>
      <c r="C64" s="18" t="s">
        <v>146</v>
      </c>
      <c r="D64" s="20" t="n">
        <v>5</v>
      </c>
      <c r="E64" s="20"/>
      <c r="F64" s="25" t="n">
        <v>44866</v>
      </c>
    </row>
    <row r="65" customFormat="false" ht="17.25" hidden="false" customHeight="false" outlineLevel="0" collapsed="false">
      <c r="A65" s="18" t="s">
        <v>147</v>
      </c>
      <c r="B65" s="18" t="s">
        <v>148</v>
      </c>
      <c r="C65" s="18" t="s">
        <v>149</v>
      </c>
      <c r="D65" s="20" t="n">
        <v>5</v>
      </c>
      <c r="E65" s="20"/>
      <c r="F65" s="25" t="n">
        <v>44867</v>
      </c>
    </row>
    <row r="66" customFormat="false" ht="17.25" hidden="false" customHeight="false" outlineLevel="0" collapsed="false">
      <c r="A66" s="18" t="s">
        <v>150</v>
      </c>
      <c r="B66" s="18" t="s">
        <v>150</v>
      </c>
      <c r="C66" s="18" t="s">
        <v>149</v>
      </c>
      <c r="D66" s="20" t="n">
        <v>5</v>
      </c>
      <c r="E66" s="20"/>
      <c r="F66" s="25" t="n">
        <v>44866</v>
      </c>
    </row>
    <row r="67" customFormat="false" ht="17.25" hidden="false" customHeight="false" outlineLevel="0" collapsed="false">
      <c r="A67" s="18" t="s">
        <v>151</v>
      </c>
      <c r="B67" s="18" t="s">
        <v>152</v>
      </c>
      <c r="C67" s="18" t="s">
        <v>149</v>
      </c>
      <c r="D67" s="20" t="n">
        <v>5</v>
      </c>
      <c r="E67" s="20"/>
      <c r="F67" s="25" t="n">
        <v>44866</v>
      </c>
    </row>
    <row r="68" customFormat="false" ht="17.25" hidden="false" customHeight="false" outlineLevel="0" collapsed="false">
      <c r="A68" s="18" t="s">
        <v>153</v>
      </c>
      <c r="B68" s="18" t="s">
        <v>154</v>
      </c>
      <c r="C68" s="18" t="s">
        <v>149</v>
      </c>
      <c r="D68" s="20" t="n">
        <v>5</v>
      </c>
      <c r="E68" s="20"/>
      <c r="F68" s="25" t="n">
        <v>44900</v>
      </c>
      <c r="G68" s="18"/>
      <c r="H68" s="18"/>
      <c r="I68" s="18"/>
      <c r="J68" s="20"/>
      <c r="K68" s="20"/>
      <c r="L68" s="18"/>
    </row>
    <row r="69" customFormat="false" ht="17.25" hidden="false" customHeight="false" outlineLevel="0" collapsed="false">
      <c r="A69" s="18" t="s">
        <v>155</v>
      </c>
      <c r="B69" s="18" t="s">
        <v>156</v>
      </c>
      <c r="C69" s="18" t="s">
        <v>146</v>
      </c>
      <c r="D69" s="20" t="n">
        <v>5</v>
      </c>
      <c r="E69" s="20"/>
      <c r="F69" s="25" t="n">
        <v>44902</v>
      </c>
    </row>
    <row r="70" customFormat="false" ht="18" hidden="false" customHeight="false" outlineLevel="0" collapsed="false">
      <c r="A70" s="18"/>
      <c r="B70" s="18"/>
      <c r="C70" s="18"/>
      <c r="D70" s="19"/>
      <c r="E70" s="20"/>
      <c r="F70" s="25"/>
    </row>
    <row r="71" customFormat="false" ht="18" hidden="false" customHeight="false" outlineLevel="0" collapsed="false">
      <c r="A71" s="24" t="s">
        <v>157</v>
      </c>
      <c r="B71" s="24"/>
      <c r="C71" s="24"/>
      <c r="D71" s="24"/>
      <c r="E71" s="20"/>
      <c r="F71" s="25"/>
      <c r="G71" s="18"/>
      <c r="H71" s="18"/>
      <c r="I71" s="18"/>
      <c r="J71" s="20"/>
      <c r="K71" s="20"/>
      <c r="L71" s="18"/>
    </row>
    <row r="72" customFormat="false" ht="17.25" hidden="false" customHeight="false" outlineLevel="0" collapsed="false">
      <c r="A72" s="18" t="s">
        <v>158</v>
      </c>
      <c r="B72" s="18" t="s">
        <v>159</v>
      </c>
      <c r="C72" s="18" t="s">
        <v>160</v>
      </c>
      <c r="D72" s="20" t="n">
        <v>5</v>
      </c>
      <c r="E72" s="20"/>
      <c r="F72" s="25" t="n">
        <v>44901</v>
      </c>
      <c r="G72" s="18"/>
      <c r="H72" s="18"/>
      <c r="I72" s="18"/>
      <c r="J72" s="20"/>
      <c r="K72" s="20"/>
      <c r="L72" s="18"/>
    </row>
    <row r="73" customFormat="false" ht="18" hidden="false" customHeight="false" outlineLevel="0" collapsed="false">
      <c r="A73" s="18"/>
      <c r="B73" s="18"/>
      <c r="C73" s="18"/>
      <c r="D73" s="19"/>
      <c r="E73" s="20"/>
      <c r="F73" s="25"/>
      <c r="G73" s="18"/>
      <c r="H73" s="18"/>
      <c r="I73" s="18"/>
      <c r="J73" s="20"/>
      <c r="K73" s="20"/>
      <c r="L73" s="18"/>
    </row>
    <row r="74" customFormat="false" ht="18" hidden="false" customHeight="false" outlineLevel="0" collapsed="false">
      <c r="A74" s="24" t="s">
        <v>161</v>
      </c>
      <c r="B74" s="24"/>
      <c r="C74" s="24"/>
      <c r="D74" s="24"/>
      <c r="E74" s="20"/>
      <c r="F74" s="25"/>
      <c r="G74" s="18"/>
      <c r="H74" s="18"/>
      <c r="I74" s="18"/>
      <c r="J74" s="20"/>
      <c r="K74" s="20"/>
      <c r="L74" s="18"/>
    </row>
    <row r="75" customFormat="false" ht="17.25" hidden="false" customHeight="false" outlineLevel="0" collapsed="false">
      <c r="A75" s="18" t="s">
        <v>162</v>
      </c>
      <c r="B75" s="18" t="s">
        <v>163</v>
      </c>
      <c r="C75" s="18" t="s">
        <v>149</v>
      </c>
      <c r="D75" s="20" t="n">
        <v>5</v>
      </c>
      <c r="E75" s="20"/>
      <c r="F75" s="25" t="n">
        <v>44900</v>
      </c>
      <c r="G75" s="18"/>
      <c r="H75" s="18"/>
      <c r="I75" s="18"/>
      <c r="J75" s="20"/>
      <c r="K75" s="20"/>
      <c r="L75" s="18"/>
    </row>
    <row r="76" customFormat="false" ht="18" hidden="false" customHeight="false" outlineLevel="0" collapsed="false">
      <c r="A76" s="18"/>
      <c r="B76" s="18"/>
      <c r="C76" s="18"/>
      <c r="D76" s="19"/>
      <c r="E76" s="20"/>
      <c r="F76" s="25"/>
      <c r="G76" s="18"/>
      <c r="H76" s="18"/>
      <c r="I76" s="18"/>
      <c r="J76" s="20"/>
      <c r="K76" s="20"/>
      <c r="L76" s="18"/>
    </row>
    <row r="77" customFormat="false" ht="18" hidden="false" customHeight="false" outlineLevel="0" collapsed="false">
      <c r="A77" s="24" t="s">
        <v>164</v>
      </c>
      <c r="B77" s="24"/>
      <c r="C77" s="24"/>
      <c r="D77" s="24"/>
      <c r="E77" s="20"/>
      <c r="F77" s="25"/>
    </row>
    <row r="78" customFormat="false" ht="17.25" hidden="false" customHeight="false" outlineLevel="0" collapsed="false">
      <c r="A78" s="18" t="s">
        <v>165</v>
      </c>
      <c r="B78" s="18" t="s">
        <v>166</v>
      </c>
      <c r="C78" s="18" t="s">
        <v>45</v>
      </c>
      <c r="D78" s="20" t="n">
        <v>5</v>
      </c>
      <c r="E78" s="20"/>
      <c r="F78" s="25" t="n">
        <v>44890</v>
      </c>
    </row>
    <row r="79" customFormat="false" ht="17.25" hidden="false" customHeight="false" outlineLevel="0" collapsed="false">
      <c r="A79" s="18" t="s">
        <v>167</v>
      </c>
      <c r="B79" s="18" t="s">
        <v>168</v>
      </c>
      <c r="C79" s="18" t="s">
        <v>45</v>
      </c>
      <c r="D79" s="20" t="n">
        <v>5</v>
      </c>
      <c r="E79" s="20"/>
      <c r="F79" s="25" t="n">
        <v>44890</v>
      </c>
    </row>
    <row r="80" customFormat="false" ht="17.25" hidden="false" customHeight="false" outlineLevel="0" collapsed="false">
      <c r="A80" s="18" t="s">
        <v>169</v>
      </c>
      <c r="B80" s="18" t="s">
        <v>170</v>
      </c>
      <c r="C80" s="18" t="s">
        <v>45</v>
      </c>
      <c r="D80" s="20" t="n">
        <v>5</v>
      </c>
      <c r="E80" s="20"/>
      <c r="F80" s="25" t="n">
        <v>44893</v>
      </c>
    </row>
    <row r="81" customFormat="false" ht="18" hidden="false" customHeight="false" outlineLevel="0" collapsed="false">
      <c r="A81" s="18"/>
      <c r="B81" s="18"/>
      <c r="C81" s="18"/>
      <c r="D81" s="19"/>
      <c r="E81" s="20"/>
      <c r="F81" s="25"/>
    </row>
    <row r="82" customFormat="false" ht="15.75" hidden="false" customHeight="false" outlineLevel="0" collapsed="false">
      <c r="A82" s="24" t="s">
        <v>171</v>
      </c>
      <c r="B82" s="24"/>
      <c r="C82" s="24"/>
      <c r="D82" s="24"/>
    </row>
    <row r="83" customFormat="false" ht="17.25" hidden="false" customHeight="false" outlineLevel="0" collapsed="false">
      <c r="A83" s="26" t="s">
        <v>18</v>
      </c>
      <c r="B83" s="26" t="s">
        <v>172</v>
      </c>
      <c r="C83" s="19" t="s">
        <v>173</v>
      </c>
      <c r="D83" s="20" t="n">
        <v>5</v>
      </c>
      <c r="F83" s="25" t="n">
        <v>44866</v>
      </c>
    </row>
    <row r="84" customFormat="false" ht="17.25" hidden="false" customHeight="false" outlineLevel="0" collapsed="false">
      <c r="A84" s="26" t="s">
        <v>22</v>
      </c>
      <c r="B84" s="26" t="s">
        <v>174</v>
      </c>
      <c r="C84" s="19" t="s">
        <v>173</v>
      </c>
      <c r="D84" s="20" t="n">
        <v>5</v>
      </c>
      <c r="F84" s="25" t="n">
        <v>44866</v>
      </c>
    </row>
    <row r="85" customFormat="false" ht="17.25" hidden="false" customHeight="false" outlineLevel="0" collapsed="false">
      <c r="A85" s="26" t="s">
        <v>20</v>
      </c>
      <c r="B85" s="26" t="s">
        <v>175</v>
      </c>
      <c r="C85" s="19" t="s">
        <v>173</v>
      </c>
      <c r="D85" s="20" t="n">
        <v>5</v>
      </c>
      <c r="F85" s="25" t="n">
        <v>44866</v>
      </c>
    </row>
    <row r="86" customFormat="false" ht="17.25" hidden="false" customHeight="false" outlineLevel="0" collapsed="false">
      <c r="A86" s="26" t="s">
        <v>24</v>
      </c>
      <c r="B86" s="26" t="s">
        <v>176</v>
      </c>
      <c r="C86" s="19" t="s">
        <v>173</v>
      </c>
      <c r="D86" s="20" t="n">
        <v>5</v>
      </c>
      <c r="F86" s="25" t="n">
        <v>44866</v>
      </c>
    </row>
    <row r="87" customFormat="false" ht="18" hidden="false" customHeight="false" outlineLevel="0" collapsed="false"/>
    <row r="88" customFormat="false" ht="15.75" hidden="false" customHeight="false" outlineLevel="0" collapsed="false">
      <c r="A88" s="24" t="s">
        <v>177</v>
      </c>
      <c r="B88" s="24"/>
      <c r="C88" s="24"/>
      <c r="D88" s="24"/>
    </row>
    <row r="89" customFormat="false" ht="17.25" hidden="false" customHeight="false" outlineLevel="0" collapsed="false">
      <c r="A89" s="18" t="s">
        <v>178</v>
      </c>
      <c r="B89" s="18" t="s">
        <v>179</v>
      </c>
      <c r="C89" s="18" t="s">
        <v>149</v>
      </c>
      <c r="D89" s="20"/>
      <c r="E89" s="18"/>
      <c r="F89" s="25" t="n">
        <v>44889</v>
      </c>
    </row>
    <row r="90" customFormat="false" ht="17.25" hidden="false" customHeight="false" outlineLevel="0" collapsed="false">
      <c r="A90" s="18" t="s">
        <v>180</v>
      </c>
      <c r="B90" s="18" t="s">
        <v>181</v>
      </c>
      <c r="C90" s="18" t="s">
        <v>149</v>
      </c>
      <c r="D90" s="20"/>
      <c r="E90" s="18"/>
      <c r="F90" s="25" t="n">
        <v>44889</v>
      </c>
    </row>
    <row r="91" customFormat="false" ht="17.25" hidden="false" customHeight="false" outlineLevel="0" collapsed="false">
      <c r="A91" s="18" t="s">
        <v>182</v>
      </c>
      <c r="B91" s="18" t="s">
        <v>183</v>
      </c>
      <c r="C91" s="18" t="s">
        <v>149</v>
      </c>
      <c r="D91" s="20"/>
      <c r="E91" s="18"/>
      <c r="F91" s="25" t="n">
        <v>44889</v>
      </c>
    </row>
    <row r="92" customFormat="false" ht="17.25" hidden="false" customHeight="false" outlineLevel="0" collapsed="false">
      <c r="A92" s="18" t="s">
        <v>184</v>
      </c>
      <c r="B92" s="18" t="s">
        <v>185</v>
      </c>
      <c r="C92" s="18" t="s">
        <v>149</v>
      </c>
      <c r="D92" s="20"/>
      <c r="E92" s="18"/>
      <c r="F92" s="25" t="n">
        <v>44901</v>
      </c>
    </row>
    <row r="93" customFormat="false" ht="17.25" hidden="false" customHeight="false" outlineLevel="0" collapsed="false">
      <c r="A93" s="18" t="s">
        <v>186</v>
      </c>
      <c r="B93" s="18" t="s">
        <v>187</v>
      </c>
      <c r="C93" s="18" t="s">
        <v>149</v>
      </c>
      <c r="D93" s="20"/>
      <c r="E93" s="18"/>
      <c r="F93" s="25" t="n">
        <v>44866</v>
      </c>
    </row>
    <row r="94" customFormat="false" ht="17.25" hidden="false" customHeight="false" outlineLevel="0" collapsed="false">
      <c r="A94" s="18" t="s">
        <v>188</v>
      </c>
      <c r="B94" s="18" t="s">
        <v>189</v>
      </c>
      <c r="C94" s="18" t="s">
        <v>149</v>
      </c>
      <c r="D94" s="20"/>
      <c r="E94" s="18"/>
      <c r="F94" s="25" t="n">
        <v>44866</v>
      </c>
    </row>
    <row r="95" customFormat="false" ht="17.25" hidden="false" customHeight="false" outlineLevel="0" collapsed="false">
      <c r="A95" s="18" t="s">
        <v>190</v>
      </c>
      <c r="B95" s="18" t="s">
        <v>191</v>
      </c>
      <c r="C95" s="18" t="s">
        <v>149</v>
      </c>
      <c r="D95" s="20"/>
      <c r="E95" s="18"/>
      <c r="F95" s="25" t="n">
        <v>44866</v>
      </c>
    </row>
    <row r="96" customFormat="false" ht="17.25" hidden="false" customHeight="false" outlineLevel="0" collapsed="false">
      <c r="A96" s="18" t="s">
        <v>192</v>
      </c>
      <c r="B96" s="18" t="s">
        <v>193</v>
      </c>
      <c r="C96" s="18" t="s">
        <v>149</v>
      </c>
      <c r="D96" s="20"/>
      <c r="E96" s="18"/>
      <c r="F96" s="25" t="n">
        <v>44866</v>
      </c>
    </row>
    <row r="97" customFormat="false" ht="17.25" hidden="false" customHeight="false" outlineLevel="0" collapsed="false">
      <c r="A97" s="18" t="s">
        <v>194</v>
      </c>
      <c r="B97" s="18" t="s">
        <v>195</v>
      </c>
      <c r="C97" s="18" t="s">
        <v>149</v>
      </c>
      <c r="D97" s="20"/>
      <c r="E97" s="18"/>
      <c r="F97" s="25" t="n">
        <v>44866</v>
      </c>
    </row>
    <row r="98" customFormat="false" ht="17.25" hidden="false" customHeight="false" outlineLevel="0" collapsed="false">
      <c r="A98" s="18" t="s">
        <v>196</v>
      </c>
      <c r="B98" s="18" t="s">
        <v>197</v>
      </c>
      <c r="C98" s="18" t="s">
        <v>149</v>
      </c>
      <c r="D98" s="20"/>
      <c r="E98" s="20"/>
      <c r="F98" s="25" t="n">
        <v>44866</v>
      </c>
    </row>
    <row r="99" customFormat="false" ht="17.25" hidden="false" customHeight="false" outlineLevel="0" collapsed="false">
      <c r="A99" s="18" t="s">
        <v>198</v>
      </c>
      <c r="B99" s="18" t="s">
        <v>199</v>
      </c>
      <c r="C99" s="18" t="s">
        <v>149</v>
      </c>
      <c r="D99" s="20"/>
      <c r="E99" s="20"/>
      <c r="F99" s="25" t="n">
        <v>44866</v>
      </c>
    </row>
    <row r="100" customFormat="false" ht="17.25" hidden="false" customHeight="false" outlineLevel="0" collapsed="false">
      <c r="A100" s="18" t="s">
        <v>200</v>
      </c>
      <c r="B100" s="18" t="s">
        <v>201</v>
      </c>
      <c r="C100" s="18" t="s">
        <v>149</v>
      </c>
      <c r="D100" s="20"/>
      <c r="E100" s="20"/>
      <c r="F100" s="25" t="n">
        <v>44866</v>
      </c>
    </row>
    <row r="101" customFormat="false" ht="17.25" hidden="false" customHeight="false" outlineLevel="0" collapsed="false">
      <c r="A101" s="18" t="s">
        <v>202</v>
      </c>
      <c r="B101" s="18" t="s">
        <v>203</v>
      </c>
      <c r="C101" s="18" t="s">
        <v>149</v>
      </c>
      <c r="D101" s="20"/>
      <c r="E101" s="20"/>
      <c r="F101" s="25" t="n">
        <v>44866</v>
      </c>
    </row>
    <row r="102" customFormat="false" ht="17.25" hidden="false" customHeight="false" outlineLevel="0" collapsed="false">
      <c r="A102" s="18" t="s">
        <v>204</v>
      </c>
      <c r="B102" s="18" t="s">
        <v>205</v>
      </c>
      <c r="C102" s="18" t="s">
        <v>149</v>
      </c>
      <c r="D102" s="20"/>
      <c r="E102" s="20"/>
      <c r="F102" s="25" t="n">
        <v>44866</v>
      </c>
    </row>
    <row r="103" customFormat="false" ht="17.25" hidden="false" customHeight="false" outlineLevel="0" collapsed="false">
      <c r="A103" s="18" t="s">
        <v>206</v>
      </c>
      <c r="B103" s="18" t="s">
        <v>207</v>
      </c>
      <c r="C103" s="18" t="s">
        <v>149</v>
      </c>
      <c r="D103" s="20"/>
      <c r="E103" s="20"/>
      <c r="F103" s="25" t="n">
        <v>44866</v>
      </c>
    </row>
    <row r="104" customFormat="false" ht="17.25" hidden="false" customHeight="false" outlineLevel="0" collapsed="false">
      <c r="A104" s="18" t="s">
        <v>208</v>
      </c>
      <c r="B104" s="18" t="s">
        <v>209</v>
      </c>
      <c r="C104" s="18" t="s">
        <v>149</v>
      </c>
      <c r="D104" s="20"/>
      <c r="E104" s="20"/>
      <c r="F104" s="25" t="n">
        <v>44866</v>
      </c>
    </row>
    <row r="105" customFormat="false" ht="17.25" hidden="false" customHeight="false" outlineLevel="0" collapsed="false">
      <c r="A105" s="18" t="s">
        <v>210</v>
      </c>
      <c r="B105" s="18" t="s">
        <v>211</v>
      </c>
      <c r="C105" s="18" t="s">
        <v>212</v>
      </c>
      <c r="D105" s="20"/>
      <c r="E105" s="20"/>
      <c r="F105" s="25" t="n">
        <v>44896</v>
      </c>
    </row>
    <row r="106" customFormat="false" ht="17.25" hidden="false" customHeight="false" outlineLevel="0" collapsed="false">
      <c r="A106" s="18" t="s">
        <v>213</v>
      </c>
      <c r="B106" s="18" t="s">
        <v>214</v>
      </c>
      <c r="C106" s="18" t="s">
        <v>149</v>
      </c>
      <c r="D106" s="20"/>
      <c r="E106" s="20"/>
      <c r="F106" s="25" t="n">
        <v>44896</v>
      </c>
    </row>
    <row r="107" customFormat="false" ht="17.25" hidden="false" customHeight="false" outlineLevel="0" collapsed="false">
      <c r="A107" s="18" t="s">
        <v>215</v>
      </c>
      <c r="B107" s="18" t="s">
        <v>216</v>
      </c>
      <c r="C107" s="18" t="s">
        <v>149</v>
      </c>
      <c r="D107" s="20"/>
      <c r="E107" s="20"/>
      <c r="F107" s="25" t="n">
        <v>44896</v>
      </c>
    </row>
    <row r="108" customFormat="false" ht="17.25" hidden="false" customHeight="false" outlineLevel="0" collapsed="false">
      <c r="A108" s="18" t="s">
        <v>217</v>
      </c>
      <c r="B108" s="18" t="s">
        <v>218</v>
      </c>
      <c r="C108" s="18" t="s">
        <v>149</v>
      </c>
      <c r="D108" s="20"/>
      <c r="E108" s="18"/>
      <c r="F108" s="25" t="n">
        <v>44866</v>
      </c>
    </row>
    <row r="109" customFormat="false" ht="17.25" hidden="false" customHeight="false" outlineLevel="0" collapsed="false">
      <c r="A109" s="18" t="s">
        <v>219</v>
      </c>
      <c r="B109" s="18" t="s">
        <v>220</v>
      </c>
      <c r="C109" s="18" t="s">
        <v>149</v>
      </c>
      <c r="D109" s="20"/>
      <c r="E109" s="20"/>
      <c r="F109" s="25" t="n">
        <v>44866</v>
      </c>
    </row>
    <row r="110" customFormat="false" ht="17.25" hidden="false" customHeight="false" outlineLevel="0" collapsed="false">
      <c r="A110" s="18" t="s">
        <v>221</v>
      </c>
      <c r="B110" s="18" t="s">
        <v>222</v>
      </c>
      <c r="C110" s="18" t="s">
        <v>149</v>
      </c>
      <c r="D110" s="20"/>
      <c r="E110" s="20"/>
      <c r="F110" s="25" t="n">
        <v>44895</v>
      </c>
      <c r="G110" s="18"/>
      <c r="H110" s="18"/>
      <c r="I110" s="20"/>
      <c r="J110" s="20"/>
    </row>
    <row r="111" customFormat="false" ht="17.25" hidden="false" customHeight="false" outlineLevel="0" collapsed="false">
      <c r="A111" s="18" t="s">
        <v>223</v>
      </c>
      <c r="B111" s="18" t="s">
        <v>224</v>
      </c>
      <c r="C111" s="18" t="s">
        <v>149</v>
      </c>
      <c r="D111" s="20"/>
      <c r="E111" s="18"/>
      <c r="F111" s="25" t="n">
        <v>44866</v>
      </c>
      <c r="G111" s="18"/>
      <c r="H111" s="18"/>
      <c r="I111" s="18"/>
      <c r="J111" s="20"/>
      <c r="K111" s="20"/>
    </row>
    <row r="112" customFormat="false" ht="17.25" hidden="false" customHeight="false" outlineLevel="0" collapsed="false">
      <c r="A112" s="18" t="s">
        <v>225</v>
      </c>
      <c r="B112" s="18" t="s">
        <v>226</v>
      </c>
      <c r="C112" s="18" t="s">
        <v>149</v>
      </c>
      <c r="D112" s="20"/>
      <c r="E112" s="18"/>
      <c r="F112" s="25" t="n">
        <v>44866</v>
      </c>
      <c r="G112" s="18"/>
      <c r="H112" s="18"/>
      <c r="I112" s="18"/>
      <c r="J112" s="20"/>
      <c r="K112" s="20"/>
    </row>
    <row r="113" customFormat="false" ht="17.25" hidden="false" customHeight="false" outlineLevel="0" collapsed="false">
      <c r="A113" s="18" t="s">
        <v>227</v>
      </c>
      <c r="B113" s="18" t="s">
        <v>228</v>
      </c>
      <c r="C113" s="18" t="s">
        <v>149</v>
      </c>
      <c r="D113" s="20"/>
      <c r="E113" s="18"/>
      <c r="F113" s="25" t="n">
        <v>44866</v>
      </c>
      <c r="G113" s="18"/>
      <c r="H113" s="18"/>
      <c r="I113" s="18"/>
      <c r="J113" s="20"/>
      <c r="K113" s="20"/>
    </row>
    <row r="114" customFormat="false" ht="17.25" hidden="false" customHeight="false" outlineLevel="0" collapsed="false">
      <c r="A114" s="18" t="s">
        <v>229</v>
      </c>
      <c r="B114" s="18" t="s">
        <v>230</v>
      </c>
      <c r="C114" s="18" t="s">
        <v>149</v>
      </c>
      <c r="D114" s="20"/>
      <c r="E114" s="18"/>
      <c r="F114" s="25" t="n">
        <v>44893</v>
      </c>
      <c r="G114" s="18"/>
      <c r="H114" s="18"/>
      <c r="I114" s="18"/>
      <c r="J114" s="20"/>
      <c r="K114" s="20"/>
    </row>
    <row r="115" customFormat="false" ht="17.25" hidden="false" customHeight="false" outlineLevel="0" collapsed="false">
      <c r="A115" s="18" t="s">
        <v>231</v>
      </c>
      <c r="B115" s="18" t="s">
        <v>232</v>
      </c>
      <c r="C115" s="18" t="s">
        <v>149</v>
      </c>
      <c r="D115" s="20"/>
      <c r="E115" s="20"/>
      <c r="F115" s="25" t="n">
        <v>44893</v>
      </c>
    </row>
    <row r="116" customFormat="false" ht="17.25" hidden="false" customHeight="false" outlineLevel="0" collapsed="false">
      <c r="A116" s="18" t="s">
        <v>233</v>
      </c>
      <c r="B116" s="18" t="s">
        <v>234</v>
      </c>
      <c r="C116" s="18" t="s">
        <v>149</v>
      </c>
      <c r="D116" s="20"/>
      <c r="E116" s="20"/>
      <c r="F116" s="25" t="n">
        <v>44866</v>
      </c>
    </row>
    <row r="117" customFormat="false" ht="17.25" hidden="false" customHeight="false" outlineLevel="0" collapsed="false">
      <c r="A117" s="18" t="s">
        <v>235</v>
      </c>
      <c r="B117" s="18" t="s">
        <v>236</v>
      </c>
      <c r="C117" s="18" t="s">
        <v>149</v>
      </c>
      <c r="D117" s="20"/>
      <c r="E117" s="20"/>
      <c r="F117" s="25" t="n">
        <v>44866</v>
      </c>
    </row>
    <row r="118" customFormat="false" ht="17.25" hidden="false" customHeight="false" outlineLevel="0" collapsed="false">
      <c r="A118" s="18" t="s">
        <v>237</v>
      </c>
      <c r="B118" s="18" t="s">
        <v>238</v>
      </c>
      <c r="C118" s="18" t="s">
        <v>149</v>
      </c>
      <c r="D118" s="20"/>
      <c r="E118" s="20"/>
      <c r="F118" s="25" t="n">
        <v>44866</v>
      </c>
    </row>
    <row r="119" customFormat="false" ht="17.25" hidden="false" customHeight="false" outlineLevel="0" collapsed="false">
      <c r="A119" s="18" t="s">
        <v>239</v>
      </c>
      <c r="B119" s="18" t="s">
        <v>240</v>
      </c>
      <c r="C119" s="18" t="s">
        <v>149</v>
      </c>
      <c r="D119" s="19"/>
      <c r="E119" s="20"/>
      <c r="F119" s="25" t="n">
        <v>44866</v>
      </c>
    </row>
    <row r="120" customFormat="false" ht="17.25" hidden="false" customHeight="false" outlineLevel="0" collapsed="false">
      <c r="A120" s="18" t="s">
        <v>241</v>
      </c>
      <c r="B120" s="18" t="s">
        <v>242</v>
      </c>
      <c r="C120" s="18" t="s">
        <v>14</v>
      </c>
      <c r="D120" s="19"/>
      <c r="E120" s="20"/>
      <c r="F120" s="25" t="n">
        <v>44890</v>
      </c>
    </row>
    <row r="121" customFormat="false" ht="17.25" hidden="false" customHeight="false" outlineLevel="0" collapsed="false">
      <c r="A121" s="18" t="s">
        <v>243</v>
      </c>
      <c r="B121" s="18" t="s">
        <v>244</v>
      </c>
      <c r="C121" s="18" t="s">
        <v>149</v>
      </c>
      <c r="D121" s="19"/>
      <c r="E121" s="20"/>
      <c r="F121" s="25" t="n">
        <v>44866</v>
      </c>
    </row>
    <row r="122" customFormat="false" ht="17.25" hidden="false" customHeight="false" outlineLevel="0" collapsed="false">
      <c r="A122" s="18" t="s">
        <v>245</v>
      </c>
      <c r="B122" s="18" t="s">
        <v>246</v>
      </c>
      <c r="C122" s="18" t="s">
        <v>149</v>
      </c>
      <c r="D122" s="19"/>
      <c r="E122" s="20"/>
      <c r="F122" s="25" t="n">
        <v>44866</v>
      </c>
    </row>
    <row r="123" customFormat="false" ht="17.25" hidden="false" customHeight="false" outlineLevel="0" collapsed="false">
      <c r="A123" s="18" t="s">
        <v>247</v>
      </c>
      <c r="B123" s="18" t="s">
        <v>248</v>
      </c>
      <c r="C123" s="18" t="s">
        <v>149</v>
      </c>
      <c r="D123" s="19"/>
      <c r="E123" s="20"/>
      <c r="F123" s="25" t="n">
        <v>44866</v>
      </c>
    </row>
    <row r="124" customFormat="false" ht="17.25" hidden="false" customHeight="false" outlineLevel="0" collapsed="false">
      <c r="A124" s="18" t="s">
        <v>249</v>
      </c>
      <c r="B124" s="18" t="s">
        <v>250</v>
      </c>
      <c r="C124" s="18" t="s">
        <v>149</v>
      </c>
      <c r="D124" s="19"/>
      <c r="E124" s="20"/>
      <c r="F124" s="25" t="n">
        <v>44866</v>
      </c>
    </row>
    <row r="125" customFormat="false" ht="17.25" hidden="false" customHeight="false" outlineLevel="0" collapsed="false">
      <c r="A125" s="18" t="s">
        <v>251</v>
      </c>
      <c r="B125" s="18" t="s">
        <v>252</v>
      </c>
      <c r="C125" s="18" t="s">
        <v>149</v>
      </c>
      <c r="D125" s="19"/>
      <c r="E125" s="20"/>
      <c r="F125" s="25" t="n">
        <v>44900</v>
      </c>
    </row>
    <row r="126" customFormat="false" ht="17.25" hidden="false" customHeight="false" outlineLevel="0" collapsed="false">
      <c r="A126" s="18" t="s">
        <v>253</v>
      </c>
      <c r="B126" s="18" t="s">
        <v>254</v>
      </c>
      <c r="C126" s="18" t="s">
        <v>149</v>
      </c>
      <c r="D126" s="19"/>
      <c r="E126" s="20"/>
      <c r="F126" s="25" t="n">
        <v>44901</v>
      </c>
    </row>
    <row r="127" customFormat="false" ht="17.25" hidden="false" customHeight="false" outlineLevel="0" collapsed="false">
      <c r="A127" s="18" t="s">
        <v>255</v>
      </c>
      <c r="B127" s="18" t="s">
        <v>256</v>
      </c>
      <c r="C127" s="18" t="s">
        <v>149</v>
      </c>
      <c r="D127" s="19"/>
      <c r="E127" s="20"/>
      <c r="F127" s="25" t="n">
        <v>44866</v>
      </c>
    </row>
    <row r="128" customFormat="false" ht="17.25" hidden="false" customHeight="false" outlineLevel="0" collapsed="false">
      <c r="A128" s="18" t="s">
        <v>257</v>
      </c>
      <c r="B128" s="18" t="s">
        <v>258</v>
      </c>
      <c r="C128" s="18" t="s">
        <v>149</v>
      </c>
      <c r="D128" s="19"/>
      <c r="E128" s="20"/>
      <c r="F128" s="25" t="n">
        <v>44866</v>
      </c>
    </row>
    <row r="129" customFormat="false" ht="17.25" hidden="false" customHeight="false" outlineLevel="0" collapsed="false">
      <c r="A129" s="18" t="s">
        <v>257</v>
      </c>
      <c r="B129" s="18" t="s">
        <v>259</v>
      </c>
      <c r="C129" s="18" t="s">
        <v>149</v>
      </c>
      <c r="D129" s="19"/>
      <c r="E129" s="20"/>
      <c r="F129" s="25" t="n">
        <v>44866</v>
      </c>
    </row>
    <row r="130" customFormat="false" ht="17.25" hidden="false" customHeight="false" outlineLevel="0" collapsed="false">
      <c r="A130" s="18" t="s">
        <v>260</v>
      </c>
      <c r="B130" s="18" t="s">
        <v>261</v>
      </c>
      <c r="C130" s="18" t="s">
        <v>149</v>
      </c>
      <c r="D130" s="19"/>
      <c r="E130" s="20"/>
      <c r="F130" s="25" t="n">
        <v>44866</v>
      </c>
    </row>
    <row r="131" customFormat="false" ht="18" hidden="false" customHeight="false" outlineLevel="0" collapsed="false">
      <c r="A131" s="18"/>
      <c r="B131" s="18"/>
      <c r="C131" s="18"/>
      <c r="D131" s="19"/>
      <c r="E131" s="20"/>
      <c r="F131" s="25"/>
    </row>
    <row r="132" customFormat="false" ht="18" hidden="false" customHeight="false" outlineLevel="0" collapsed="false">
      <c r="A132" s="24" t="s">
        <v>262</v>
      </c>
      <c r="B132" s="24"/>
      <c r="C132" s="24"/>
      <c r="D132" s="24"/>
      <c r="E132" s="20"/>
    </row>
    <row r="133" customFormat="false" ht="17.25" hidden="false" customHeight="false" outlineLevel="0" collapsed="false">
      <c r="A133" s="18" t="s">
        <v>263</v>
      </c>
      <c r="B133" s="18" t="s">
        <v>264</v>
      </c>
      <c r="C133" s="18" t="s">
        <v>149</v>
      </c>
      <c r="D133" s="20"/>
      <c r="E133" s="18"/>
      <c r="F133" s="25" t="n">
        <v>44880</v>
      </c>
    </row>
    <row r="134" customFormat="false" ht="17.25" hidden="false" customHeight="false" outlineLevel="0" collapsed="false">
      <c r="A134" s="18" t="s">
        <v>265</v>
      </c>
      <c r="B134" s="18" t="s">
        <v>266</v>
      </c>
      <c r="C134" s="18" t="s">
        <v>149</v>
      </c>
      <c r="D134" s="20"/>
      <c r="E134" s="20"/>
      <c r="F134" s="25" t="n">
        <v>44866</v>
      </c>
    </row>
    <row r="135" customFormat="false" ht="17.25" hidden="false" customHeight="false" outlineLevel="0" collapsed="false">
      <c r="A135" s="18" t="s">
        <v>267</v>
      </c>
      <c r="B135" s="18" t="s">
        <v>268</v>
      </c>
      <c r="C135" s="18" t="s">
        <v>45</v>
      </c>
      <c r="D135" s="20"/>
      <c r="E135" s="20"/>
      <c r="F135" s="25" t="n">
        <v>44866</v>
      </c>
    </row>
    <row r="136" customFormat="false" ht="17.25" hidden="false" customHeight="false" outlineLevel="0" collapsed="false">
      <c r="A136" s="18" t="s">
        <v>269</v>
      </c>
      <c r="B136" s="18" t="s">
        <v>270</v>
      </c>
      <c r="C136" s="18" t="s">
        <v>45</v>
      </c>
      <c r="D136" s="20"/>
      <c r="E136" s="20"/>
      <c r="F136" s="25" t="n">
        <v>44866</v>
      </c>
    </row>
    <row r="137" customFormat="false" ht="17.25" hidden="false" customHeight="false" outlineLevel="0" collapsed="false">
      <c r="A137" s="18" t="s">
        <v>271</v>
      </c>
      <c r="B137" s="18" t="s">
        <v>272</v>
      </c>
      <c r="C137" s="18" t="s">
        <v>149</v>
      </c>
      <c r="D137" s="20"/>
      <c r="E137" s="18"/>
      <c r="F137" s="25" t="n">
        <v>44880</v>
      </c>
    </row>
    <row r="138" customFormat="false" ht="18" hidden="false" customHeight="false" outlineLevel="0" collapsed="false">
      <c r="A138" s="18"/>
      <c r="B138" s="18"/>
      <c r="C138" s="18"/>
      <c r="D138" s="20"/>
      <c r="E138" s="18"/>
      <c r="F138" s="25"/>
    </row>
    <row r="139" customFormat="false" ht="18" hidden="false" customHeight="false" outlineLevel="0" collapsed="false">
      <c r="A139" s="24" t="s">
        <v>273</v>
      </c>
      <c r="B139" s="24"/>
      <c r="C139" s="24"/>
      <c r="D139" s="24"/>
      <c r="E139" s="20"/>
    </row>
    <row r="140" customFormat="false" ht="17.25" hidden="false" customHeight="false" outlineLevel="0" collapsed="false">
      <c r="A140" s="18" t="s">
        <v>274</v>
      </c>
      <c r="B140" s="18" t="s">
        <v>275</v>
      </c>
      <c r="C140" s="18" t="s">
        <v>14</v>
      </c>
      <c r="D140" s="19"/>
      <c r="E140" s="20"/>
      <c r="F140" s="25" t="n">
        <v>44866</v>
      </c>
    </row>
    <row r="141" customFormat="false" ht="18" hidden="false" customHeight="false" outlineLevel="0" collapsed="false">
      <c r="A141" s="18"/>
      <c r="B141" s="18"/>
      <c r="C141" s="18"/>
      <c r="D141" s="19"/>
      <c r="E141" s="20"/>
      <c r="F141" s="25"/>
    </row>
    <row r="142" customFormat="false" ht="15.75" hidden="false" customHeight="false" outlineLevel="0" collapsed="false">
      <c r="A142" s="24" t="s">
        <v>276</v>
      </c>
      <c r="B142" s="24"/>
      <c r="C142" s="24"/>
      <c r="D142" s="24"/>
    </row>
    <row r="143" customFormat="false" ht="17.25" hidden="false" customHeight="false" outlineLevel="0" collapsed="false">
      <c r="A143" s="18" t="s">
        <v>277</v>
      </c>
      <c r="B143" s="18" t="s">
        <v>278</v>
      </c>
      <c r="C143" s="18" t="s">
        <v>45</v>
      </c>
      <c r="D143" s="19"/>
    </row>
    <row r="144" customFormat="false" ht="17.25" hidden="false" customHeight="false" outlineLevel="0" collapsed="false">
      <c r="A144" s="18" t="s">
        <v>279</v>
      </c>
      <c r="B144" s="18" t="s">
        <v>280</v>
      </c>
      <c r="C144" s="18" t="s">
        <v>45</v>
      </c>
      <c r="D144" s="19"/>
      <c r="E144" s="18"/>
      <c r="F144" s="25" t="n">
        <v>44866</v>
      </c>
    </row>
    <row r="145" customFormat="false" ht="18" hidden="false" customHeight="false" outlineLevel="0" collapsed="false">
      <c r="A145" s="18"/>
      <c r="B145" s="18"/>
      <c r="C145" s="18"/>
      <c r="D145" s="19"/>
      <c r="E145" s="18"/>
      <c r="F145" s="25"/>
    </row>
    <row r="146" customFormat="false" ht="18" hidden="false" customHeight="false" outlineLevel="0" collapsed="false">
      <c r="A146" s="24" t="s">
        <v>281</v>
      </c>
      <c r="B146" s="24"/>
      <c r="C146" s="24"/>
      <c r="D146" s="24"/>
      <c r="E146" s="20"/>
    </row>
    <row r="147" customFormat="false" ht="17.25" hidden="false" customHeight="false" outlineLevel="0" collapsed="false">
      <c r="A147" s="18" t="s">
        <v>282</v>
      </c>
      <c r="B147" s="18" t="s">
        <v>283</v>
      </c>
      <c r="C147" s="18" t="s">
        <v>14</v>
      </c>
      <c r="D147" s="20"/>
      <c r="E147" s="20"/>
      <c r="F147" s="25" t="n">
        <v>44866</v>
      </c>
    </row>
    <row r="148" customFormat="false" ht="17.25" hidden="false" customHeight="false" outlineLevel="0" collapsed="false">
      <c r="A148" s="18" t="s">
        <v>284</v>
      </c>
      <c r="B148" s="18" t="s">
        <v>285</v>
      </c>
      <c r="C148" s="18" t="s">
        <v>14</v>
      </c>
      <c r="D148" s="20"/>
      <c r="E148" s="20"/>
      <c r="F148" s="25" t="n">
        <v>44867</v>
      </c>
    </row>
    <row r="149" customFormat="false" ht="17.25" hidden="false" customHeight="false" outlineLevel="0" collapsed="false">
      <c r="A149" s="18" t="s">
        <v>286</v>
      </c>
      <c r="B149" s="18" t="s">
        <v>287</v>
      </c>
      <c r="C149" s="18" t="s">
        <v>14</v>
      </c>
      <c r="D149" s="20"/>
      <c r="E149" s="20"/>
      <c r="F149" s="25" t="n">
        <v>44895</v>
      </c>
    </row>
    <row r="150" customFormat="false" ht="17.25" hidden="false" customHeight="false" outlineLevel="0" collapsed="false">
      <c r="A150" s="18" t="s">
        <v>288</v>
      </c>
      <c r="B150" s="18" t="s">
        <v>289</v>
      </c>
      <c r="C150" s="18" t="s">
        <v>14</v>
      </c>
      <c r="D150" s="20"/>
      <c r="E150" s="20"/>
      <c r="F150" s="25" t="n">
        <v>44866</v>
      </c>
    </row>
    <row r="151" customFormat="false" ht="17.25" hidden="false" customHeight="false" outlineLevel="0" collapsed="false">
      <c r="A151" s="18" t="s">
        <v>290</v>
      </c>
      <c r="B151" s="18" t="s">
        <v>291</v>
      </c>
      <c r="C151" s="18" t="s">
        <v>14</v>
      </c>
      <c r="D151" s="20"/>
      <c r="E151" s="18"/>
      <c r="F151" s="25" t="n">
        <v>44865</v>
      </c>
    </row>
    <row r="152" customFormat="false" ht="17.25" hidden="false" customHeight="false" outlineLevel="0" collapsed="false">
      <c r="A152" s="18" t="s">
        <v>292</v>
      </c>
      <c r="B152" s="18" t="s">
        <v>293</v>
      </c>
      <c r="C152" s="18" t="s">
        <v>14</v>
      </c>
      <c r="D152" s="20"/>
      <c r="E152" s="18"/>
      <c r="F152" s="25" t="n">
        <v>44866</v>
      </c>
    </row>
    <row r="153" customFormat="false" ht="17.25" hidden="false" customHeight="false" outlineLevel="0" collapsed="false">
      <c r="A153" s="18" t="s">
        <v>294</v>
      </c>
      <c r="B153" s="18" t="s">
        <v>295</v>
      </c>
      <c r="C153" s="18" t="s">
        <v>14</v>
      </c>
      <c r="D153" s="20"/>
      <c r="E153" s="18"/>
      <c r="F153" s="25" t="n">
        <v>44866</v>
      </c>
    </row>
    <row r="154" customFormat="false" ht="17.25" hidden="false" customHeight="false" outlineLevel="0" collapsed="false">
      <c r="A154" s="18" t="s">
        <v>296</v>
      </c>
      <c r="B154" s="18" t="s">
        <v>297</v>
      </c>
      <c r="C154" s="18" t="s">
        <v>14</v>
      </c>
      <c r="D154" s="20"/>
      <c r="E154" s="18"/>
      <c r="F154" s="25" t="n">
        <v>44866</v>
      </c>
    </row>
    <row r="155" customFormat="false" ht="17.25" hidden="false" customHeight="false" outlineLevel="0" collapsed="false">
      <c r="A155" s="18" t="s">
        <v>298</v>
      </c>
      <c r="B155" s="18" t="s">
        <v>299</v>
      </c>
      <c r="C155" s="18" t="s">
        <v>14</v>
      </c>
      <c r="D155" s="20"/>
      <c r="E155" s="18"/>
      <c r="F155" s="25" t="n">
        <v>44866</v>
      </c>
    </row>
    <row r="156" customFormat="false" ht="17.25" hidden="false" customHeight="false" outlineLevel="0" collapsed="false">
      <c r="A156" s="18" t="s">
        <v>300</v>
      </c>
      <c r="B156" s="18" t="s">
        <v>301</v>
      </c>
      <c r="C156" s="18" t="s">
        <v>14</v>
      </c>
      <c r="D156" s="20"/>
      <c r="E156" s="18"/>
      <c r="F156" s="25" t="n">
        <v>44866</v>
      </c>
    </row>
    <row r="157" customFormat="false" ht="17.25" hidden="false" customHeight="false" outlineLevel="0" collapsed="false">
      <c r="A157" s="18" t="s">
        <v>302</v>
      </c>
      <c r="B157" s="18" t="s">
        <v>303</v>
      </c>
      <c r="C157" s="18" t="s">
        <v>14</v>
      </c>
      <c r="D157" s="20"/>
      <c r="E157" s="20"/>
      <c r="F157" s="25" t="n">
        <v>44866</v>
      </c>
    </row>
    <row r="158" customFormat="false" ht="17.25" hidden="false" customHeight="false" outlineLevel="0" collapsed="false">
      <c r="A158" s="18" t="s">
        <v>304</v>
      </c>
      <c r="B158" s="18" t="s">
        <v>305</v>
      </c>
      <c r="C158" s="18" t="s">
        <v>14</v>
      </c>
      <c r="D158" s="20"/>
      <c r="E158" s="20"/>
      <c r="F158" s="25" t="n">
        <v>44866</v>
      </c>
    </row>
    <row r="159" customFormat="false" ht="17.25" hidden="false" customHeight="false" outlineLevel="0" collapsed="false">
      <c r="A159" s="18" t="s">
        <v>306</v>
      </c>
      <c r="B159" s="18" t="s">
        <v>307</v>
      </c>
      <c r="C159" s="18" t="s">
        <v>14</v>
      </c>
      <c r="D159" s="20"/>
      <c r="E159" s="18"/>
      <c r="F159" s="25" t="n">
        <v>44866</v>
      </c>
    </row>
    <row r="160" customFormat="false" ht="17.25" hidden="false" customHeight="false" outlineLevel="0" collapsed="false">
      <c r="A160" s="18" t="s">
        <v>308</v>
      </c>
      <c r="B160" s="18" t="s">
        <v>309</v>
      </c>
      <c r="C160" s="18" t="s">
        <v>14</v>
      </c>
      <c r="D160" s="20"/>
      <c r="E160" s="18"/>
      <c r="F160" s="25" t="n">
        <v>44894</v>
      </c>
    </row>
    <row r="161" customFormat="false" ht="17.25" hidden="false" customHeight="false" outlineLevel="0" collapsed="false">
      <c r="A161" s="18" t="s">
        <v>310</v>
      </c>
      <c r="B161" s="18" t="s">
        <v>311</v>
      </c>
      <c r="C161" s="18" t="s">
        <v>14</v>
      </c>
      <c r="D161" s="20"/>
      <c r="E161" s="18"/>
      <c r="F161" s="25" t="n">
        <v>44894</v>
      </c>
    </row>
    <row r="162" customFormat="false" ht="17.25" hidden="false" customHeight="false" outlineLevel="0" collapsed="false">
      <c r="A162" s="18" t="s">
        <v>312</v>
      </c>
      <c r="B162" s="18" t="s">
        <v>313</v>
      </c>
      <c r="C162" s="18" t="s">
        <v>14</v>
      </c>
      <c r="D162" s="20"/>
      <c r="E162" s="18"/>
      <c r="F162" s="25" t="n">
        <v>44894</v>
      </c>
    </row>
    <row r="163" customFormat="false" ht="17.25" hidden="false" customHeight="false" outlineLevel="0" collapsed="false">
      <c r="A163" s="18" t="s">
        <v>314</v>
      </c>
      <c r="B163" s="18" t="s">
        <v>315</v>
      </c>
      <c r="C163" s="18" t="s">
        <v>14</v>
      </c>
      <c r="D163" s="20"/>
      <c r="E163" s="18"/>
      <c r="F163" s="25" t="n">
        <v>44895</v>
      </c>
    </row>
    <row r="164" customFormat="false" ht="17.25" hidden="false" customHeight="false" outlineLevel="0" collapsed="false">
      <c r="A164" s="18" t="s">
        <v>316</v>
      </c>
      <c r="B164" s="18" t="s">
        <v>317</v>
      </c>
      <c r="C164" s="18" t="s">
        <v>14</v>
      </c>
      <c r="D164" s="20"/>
      <c r="E164" s="18"/>
      <c r="F164" s="25" t="n">
        <v>44210</v>
      </c>
    </row>
    <row r="165" customFormat="false" ht="17.25" hidden="false" customHeight="false" outlineLevel="0" collapsed="false">
      <c r="A165" s="18" t="s">
        <v>318</v>
      </c>
      <c r="B165" s="18" t="s">
        <v>319</v>
      </c>
      <c r="C165" s="18" t="s">
        <v>45</v>
      </c>
      <c r="D165" s="20"/>
      <c r="E165" s="18"/>
      <c r="F165" s="25" t="n">
        <v>44895</v>
      </c>
    </row>
    <row r="166" customFormat="false" ht="17.25" hidden="false" customHeight="false" outlineLevel="0" collapsed="false">
      <c r="A166" s="18" t="s">
        <v>320</v>
      </c>
      <c r="B166" s="18" t="s">
        <v>321</v>
      </c>
      <c r="C166" s="18" t="s">
        <v>14</v>
      </c>
      <c r="D166" s="20"/>
      <c r="E166" s="18"/>
      <c r="F166" s="25" t="n">
        <v>44895</v>
      </c>
    </row>
    <row r="167" customFormat="false" ht="17.25" hidden="false" customHeight="false" outlineLevel="0" collapsed="false">
      <c r="A167" s="18" t="s">
        <v>322</v>
      </c>
      <c r="B167" s="18" t="s">
        <v>323</v>
      </c>
      <c r="C167" s="18" t="s">
        <v>14</v>
      </c>
      <c r="D167" s="20"/>
      <c r="E167" s="18"/>
      <c r="F167" s="25" t="n">
        <v>44902</v>
      </c>
    </row>
    <row r="168" customFormat="false" ht="17.25" hidden="false" customHeight="false" outlineLevel="0" collapsed="false">
      <c r="A168" s="18" t="s">
        <v>324</v>
      </c>
      <c r="B168" s="18" t="s">
        <v>325</v>
      </c>
      <c r="C168" s="18" t="s">
        <v>14</v>
      </c>
      <c r="D168" s="20"/>
      <c r="E168" s="18"/>
      <c r="F168" s="25" t="n">
        <v>44903</v>
      </c>
    </row>
    <row r="169" customFormat="false" ht="18" hidden="false" customHeight="false" outlineLevel="0" collapsed="false">
      <c r="A169" s="18"/>
      <c r="B169" s="18"/>
      <c r="C169" s="18"/>
      <c r="D169" s="20"/>
      <c r="E169" s="18"/>
      <c r="F169" s="25"/>
    </row>
    <row r="170" customFormat="false" ht="18" hidden="false" customHeight="false" outlineLevel="0" collapsed="false">
      <c r="A170" s="24" t="s">
        <v>326</v>
      </c>
      <c r="B170" s="24"/>
      <c r="C170" s="24"/>
      <c r="D170" s="24"/>
      <c r="E170" s="20"/>
    </row>
    <row r="171" customFormat="false" ht="17.25" hidden="false" customHeight="false" outlineLevel="0" collapsed="false">
      <c r="A171" s="18" t="s">
        <v>327</v>
      </c>
      <c r="B171" s="18" t="s">
        <v>328</v>
      </c>
      <c r="C171" s="18" t="s">
        <v>14</v>
      </c>
      <c r="D171" s="20"/>
      <c r="E171" s="20"/>
      <c r="F171" s="25" t="n">
        <v>44866</v>
      </c>
    </row>
    <row r="172" customFormat="false" ht="17.25" hidden="false" customHeight="false" outlineLevel="0" collapsed="false">
      <c r="A172" s="18" t="s">
        <v>329</v>
      </c>
      <c r="B172" s="18" t="s">
        <v>330</v>
      </c>
      <c r="C172" s="18" t="s">
        <v>14</v>
      </c>
      <c r="D172" s="20"/>
      <c r="E172" s="20"/>
      <c r="F172" s="25" t="n">
        <v>44890</v>
      </c>
    </row>
    <row r="173" customFormat="false" ht="17.25" hidden="false" customHeight="false" outlineLevel="0" collapsed="false">
      <c r="A173" s="18" t="s">
        <v>331</v>
      </c>
      <c r="B173" s="18" t="s">
        <v>332</v>
      </c>
      <c r="C173" s="18" t="s">
        <v>14</v>
      </c>
      <c r="D173" s="20"/>
      <c r="E173" s="20"/>
      <c r="F173" s="25" t="n">
        <v>44890</v>
      </c>
    </row>
    <row r="174" customFormat="false" ht="17.25" hidden="false" customHeight="false" outlineLevel="0" collapsed="false">
      <c r="A174" s="18" t="s">
        <v>333</v>
      </c>
      <c r="B174" s="18" t="s">
        <v>334</v>
      </c>
      <c r="C174" s="18" t="s">
        <v>14</v>
      </c>
      <c r="D174" s="20"/>
      <c r="E174" s="20"/>
      <c r="F174" s="25" t="n">
        <v>44866</v>
      </c>
    </row>
    <row r="175" customFormat="false" ht="17.25" hidden="false" customHeight="false" outlineLevel="0" collapsed="false">
      <c r="A175" s="18" t="s">
        <v>335</v>
      </c>
      <c r="B175" s="18" t="s">
        <v>336</v>
      </c>
      <c r="C175" s="18" t="s">
        <v>14</v>
      </c>
      <c r="D175" s="20"/>
      <c r="E175" s="20"/>
      <c r="F175" s="25" t="n">
        <v>44889</v>
      </c>
    </row>
    <row r="176" customFormat="false" ht="17.25" hidden="false" customHeight="false" outlineLevel="0" collapsed="false">
      <c r="A176" s="18" t="s">
        <v>337</v>
      </c>
      <c r="B176" s="18" t="s">
        <v>338</v>
      </c>
      <c r="C176" s="18" t="s">
        <v>14</v>
      </c>
      <c r="D176" s="20"/>
      <c r="E176" s="20"/>
      <c r="F176" s="25" t="n">
        <v>44889</v>
      </c>
    </row>
    <row r="177" customFormat="false" ht="17.25" hidden="false" customHeight="false" outlineLevel="0" collapsed="false">
      <c r="A177" s="18" t="s">
        <v>339</v>
      </c>
      <c r="B177" s="18" t="s">
        <v>340</v>
      </c>
      <c r="C177" s="18" t="s">
        <v>14</v>
      </c>
      <c r="D177" s="20"/>
      <c r="E177" s="20"/>
      <c r="F177" s="25" t="n">
        <v>44889</v>
      </c>
    </row>
    <row r="178" customFormat="false" ht="17.25" hidden="false" customHeight="false" outlineLevel="0" collapsed="false">
      <c r="A178" s="18" t="s">
        <v>341</v>
      </c>
      <c r="B178" s="18" t="s">
        <v>342</v>
      </c>
      <c r="C178" s="18" t="s">
        <v>14</v>
      </c>
      <c r="D178" s="19"/>
      <c r="F178" s="25" t="n">
        <v>44866</v>
      </c>
    </row>
    <row r="179" customFormat="false" ht="17.25" hidden="false" customHeight="false" outlineLevel="0" collapsed="false">
      <c r="A179" s="18" t="s">
        <v>343</v>
      </c>
      <c r="B179" s="18" t="s">
        <v>344</v>
      </c>
      <c r="C179" s="18" t="s">
        <v>14</v>
      </c>
      <c r="D179" s="20"/>
      <c r="E179" s="20"/>
      <c r="F179" s="25" t="n">
        <v>44866</v>
      </c>
    </row>
    <row r="180" customFormat="false" ht="17.25" hidden="false" customHeight="false" outlineLevel="0" collapsed="false">
      <c r="A180" s="18" t="s">
        <v>345</v>
      </c>
      <c r="B180" s="18" t="s">
        <v>346</v>
      </c>
      <c r="C180" s="18" t="s">
        <v>14</v>
      </c>
      <c r="D180" s="20"/>
      <c r="E180" s="20"/>
      <c r="F180" s="25" t="n">
        <v>44866</v>
      </c>
    </row>
    <row r="181" customFormat="false" ht="17.25" hidden="false" customHeight="false" outlineLevel="0" collapsed="false">
      <c r="A181" s="18" t="s">
        <v>347</v>
      </c>
      <c r="B181" s="18" t="s">
        <v>348</v>
      </c>
      <c r="C181" s="18" t="s">
        <v>14</v>
      </c>
      <c r="D181" s="20"/>
      <c r="E181" s="20"/>
      <c r="F181" s="25" t="n">
        <v>44900</v>
      </c>
    </row>
    <row r="182" customFormat="false" ht="17.25" hidden="false" customHeight="false" outlineLevel="0" collapsed="false">
      <c r="A182" s="18" t="s">
        <v>349</v>
      </c>
      <c r="B182" s="18" t="s">
        <v>350</v>
      </c>
      <c r="C182" s="18" t="s">
        <v>14</v>
      </c>
      <c r="D182" s="20"/>
      <c r="E182" s="20"/>
      <c r="F182" s="25" t="n">
        <v>44902</v>
      </c>
    </row>
    <row r="183" customFormat="false" ht="17.25" hidden="false" customHeight="false" outlineLevel="0" collapsed="false">
      <c r="A183" s="18" t="s">
        <v>351</v>
      </c>
      <c r="B183" s="18" t="s">
        <v>352</v>
      </c>
      <c r="C183" s="18" t="s">
        <v>14</v>
      </c>
      <c r="D183" s="20"/>
      <c r="E183" s="20"/>
      <c r="F183" s="25" t="n">
        <v>44902</v>
      </c>
    </row>
    <row r="184" customFormat="false" ht="17.25" hidden="false" customHeight="false" outlineLevel="0" collapsed="false">
      <c r="A184" s="18" t="s">
        <v>353</v>
      </c>
      <c r="B184" s="18" t="s">
        <v>354</v>
      </c>
      <c r="C184" s="18" t="s">
        <v>14</v>
      </c>
      <c r="D184" s="20"/>
      <c r="E184" s="20"/>
      <c r="F184" s="25" t="n">
        <v>44902</v>
      </c>
    </row>
    <row r="185" customFormat="false" ht="17.25" hidden="false" customHeight="false" outlineLevel="0" collapsed="false">
      <c r="A185" s="18" t="s">
        <v>355</v>
      </c>
      <c r="B185" s="18" t="s">
        <v>356</v>
      </c>
      <c r="C185" s="18" t="s">
        <v>14</v>
      </c>
      <c r="D185" s="20"/>
      <c r="E185" s="20"/>
      <c r="F185" s="25" t="n">
        <v>44902</v>
      </c>
    </row>
    <row r="186" customFormat="false" ht="17.25" hidden="false" customHeight="false" outlineLevel="0" collapsed="false">
      <c r="A186" s="18" t="s">
        <v>357</v>
      </c>
      <c r="B186" s="18" t="s">
        <v>358</v>
      </c>
      <c r="C186" s="18" t="s">
        <v>14</v>
      </c>
      <c r="D186" s="19"/>
      <c r="E186" s="20"/>
      <c r="F186" s="25" t="n">
        <v>44866</v>
      </c>
    </row>
    <row r="187" customFormat="false" ht="17.25" hidden="false" customHeight="false" outlineLevel="0" collapsed="false">
      <c r="A187" s="18" t="s">
        <v>359</v>
      </c>
      <c r="B187" s="18" t="s">
        <v>360</v>
      </c>
      <c r="C187" s="18" t="s">
        <v>14</v>
      </c>
      <c r="D187" s="19"/>
      <c r="E187" s="20"/>
      <c r="F187" s="25" t="n">
        <v>44900</v>
      </c>
    </row>
    <row r="188" customFormat="false" ht="17.25" hidden="false" customHeight="false" outlineLevel="0" collapsed="false">
      <c r="A188" s="18" t="s">
        <v>361</v>
      </c>
      <c r="B188" s="18" t="s">
        <v>362</v>
      </c>
      <c r="C188" s="18" t="s">
        <v>14</v>
      </c>
      <c r="D188" s="19"/>
      <c r="E188" s="20"/>
      <c r="F188" s="25" t="n">
        <v>44887</v>
      </c>
    </row>
    <row r="189" customFormat="false" ht="17.25" hidden="false" customHeight="false" outlineLevel="0" collapsed="false">
      <c r="A189" s="18" t="s">
        <v>363</v>
      </c>
      <c r="B189" s="18" t="s">
        <v>364</v>
      </c>
      <c r="C189" s="18" t="s">
        <v>14</v>
      </c>
      <c r="D189" s="19"/>
      <c r="E189" s="20"/>
      <c r="F189" s="25" t="n">
        <v>44887</v>
      </c>
    </row>
    <row r="190" customFormat="false" ht="17.25" hidden="false" customHeight="false" outlineLevel="0" collapsed="false">
      <c r="A190" s="18" t="s">
        <v>365</v>
      </c>
      <c r="B190" s="18" t="s">
        <v>366</v>
      </c>
      <c r="C190" s="18" t="s">
        <v>14</v>
      </c>
      <c r="D190" s="19"/>
      <c r="E190" s="20"/>
      <c r="F190" s="25" t="n">
        <v>44887</v>
      </c>
    </row>
    <row r="191" customFormat="false" ht="17.25" hidden="false" customHeight="false" outlineLevel="0" collapsed="false">
      <c r="A191" s="18" t="s">
        <v>367</v>
      </c>
      <c r="B191" s="18" t="s">
        <v>368</v>
      </c>
      <c r="C191" s="18" t="s">
        <v>14</v>
      </c>
      <c r="D191" s="19"/>
      <c r="E191" s="20"/>
      <c r="F191" s="25" t="n">
        <v>44890</v>
      </c>
    </row>
    <row r="192" customFormat="false" ht="17.25" hidden="false" customHeight="false" outlineLevel="0" collapsed="false">
      <c r="A192" s="18" t="s">
        <v>369</v>
      </c>
      <c r="B192" s="18" t="s">
        <v>370</v>
      </c>
      <c r="C192" s="18" t="s">
        <v>14</v>
      </c>
      <c r="D192" s="19"/>
      <c r="E192" s="20"/>
      <c r="F192" s="25" t="n">
        <v>44901</v>
      </c>
    </row>
    <row r="193" customFormat="false" ht="17.25" hidden="false" customHeight="false" outlineLevel="0" collapsed="false">
      <c r="A193" s="18" t="s">
        <v>371</v>
      </c>
      <c r="B193" s="18" t="s">
        <v>372</v>
      </c>
      <c r="C193" s="18" t="s">
        <v>14</v>
      </c>
      <c r="D193" s="19"/>
      <c r="E193" s="20"/>
      <c r="F193" s="25" t="n">
        <v>44901</v>
      </c>
    </row>
    <row r="194" customFormat="false" ht="18" hidden="false" customHeight="false" outlineLevel="0" collapsed="false">
      <c r="A194" s="18"/>
      <c r="B194" s="18"/>
      <c r="C194" s="18"/>
      <c r="D194" s="20"/>
      <c r="E194" s="20"/>
      <c r="F194" s="25"/>
    </row>
    <row r="195" customFormat="false" ht="18" hidden="false" customHeight="false" outlineLevel="0" collapsed="false">
      <c r="A195" s="24" t="s">
        <v>373</v>
      </c>
      <c r="B195" s="24"/>
      <c r="C195" s="24"/>
      <c r="D195" s="24"/>
      <c r="E195" s="18"/>
      <c r="F195" s="25"/>
    </row>
    <row r="196" customFormat="false" ht="17.25" hidden="false" customHeight="false" outlineLevel="0" collapsed="false">
      <c r="A196" s="18" t="s">
        <v>374</v>
      </c>
      <c r="B196" s="18" t="s">
        <v>375</v>
      </c>
      <c r="C196" s="18" t="s">
        <v>14</v>
      </c>
      <c r="D196" s="19"/>
      <c r="E196" s="20"/>
      <c r="F196" s="25" t="n">
        <v>44901</v>
      </c>
    </row>
    <row r="197" customFormat="false" ht="17.25" hidden="false" customHeight="false" outlineLevel="0" collapsed="false">
      <c r="A197" s="18" t="s">
        <v>376</v>
      </c>
      <c r="B197" s="18" t="s">
        <v>377</v>
      </c>
      <c r="C197" s="18" t="s">
        <v>14</v>
      </c>
      <c r="D197" s="19"/>
      <c r="E197" s="20"/>
      <c r="F197" s="25" t="n">
        <v>44901</v>
      </c>
    </row>
    <row r="198" customFormat="false" ht="17.25" hidden="false" customHeight="false" outlineLevel="0" collapsed="false">
      <c r="A198" s="18" t="s">
        <v>378</v>
      </c>
      <c r="B198" s="18" t="s">
        <v>379</v>
      </c>
      <c r="C198" s="18" t="s">
        <v>14</v>
      </c>
      <c r="D198" s="19"/>
      <c r="E198" s="20"/>
      <c r="F198" s="25" t="n">
        <v>44901</v>
      </c>
    </row>
    <row r="199" customFormat="false" ht="18" hidden="false" customHeight="false" outlineLevel="0" collapsed="false">
      <c r="A199" s="18"/>
      <c r="B199" s="18"/>
      <c r="C199" s="18"/>
      <c r="D199" s="19"/>
      <c r="E199" s="20"/>
      <c r="F199" s="25"/>
    </row>
    <row r="200" customFormat="false" ht="15.75" hidden="false" customHeight="false" outlineLevel="0" collapsed="false">
      <c r="A200" s="24" t="s">
        <v>380</v>
      </c>
      <c r="B200" s="24"/>
      <c r="C200" s="24"/>
      <c r="D200" s="24"/>
    </row>
    <row r="201" customFormat="false" ht="17.25" hidden="false" customHeight="false" outlineLevel="0" collapsed="false">
      <c r="A201" s="18" t="s">
        <v>381</v>
      </c>
      <c r="B201" s="18" t="s">
        <v>382</v>
      </c>
      <c r="C201" s="18" t="s">
        <v>45</v>
      </c>
      <c r="D201" s="19"/>
      <c r="E201" s="18"/>
      <c r="F201" s="25" t="n">
        <v>44866</v>
      </c>
    </row>
    <row r="202" customFormat="false" ht="15.75" hidden="false" customHeight="false" outlineLevel="0" collapsed="false"/>
    <row r="203" customFormat="false" ht="15.75" hidden="false" customHeight="false" outlineLevel="0" collapsed="false">
      <c r="A203" s="24" t="s">
        <v>383</v>
      </c>
      <c r="B203" s="24"/>
      <c r="C203" s="24"/>
      <c r="D203" s="24"/>
    </row>
    <row r="204" customFormat="false" ht="17.25" hidden="false" customHeight="false" outlineLevel="0" collapsed="false">
      <c r="A204" s="18" t="s">
        <v>384</v>
      </c>
      <c r="B204" s="18" t="s">
        <v>385</v>
      </c>
      <c r="C204" s="18" t="s">
        <v>149</v>
      </c>
      <c r="D204" s="19"/>
      <c r="E204" s="18"/>
      <c r="F204" s="25" t="n">
        <v>44866</v>
      </c>
    </row>
    <row r="205" customFormat="false" ht="17.25" hidden="false" customHeight="false" outlineLevel="0" collapsed="false">
      <c r="A205" s="18" t="s">
        <v>386</v>
      </c>
      <c r="B205" s="18" t="s">
        <v>387</v>
      </c>
      <c r="C205" s="18" t="s">
        <v>149</v>
      </c>
      <c r="D205" s="19"/>
      <c r="E205" s="18"/>
      <c r="F205" s="25" t="n">
        <v>44866</v>
      </c>
    </row>
    <row r="206" customFormat="false" ht="17.25" hidden="false" customHeight="false" outlineLevel="0" collapsed="false">
      <c r="A206" s="18" t="s">
        <v>388</v>
      </c>
      <c r="B206" s="18" t="s">
        <v>389</v>
      </c>
      <c r="C206" s="18" t="s">
        <v>149</v>
      </c>
      <c r="D206" s="19"/>
      <c r="E206" s="18"/>
      <c r="F206" s="25" t="n">
        <v>44866</v>
      </c>
    </row>
    <row r="207" customFormat="false" ht="17.25" hidden="false" customHeight="false" outlineLevel="0" collapsed="false">
      <c r="A207" s="18" t="s">
        <v>390</v>
      </c>
      <c r="B207" s="18" t="s">
        <v>391</v>
      </c>
      <c r="C207" s="18" t="s">
        <v>149</v>
      </c>
      <c r="D207" s="19"/>
      <c r="E207" s="18"/>
      <c r="F207" s="25" t="n">
        <v>44866</v>
      </c>
    </row>
    <row r="208" customFormat="false" ht="17.25" hidden="false" customHeight="false" outlineLevel="0" collapsed="false">
      <c r="A208" s="18" t="s">
        <v>392</v>
      </c>
      <c r="B208" s="18" t="s">
        <v>393</v>
      </c>
      <c r="C208" s="18" t="s">
        <v>149</v>
      </c>
      <c r="D208" s="19"/>
      <c r="E208" s="18"/>
      <c r="F208" s="25" t="n">
        <v>44866</v>
      </c>
    </row>
    <row r="209" customFormat="false" ht="17.25" hidden="false" customHeight="false" outlineLevel="0" collapsed="false">
      <c r="A209" s="18" t="s">
        <v>394</v>
      </c>
      <c r="B209" s="18" t="s">
        <v>395</v>
      </c>
      <c r="C209" s="18" t="s">
        <v>149</v>
      </c>
      <c r="D209" s="19"/>
      <c r="E209" s="18"/>
      <c r="F209" s="25" t="n">
        <v>44889</v>
      </c>
    </row>
    <row r="210" customFormat="false" ht="18" hidden="false" customHeight="false" outlineLevel="0" collapsed="false">
      <c r="A210" s="18"/>
      <c r="B210" s="18"/>
      <c r="C210" s="18"/>
      <c r="D210" s="19"/>
      <c r="E210" s="18"/>
      <c r="F210" s="25"/>
    </row>
    <row r="211" customFormat="false" ht="18" hidden="false" customHeight="false" outlineLevel="0" collapsed="false">
      <c r="A211" s="24" t="s">
        <v>396</v>
      </c>
      <c r="B211" s="24"/>
      <c r="C211" s="24"/>
      <c r="D211" s="24"/>
      <c r="E211" s="20"/>
    </row>
    <row r="212" customFormat="false" ht="17.25" hidden="false" customHeight="false" outlineLevel="0" collapsed="false">
      <c r="A212" s="18" t="s">
        <v>397</v>
      </c>
      <c r="B212" s="18" t="s">
        <v>398</v>
      </c>
      <c r="C212" s="18" t="s">
        <v>14</v>
      </c>
      <c r="D212" s="20"/>
      <c r="E212" s="20"/>
      <c r="F212" s="25" t="n">
        <v>44866</v>
      </c>
    </row>
    <row r="213" customFormat="false" ht="17.25" hidden="false" customHeight="false" outlineLevel="0" collapsed="false">
      <c r="A213" s="18" t="s">
        <v>399</v>
      </c>
      <c r="B213" s="18" t="s">
        <v>400</v>
      </c>
      <c r="C213" s="18" t="s">
        <v>14</v>
      </c>
      <c r="D213" s="20"/>
      <c r="E213" s="20"/>
      <c r="F213" s="25" t="n">
        <v>44894</v>
      </c>
    </row>
    <row r="214" customFormat="false" ht="17.25" hidden="false" customHeight="false" outlineLevel="0" collapsed="false">
      <c r="A214" s="18" t="s">
        <v>401</v>
      </c>
      <c r="B214" s="18" t="s">
        <v>402</v>
      </c>
      <c r="C214" s="18" t="s">
        <v>14</v>
      </c>
      <c r="D214" s="20"/>
      <c r="E214" s="20"/>
      <c r="F214" s="25" t="n">
        <v>44894</v>
      </c>
    </row>
    <row r="215" customFormat="false" ht="17.25" hidden="false" customHeight="false" outlineLevel="0" collapsed="false">
      <c r="A215" s="18" t="s">
        <v>403</v>
      </c>
      <c r="B215" s="18" t="s">
        <v>404</v>
      </c>
      <c r="C215" s="18" t="s">
        <v>14</v>
      </c>
      <c r="D215" s="20"/>
      <c r="E215" s="20"/>
      <c r="F215" s="25" t="n">
        <v>44895</v>
      </c>
    </row>
    <row r="216" customFormat="false" ht="17.25" hidden="false" customHeight="false" outlineLevel="0" collapsed="false">
      <c r="A216" s="18" t="s">
        <v>405</v>
      </c>
      <c r="B216" s="18" t="s">
        <v>406</v>
      </c>
      <c r="C216" s="18" t="s">
        <v>14</v>
      </c>
      <c r="D216" s="20"/>
      <c r="E216" s="20"/>
      <c r="F216" s="25" t="n">
        <v>44894</v>
      </c>
    </row>
    <row r="217" customFormat="false" ht="17.25" hidden="false" customHeight="false" outlineLevel="0" collapsed="false">
      <c r="A217" s="18" t="s">
        <v>407</v>
      </c>
      <c r="B217" s="18" t="s">
        <v>408</v>
      </c>
      <c r="C217" s="18" t="s">
        <v>14</v>
      </c>
      <c r="D217" s="20"/>
      <c r="E217" s="20"/>
      <c r="F217" s="25" t="n">
        <v>44894</v>
      </c>
    </row>
    <row r="218" customFormat="false" ht="15.75" hidden="false" customHeight="false" outlineLevel="0" collapsed="false"/>
    <row r="219" customFormat="false" ht="15.75" hidden="false" customHeight="false" outlineLevel="0" collapsed="false">
      <c r="A219" s="24" t="s">
        <v>409</v>
      </c>
      <c r="B219" s="24"/>
      <c r="C219" s="24"/>
      <c r="D219" s="24"/>
    </row>
    <row r="220" customFormat="false" ht="17.25" hidden="false" customHeight="false" outlineLevel="0" collapsed="false">
      <c r="A220" s="18" t="s">
        <v>410</v>
      </c>
      <c r="B220" s="18" t="s">
        <v>411</v>
      </c>
      <c r="C220" s="18" t="s">
        <v>149</v>
      </c>
      <c r="D220" s="19"/>
      <c r="E220" s="20"/>
      <c r="F220" s="25" t="n">
        <v>44866</v>
      </c>
    </row>
    <row r="221" customFormat="false" ht="17.25" hidden="false" customHeight="false" outlineLevel="0" collapsed="false">
      <c r="A221" s="18" t="s">
        <v>412</v>
      </c>
      <c r="B221" s="18" t="s">
        <v>413</v>
      </c>
      <c r="C221" s="18" t="s">
        <v>149</v>
      </c>
      <c r="D221" s="20"/>
      <c r="E221" s="20"/>
      <c r="F221" s="25" t="n">
        <v>44893</v>
      </c>
    </row>
    <row r="222" customFormat="false" ht="17.25" hidden="false" customHeight="false" outlineLevel="0" collapsed="false">
      <c r="A222" s="18" t="s">
        <v>414</v>
      </c>
      <c r="B222" s="18" t="s">
        <v>415</v>
      </c>
      <c r="C222" s="18" t="s">
        <v>149</v>
      </c>
      <c r="D222" s="20"/>
      <c r="E222" s="20"/>
      <c r="F222" s="25" t="n">
        <v>44901</v>
      </c>
    </row>
    <row r="223" customFormat="false" ht="18" hidden="false" customHeight="false" outlineLevel="0" collapsed="false">
      <c r="A223" s="18"/>
      <c r="B223" s="18"/>
      <c r="C223" s="18"/>
      <c r="D223" s="20"/>
      <c r="E223" s="20"/>
    </row>
    <row r="224" customFormat="false" ht="18" hidden="false" customHeight="false" outlineLevel="0" collapsed="false">
      <c r="A224" s="24" t="s">
        <v>416</v>
      </c>
      <c r="B224" s="24"/>
      <c r="C224" s="24"/>
      <c r="D224" s="24"/>
      <c r="E224" s="20"/>
    </row>
    <row r="225" customFormat="false" ht="17.25" hidden="false" customHeight="false" outlineLevel="0" collapsed="false">
      <c r="A225" s="18" t="s">
        <v>417</v>
      </c>
      <c r="B225" s="18" t="s">
        <v>418</v>
      </c>
      <c r="C225" s="18" t="s">
        <v>14</v>
      </c>
      <c r="D225" s="19"/>
      <c r="E225" s="20"/>
      <c r="F225" s="25" t="n">
        <v>44901</v>
      </c>
    </row>
  </sheetData>
  <mergeCells count="25">
    <mergeCell ref="A2:D2"/>
    <mergeCell ref="A10:D10"/>
    <mergeCell ref="A17:D17"/>
    <mergeCell ref="A26:D26"/>
    <mergeCell ref="A50:D50"/>
    <mergeCell ref="A53:D53"/>
    <mergeCell ref="A57:D57"/>
    <mergeCell ref="A60:D60"/>
    <mergeCell ref="A63:D63"/>
    <mergeCell ref="A71:D71"/>
    <mergeCell ref="A74:D74"/>
    <mergeCell ref="A77:D77"/>
    <mergeCell ref="A82:D82"/>
    <mergeCell ref="A88:D88"/>
    <mergeCell ref="A132:D132"/>
    <mergeCell ref="A139:D139"/>
    <mergeCell ref="A142:D142"/>
    <mergeCell ref="A146:D146"/>
    <mergeCell ref="A170:D170"/>
    <mergeCell ref="A195:D195"/>
    <mergeCell ref="A200:D200"/>
    <mergeCell ref="A203:D203"/>
    <mergeCell ref="A211:D211"/>
    <mergeCell ref="A219:D219"/>
    <mergeCell ref="A224:D224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G21"/>
  <sheetViews>
    <sheetView showFormulas="false" showGridLines="true" showRowColHeaders="true" showZeros="true" rightToLeft="false" tabSelected="false" showOutlineSymbols="true" defaultGridColor="true" view="normal" topLeftCell="A10" colorId="64" zoomScale="100" zoomScaleNormal="100" zoomScalePageLayoutView="100" workbookViewId="0">
      <selection pane="topLeft" activeCell="E2" activeCellId="0" sqref="E2"/>
    </sheetView>
  </sheetViews>
  <sheetFormatPr defaultColWidth="10.6796875" defaultRowHeight="15" zeroHeight="false" outlineLevelRow="0" outlineLevelCol="0"/>
  <cols>
    <col collapsed="false" customWidth="true" hidden="false" outlineLevel="0" max="1" min="1" style="0" width="7.71"/>
    <col collapsed="false" customWidth="true" hidden="false" outlineLevel="0" max="2" min="2" style="0" width="39.85"/>
    <col collapsed="false" customWidth="true" hidden="false" outlineLevel="0" max="3" min="3" style="0" width="8.86"/>
    <col collapsed="false" customWidth="true" hidden="false" outlineLevel="0" max="4" min="4" style="0" width="5.86"/>
    <col collapsed="false" customWidth="true" hidden="false" outlineLevel="0" max="6" min="6" style="0" width="15.85"/>
  </cols>
  <sheetData>
    <row r="1" customFormat="false" ht="15" hidden="false" customHeight="false" outlineLevel="0" collapsed="false">
      <c r="A1" s="0" t="s">
        <v>419</v>
      </c>
    </row>
    <row r="2" customFormat="false" ht="15" hidden="false" customHeight="false" outlineLevel="0" collapsed="false">
      <c r="A2" s="27" t="s">
        <v>420</v>
      </c>
      <c r="B2" s="27"/>
    </row>
    <row r="3" customFormat="false" ht="15" hidden="false" customHeight="false" outlineLevel="0" collapsed="false">
      <c r="A3" s="27" t="s">
        <v>421</v>
      </c>
      <c r="B3" s="27"/>
    </row>
    <row r="4" customFormat="false" ht="15" hidden="false" customHeight="false" outlineLevel="0" collapsed="false">
      <c r="A4" s="27" t="s">
        <v>422</v>
      </c>
      <c r="B4" s="27"/>
      <c r="D4" s="28" t="n">
        <f aca="true">TODAY()</f>
        <v>44906</v>
      </c>
      <c r="E4" s="28"/>
      <c r="F4" s="28"/>
    </row>
    <row r="5" customFormat="false" ht="15" hidden="false" customHeight="false" outlineLevel="0" collapsed="false">
      <c r="A5" s="0" t="s">
        <v>423</v>
      </c>
      <c r="B5" s="29" t="s">
        <v>424</v>
      </c>
    </row>
    <row r="7" customFormat="false" ht="15.75" hidden="false" customHeight="false" outlineLevel="0" collapsed="false">
      <c r="A7" s="0" t="s">
        <v>425</v>
      </c>
      <c r="B7" s="0" t="s">
        <v>5</v>
      </c>
      <c r="C7" s="0" t="s">
        <v>6</v>
      </c>
      <c r="D7" s="0" t="s">
        <v>7</v>
      </c>
      <c r="E7" s="0" t="s">
        <v>426</v>
      </c>
      <c r="F7" s="0" t="s">
        <v>427</v>
      </c>
    </row>
    <row r="8" customFormat="false" ht="27.75" hidden="false" customHeight="true" outlineLevel="0" collapsed="false">
      <c r="A8" s="30"/>
      <c r="B8" s="31" t="str">
        <f aca="false">IF(ISBLANK(A8),"",VLOOKUP($A8,DEBOURSE!$A$5:$H$984,2,FALSE()))</f>
        <v/>
      </c>
      <c r="C8" s="32" t="str">
        <f aca="false">IF(ISBLANK(A8),"",VLOOKUP($A8,DEBOURSE!$A$5:$H$984,3,FALSE()))</f>
        <v/>
      </c>
      <c r="D8" s="33" t="str">
        <f aca="false">IF(ISBLANK(A8),"",VLOOKUP($A8,DEBOURSE!$A$5:$H$984,4,FALSE()))</f>
        <v/>
      </c>
      <c r="E8" s="34" t="str">
        <f aca="false">IF(ISBLANK(A8),"",ROUNDUP(VLOOKUP($A8,DEBOURSE!$A$5:$H$984,7,FALSE()),0))</f>
        <v/>
      </c>
      <c r="F8" s="35" t="str">
        <f aca="false">IF(ISBLANK(A8),"",E8*C8)</f>
        <v/>
      </c>
    </row>
    <row r="9" customFormat="false" ht="84.75" hidden="false" customHeight="true" outlineLevel="0" collapsed="false">
      <c r="A9" s="36"/>
      <c r="B9" s="37" t="str">
        <f aca="false" t="array" ref="B9:B9">IF(ISBLANK(A8),"",INDEX(DEBOURSE!$A$1:$H$984,MATCH(A8,DEBOURSE!$A$1:$A$984,0)+1,2))</f>
        <v/>
      </c>
      <c r="C9" s="37"/>
      <c r="D9" s="37"/>
      <c r="E9" s="37"/>
      <c r="F9" s="38"/>
    </row>
    <row r="10" customFormat="false" ht="27.75" hidden="false" customHeight="true" outlineLevel="0" collapsed="false">
      <c r="A10" s="30"/>
      <c r="B10" s="31" t="str">
        <f aca="false">IF(ISBLANK(A10),"",VLOOKUP($A10,DEBOURSE!$A$5:$H$984,2,FALSE()))</f>
        <v/>
      </c>
      <c r="C10" s="32" t="str">
        <f aca="false">IF(ISBLANK(A10),"",VLOOKUP($A10,DEBOURSE!$A$5:$H$984,3,FALSE()))</f>
        <v/>
      </c>
      <c r="D10" s="33" t="str">
        <f aca="false">IF(ISBLANK(A10),"",VLOOKUP($A10,DEBOURSE!$A$5:$H$984,4,FALSE()))</f>
        <v/>
      </c>
      <c r="E10" s="34" t="str">
        <f aca="false">IF(ISBLANK(A10),"",ROUNDUP(VLOOKUP($A10,DEBOURSE!$A$5:$H$984,7,FALSE()),0))</f>
        <v/>
      </c>
      <c r="F10" s="35" t="str">
        <f aca="false">IF(ISBLANK(A10),"",E10*C10)</f>
        <v/>
      </c>
    </row>
    <row r="11" customFormat="false" ht="84.75" hidden="false" customHeight="true" outlineLevel="0" collapsed="false">
      <c r="A11" s="36"/>
      <c r="B11" s="37" t="str">
        <f aca="false" t="array" ref="B11:B11">IF(ISBLANK(A10),"",INDEX(DEBOURSE!$A$1:$H$984,MATCH(A10,DEBOURSE!$A$1:$A$984,0)+1,2))</f>
        <v/>
      </c>
      <c r="C11" s="37"/>
      <c r="D11" s="37"/>
      <c r="E11" s="37"/>
      <c r="F11" s="38"/>
    </row>
    <row r="12" customFormat="false" ht="27.75" hidden="false" customHeight="true" outlineLevel="0" collapsed="false">
      <c r="A12" s="30"/>
      <c r="B12" s="31" t="str">
        <f aca="false">IF(ISBLANK(A12),"",VLOOKUP($A12,DEBOURSE!$A$5:$H$984,2,FALSE()))</f>
        <v/>
      </c>
      <c r="C12" s="32" t="str">
        <f aca="false">IF(ISBLANK(A12),"",VLOOKUP($A12,DEBOURSE!$A$5:$H$984,3,FALSE()))</f>
        <v/>
      </c>
      <c r="D12" s="33" t="str">
        <f aca="false">IF(ISBLANK(A12),"",VLOOKUP($A12,DEBOURSE!$A$5:$H$984,4,FALSE()))</f>
        <v/>
      </c>
      <c r="E12" s="34" t="str">
        <f aca="false">IF(ISBLANK(A12),"",ROUNDUP(VLOOKUP($A12,DEBOURSE!$A$5:$H$984,7,FALSE()),0))</f>
        <v/>
      </c>
      <c r="F12" s="35" t="str">
        <f aca="false">IF(ISBLANK(A12),"",E12*C12)</f>
        <v/>
      </c>
    </row>
    <row r="13" customFormat="false" ht="84.75" hidden="false" customHeight="true" outlineLevel="0" collapsed="false">
      <c r="A13" s="36"/>
      <c r="B13" s="37" t="str">
        <f aca="false" t="array" ref="B13:B13">IF(ISBLANK(A12),"",INDEX(DEBOURSE!$A$1:$H$984,MATCH(A12,DEBOURSE!$A$1:$A$984,0)+1,2))</f>
        <v/>
      </c>
      <c r="C13" s="37"/>
      <c r="D13" s="37"/>
      <c r="E13" s="37"/>
      <c r="F13" s="38"/>
    </row>
    <row r="14" customFormat="false" ht="27.75" hidden="false" customHeight="true" outlineLevel="0" collapsed="false">
      <c r="A14" s="30"/>
      <c r="B14" s="31" t="str">
        <f aca="false">IF(ISBLANK(A14),"",VLOOKUP($A14,DEBOURSE!$A$5:$H$984,2,FALSE()))</f>
        <v/>
      </c>
      <c r="C14" s="32" t="str">
        <f aca="false">IF(ISBLANK(A14),"",VLOOKUP($A14,DEBOURSE!$A$5:$H$984,3,FALSE()))</f>
        <v/>
      </c>
      <c r="D14" s="33" t="str">
        <f aca="false">IF(ISBLANK(A14),"",VLOOKUP($A14,DEBOURSE!$A$5:$H$984,4,FALSE()))</f>
        <v/>
      </c>
      <c r="E14" s="34" t="str">
        <f aca="false">IF(ISBLANK(A14),"",ROUNDUP(VLOOKUP($A14,DEBOURSE!$A$5:$H$984,7,FALSE()),0))</f>
        <v/>
      </c>
      <c r="F14" s="35" t="str">
        <f aca="false">IF(ISBLANK(A14),"",E14*C14)</f>
        <v/>
      </c>
    </row>
    <row r="15" customFormat="false" ht="84.75" hidden="false" customHeight="true" outlineLevel="0" collapsed="false">
      <c r="A15" s="36"/>
      <c r="B15" s="37" t="str">
        <f aca="false" t="array" ref="B15:B15">IF(ISBLANK(A14),"",INDEX(DEBOURSE!$A$1:$H$984,MATCH(A14,DEBOURSE!$A$1:$A$984,0)+1,2))</f>
        <v/>
      </c>
      <c r="C15" s="37"/>
      <c r="D15" s="37"/>
      <c r="E15" s="37"/>
      <c r="F15" s="38"/>
      <c r="G15" s="39"/>
    </row>
    <row r="16" customFormat="false" ht="27.75" hidden="false" customHeight="true" outlineLevel="0" collapsed="false">
      <c r="A16" s="30"/>
      <c r="B16" s="31" t="str">
        <f aca="false">IF(ISBLANK(A16),"",VLOOKUP($A16,DEBOURSE!$A$5:$H$984,2,FALSE()))</f>
        <v/>
      </c>
      <c r="C16" s="32" t="str">
        <f aca="false">IF(ISBLANK(A16),"",VLOOKUP($A16,DEBOURSE!$A$5:$H$984,3,FALSE()))</f>
        <v/>
      </c>
      <c r="D16" s="33" t="str">
        <f aca="false">IF(ISBLANK(A16),"",VLOOKUP($A16,DEBOURSE!$A$5:$H$984,4,FALSE()))</f>
        <v/>
      </c>
      <c r="E16" s="34" t="str">
        <f aca="false">IF(ISBLANK(A16),"",ROUNDUP(VLOOKUP($A16,DEBOURSE!$A$5:$H$984,7,FALSE()),0))</f>
        <v/>
      </c>
      <c r="F16" s="35" t="str">
        <f aca="false">IF(ISBLANK(A16),"",E16*C16)</f>
        <v/>
      </c>
    </row>
    <row r="17" customFormat="false" ht="84.75" hidden="false" customHeight="true" outlineLevel="0" collapsed="false">
      <c r="A17" s="36"/>
      <c r="B17" s="37" t="str">
        <f aca="false" t="array" ref="B17:B17">IF(ISBLANK(A16),"",INDEX(DEBOURSE!$A$1:$H$984,MATCH(A16,DEBOURSE!$A$1:$A$984,0)+1,2))</f>
        <v/>
      </c>
      <c r="C17" s="37"/>
      <c r="D17" s="37"/>
      <c r="E17" s="37"/>
      <c r="F17" s="38"/>
    </row>
    <row r="19" customFormat="false" ht="15" hidden="false" customHeight="false" outlineLevel="0" collapsed="false">
      <c r="E19" s="0" t="s">
        <v>428</v>
      </c>
      <c r="F19" s="40" t="n">
        <f aca="false">SUM(F8:F17)</f>
        <v>0</v>
      </c>
    </row>
    <row r="20" customFormat="false" ht="15" hidden="false" customHeight="false" outlineLevel="0" collapsed="false">
      <c r="D20" s="0" t="s">
        <v>429</v>
      </c>
      <c r="E20" s="41" t="n">
        <v>0.2</v>
      </c>
      <c r="F20" s="40" t="n">
        <f aca="false">F19*E20</f>
        <v>0</v>
      </c>
    </row>
    <row r="21" customFormat="false" ht="15" hidden="false" customHeight="false" outlineLevel="0" collapsed="false">
      <c r="E21" s="0" t="s">
        <v>430</v>
      </c>
      <c r="F21" s="40" t="n">
        <f aca="false">F19+F20</f>
        <v>0</v>
      </c>
    </row>
  </sheetData>
  <mergeCells count="9">
    <mergeCell ref="A2:B2"/>
    <mergeCell ref="A3:B3"/>
    <mergeCell ref="A4:B4"/>
    <mergeCell ref="D4:F4"/>
    <mergeCell ref="B9:E9"/>
    <mergeCell ref="B11:E11"/>
    <mergeCell ref="B13:E13"/>
    <mergeCell ref="B15:E15"/>
    <mergeCell ref="B17:E17"/>
  </mergeCells>
  <hyperlinks>
    <hyperlink ref="B5" r:id="rId1" display="mail@client "/>
  </hyperlink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LibreOffice/7.4.3.2$Windows_X86_64 LibreOffice_project/1048a8393ae2eeec98dff31b5c133c5f1d08b890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2022-10-19T05:51:41Z</dcterms:created>
  <dc:creator>Principal</dc:creator>
  <dc:description/>
  <dc:language>fr-FR</dc:language>
  <cp:lastModifiedBy/>
  <dcterms:modified xsi:type="dcterms:W3CDTF">2022-12-11T07:19:55Z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