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-105" yWindow="-105" windowWidth="23250" windowHeight="12570"/>
  </bookViews>
  <sheets>
    <sheet name="Plannification 2022" sheetId="3" r:id="rId1"/>
    <sheet name="BUDGETS" sheetId="4" r:id="rId2"/>
    <sheet name="ProjectsList" sheetId="5" r:id="rId3"/>
  </sheets>
  <externalReferences>
    <externalReference r:id="rId4"/>
  </externalReferences>
  <definedNames>
    <definedName name="Liste">ProjectsList!$A$13:$A$13</definedName>
    <definedName name="Liste0">ProjectsList!$A$2:$A$7</definedName>
    <definedName name="Project">ProjectList[ProjectsList]</definedName>
  </definedNames>
  <calcPr calcId="12451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3" i="3"/>
  <c r="Z5" s="1"/>
  <c r="H67" l="1" a="1"/>
  <c r="H67" s="1"/>
  <c r="K8"/>
  <c r="K7"/>
  <c r="G63" l="1"/>
  <c r="G62"/>
  <c r="G60"/>
  <c r="G56"/>
  <c r="G57"/>
  <c r="G58"/>
  <c r="G55"/>
  <c r="G53"/>
  <c r="G52"/>
  <c r="G51"/>
  <c r="G49"/>
  <c r="G50"/>
  <c r="G47"/>
  <c r="G48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20"/>
  <c r="G19"/>
  <c r="G18"/>
  <c r="G17"/>
  <c r="G16"/>
  <c r="G15"/>
  <c r="G14"/>
  <c r="AX3" l="1"/>
  <c r="AG3"/>
  <c r="AF3"/>
  <c r="AW3"/>
  <c r="AW13" l="1"/>
  <c r="AW7"/>
  <c r="AW9"/>
  <c r="AW6"/>
  <c r="AW8"/>
  <c r="AW11"/>
  <c r="AW10"/>
  <c r="AW12"/>
  <c r="AW59"/>
  <c r="AW67"/>
  <c r="AW61"/>
  <c r="AW65"/>
  <c r="AW68"/>
  <c r="AW5"/>
  <c r="AW69"/>
  <c r="AW70"/>
  <c r="AW64"/>
  <c r="AW54"/>
  <c r="AW66"/>
  <c r="AG6"/>
  <c r="AG8"/>
  <c r="AG10"/>
  <c r="AG7"/>
  <c r="AG12"/>
  <c r="AG9"/>
  <c r="AG11"/>
  <c r="AG13"/>
  <c r="AG59"/>
  <c r="AG61"/>
  <c r="AG68"/>
  <c r="AG5"/>
  <c r="AG54"/>
  <c r="AG69"/>
  <c r="AG65"/>
  <c r="AG70"/>
  <c r="AG64"/>
  <c r="AG67"/>
  <c r="AG66"/>
  <c r="AX12"/>
  <c r="AX6"/>
  <c r="AX10"/>
  <c r="AX9"/>
  <c r="AX7"/>
  <c r="AX8"/>
  <c r="AX11"/>
  <c r="AX13"/>
  <c r="AX59"/>
  <c r="AX54"/>
  <c r="AX66"/>
  <c r="AX67"/>
  <c r="AX61"/>
  <c r="AX65"/>
  <c r="AX68"/>
  <c r="AX5"/>
  <c r="AX69"/>
  <c r="AX70"/>
  <c r="AX64"/>
  <c r="AF7"/>
  <c r="AF9"/>
  <c r="AF6"/>
  <c r="AF8"/>
  <c r="AF10"/>
  <c r="AF12"/>
  <c r="AF13"/>
  <c r="AF11"/>
  <c r="AF61"/>
  <c r="AF54"/>
  <c r="AF69"/>
  <c r="AF65"/>
  <c r="AF70"/>
  <c r="AF64"/>
  <c r="AF67"/>
  <c r="AF59"/>
  <c r="AF5"/>
  <c r="AF68"/>
  <c r="AF66"/>
  <c r="J7" i="4"/>
  <c r="J6"/>
  <c r="AF71" i="3" l="1"/>
  <c r="I8" i="4" s="1"/>
  <c r="I10" s="1"/>
  <c r="AG71" i="3"/>
  <c r="J8" i="4" s="1"/>
  <c r="J10" s="1"/>
  <c r="Z67" i="3" l="1"/>
  <c r="Z59"/>
  <c r="Z11"/>
  <c r="Z66"/>
  <c r="Z10"/>
  <c r="Z65"/>
  <c r="Z9"/>
  <c r="Z64"/>
  <c r="Z8"/>
  <c r="Z7"/>
  <c r="Z70"/>
  <c r="Z54"/>
  <c r="Z6"/>
  <c r="Z69"/>
  <c r="Z68"/>
  <c r="Z12"/>
  <c r="Z13"/>
  <c r="Z61"/>
  <c r="AW71"/>
  <c r="Z8" i="4" s="1"/>
  <c r="Z10" s="1"/>
  <c r="AE3" i="3"/>
  <c r="Z71" l="1"/>
  <c r="AE8"/>
  <c r="AE10"/>
  <c r="AE12"/>
  <c r="AE9"/>
  <c r="AE11"/>
  <c r="AE7"/>
  <c r="AE61"/>
  <c r="AE6"/>
  <c r="AE54"/>
  <c r="AE65"/>
  <c r="AE70"/>
  <c r="AE13"/>
  <c r="AE64"/>
  <c r="AE66"/>
  <c r="AE67"/>
  <c r="AE59"/>
  <c r="AE5"/>
  <c r="AE69"/>
  <c r="AE68"/>
  <c r="AX71"/>
  <c r="AA8" i="4" s="1"/>
  <c r="AA10" s="1"/>
  <c r="AE71" i="3" l="1"/>
  <c r="H8" i="4" s="1"/>
  <c r="H10" s="1"/>
  <c r="AH4" i="3"/>
  <c r="AV3"/>
  <c r="AP3"/>
  <c r="J23"/>
  <c r="J22"/>
  <c r="J21"/>
  <c r="G6" i="4"/>
  <c r="AH70" i="3" l="1"/>
  <c r="AH54"/>
  <c r="AH22"/>
  <c r="AH6"/>
  <c r="AH68"/>
  <c r="AH12"/>
  <c r="AH69"/>
  <c r="AH5"/>
  <c r="AH66"/>
  <c r="AH13"/>
  <c r="AH65"/>
  <c r="AH23"/>
  <c r="AH11"/>
  <c r="AH67"/>
  <c r="AH64"/>
  <c r="AH61"/>
  <c r="AH9"/>
  <c r="AH59"/>
  <c r="AH8"/>
  <c r="AH21"/>
  <c r="AH7"/>
  <c r="AH10"/>
  <c r="AG21"/>
  <c r="AW21"/>
  <c r="AF21"/>
  <c r="AX21"/>
  <c r="Z21"/>
  <c r="AE21"/>
  <c r="AF22"/>
  <c r="AW22"/>
  <c r="AX22"/>
  <c r="AG22"/>
  <c r="Z22"/>
  <c r="AE22"/>
  <c r="AW23"/>
  <c r="AG23"/>
  <c r="AX23"/>
  <c r="AF23"/>
  <c r="Z23"/>
  <c r="AE23"/>
  <c r="AP12"/>
  <c r="AP6"/>
  <c r="AP8"/>
  <c r="AP13"/>
  <c r="AP10"/>
  <c r="AP7"/>
  <c r="AP21"/>
  <c r="AP9"/>
  <c r="AP23"/>
  <c r="AP11"/>
  <c r="AP66"/>
  <c r="AP59"/>
  <c r="AP67"/>
  <c r="AP68"/>
  <c r="AP5"/>
  <c r="AP54"/>
  <c r="AP69"/>
  <c r="AP65"/>
  <c r="AP70"/>
  <c r="AP61"/>
  <c r="AP22"/>
  <c r="AP64"/>
  <c r="AV6"/>
  <c r="AV8"/>
  <c r="AV7"/>
  <c r="AV12"/>
  <c r="AV22"/>
  <c r="AV11"/>
  <c r="AV23"/>
  <c r="AV9"/>
  <c r="AV10"/>
  <c r="AV13"/>
  <c r="AV59"/>
  <c r="AV21"/>
  <c r="AV61"/>
  <c r="AV65"/>
  <c r="AV68"/>
  <c r="AV5"/>
  <c r="AV69"/>
  <c r="AV70"/>
  <c r="AV64"/>
  <c r="AV67"/>
  <c r="AV66"/>
  <c r="AV54"/>
  <c r="AU3"/>
  <c r="AS3"/>
  <c r="AT3"/>
  <c r="AQ3"/>
  <c r="AR3"/>
  <c r="AO3"/>
  <c r="AN3"/>
  <c r="AN4"/>
  <c r="AM3"/>
  <c r="AM4"/>
  <c r="AL3"/>
  <c r="AL7" s="1"/>
  <c r="AL4"/>
  <c r="AK3"/>
  <c r="AK4"/>
  <c r="AI4"/>
  <c r="AJ4"/>
  <c r="AJ3"/>
  <c r="AI3"/>
  <c r="AH3"/>
  <c r="AD3"/>
  <c r="AC3"/>
  <c r="AB3"/>
  <c r="AA3"/>
  <c r="J63"/>
  <c r="AH63" s="1"/>
  <c r="J16"/>
  <c r="AP16" s="1"/>
  <c r="J17"/>
  <c r="AV17" s="1"/>
  <c r="J18"/>
  <c r="AH18" s="1"/>
  <c r="J19"/>
  <c r="AV19" s="1"/>
  <c r="J20"/>
  <c r="J24"/>
  <c r="J25"/>
  <c r="AP25" s="1"/>
  <c r="J26"/>
  <c r="AH26" s="1"/>
  <c r="J27"/>
  <c r="AH27" s="1"/>
  <c r="J28"/>
  <c r="AH28" s="1"/>
  <c r="J29"/>
  <c r="AP29" s="1"/>
  <c r="J30"/>
  <c r="J31"/>
  <c r="AP31" s="1"/>
  <c r="J32"/>
  <c r="AV32" s="1"/>
  <c r="J33"/>
  <c r="J34"/>
  <c r="AV34" s="1"/>
  <c r="J35"/>
  <c r="AV35" s="1"/>
  <c r="J36"/>
  <c r="AH36" s="1"/>
  <c r="J37"/>
  <c r="AH37" s="1"/>
  <c r="J38"/>
  <c r="AV38" s="1"/>
  <c r="J39"/>
  <c r="AV39" s="1"/>
  <c r="J40"/>
  <c r="J41"/>
  <c r="AP41" s="1"/>
  <c r="J42"/>
  <c r="AH42" s="1"/>
  <c r="J43"/>
  <c r="AP43" s="1"/>
  <c r="J44"/>
  <c r="AH44" s="1"/>
  <c r="J45"/>
  <c r="AP45" s="1"/>
  <c r="J46"/>
  <c r="J47"/>
  <c r="AH47" s="1"/>
  <c r="J48"/>
  <c r="J49"/>
  <c r="AH49" s="1"/>
  <c r="J50"/>
  <c r="AH50" s="1"/>
  <c r="J51"/>
  <c r="AV51" s="1"/>
  <c r="J52"/>
  <c r="J53"/>
  <c r="AP53" s="1"/>
  <c r="J56"/>
  <c r="J57"/>
  <c r="AP57" s="1"/>
  <c r="J58"/>
  <c r="J55"/>
  <c r="AH55" s="1"/>
  <c r="J60"/>
  <c r="AV60" s="1"/>
  <c r="J62"/>
  <c r="AP62" s="1"/>
  <c r="AD7" l="1"/>
  <c r="AD11"/>
  <c r="AV18"/>
  <c r="AV62"/>
  <c r="AP47"/>
  <c r="AP17"/>
  <c r="AV63"/>
  <c r="AV50"/>
  <c r="AP34"/>
  <c r="AH31"/>
  <c r="AH71"/>
  <c r="K8" i="4" s="1"/>
  <c r="K10" s="1"/>
  <c r="AV36" i="3"/>
  <c r="AP26"/>
  <c r="AH39"/>
  <c r="AV31"/>
  <c r="AP71"/>
  <c r="S8" i="4" s="1"/>
  <c r="S10" s="1"/>
  <c r="AV57" i="3"/>
  <c r="AX33"/>
  <c r="AW33"/>
  <c r="AG33"/>
  <c r="AF33"/>
  <c r="Z33"/>
  <c r="AE33"/>
  <c r="AG58"/>
  <c r="AF58"/>
  <c r="AX58"/>
  <c r="AW58"/>
  <c r="Z58"/>
  <c r="AE58"/>
  <c r="AX48"/>
  <c r="AW48"/>
  <c r="AF48"/>
  <c r="AG48"/>
  <c r="Z48"/>
  <c r="AE48"/>
  <c r="AX40"/>
  <c r="AG40"/>
  <c r="AF40"/>
  <c r="AW40"/>
  <c r="Z40"/>
  <c r="AE40"/>
  <c r="AF32"/>
  <c r="AX32"/>
  <c r="AG32"/>
  <c r="AW32"/>
  <c r="Z32"/>
  <c r="AE32"/>
  <c r="AF24"/>
  <c r="AW24"/>
  <c r="AG24"/>
  <c r="AX24"/>
  <c r="Z24"/>
  <c r="AE24"/>
  <c r="AB11"/>
  <c r="AB13"/>
  <c r="AB9"/>
  <c r="AB25"/>
  <c r="AB33"/>
  <c r="AB18"/>
  <c r="AB19"/>
  <c r="AB27"/>
  <c r="AB8"/>
  <c r="AB17"/>
  <c r="AB20"/>
  <c r="AB28"/>
  <c r="AB21"/>
  <c r="AB30"/>
  <c r="AB40"/>
  <c r="AB48"/>
  <c r="AB34"/>
  <c r="AB36"/>
  <c r="AB44"/>
  <c r="AB6"/>
  <c r="AB24"/>
  <c r="AB29"/>
  <c r="AB46"/>
  <c r="AB56"/>
  <c r="AB23"/>
  <c r="AB35"/>
  <c r="AB38"/>
  <c r="AB41"/>
  <c r="AB49"/>
  <c r="AB57"/>
  <c r="AB65"/>
  <c r="AB12"/>
  <c r="AB22"/>
  <c r="AB43"/>
  <c r="AB50"/>
  <c r="AB58"/>
  <c r="AB66"/>
  <c r="AB16"/>
  <c r="AB42"/>
  <c r="AB47"/>
  <c r="AB52"/>
  <c r="AB61"/>
  <c r="AB55"/>
  <c r="AB64"/>
  <c r="AB67"/>
  <c r="AB26"/>
  <c r="AB10"/>
  <c r="AB31"/>
  <c r="AB39"/>
  <c r="AB59"/>
  <c r="AB68"/>
  <c r="AB5"/>
  <c r="AB37"/>
  <c r="AB53"/>
  <c r="AB62"/>
  <c r="AB69"/>
  <c r="AB51"/>
  <c r="AB7"/>
  <c r="AB70"/>
  <c r="AB45"/>
  <c r="AB60"/>
  <c r="AB63"/>
  <c r="AB54"/>
  <c r="AB32"/>
  <c r="AO13"/>
  <c r="AO7"/>
  <c r="AO17"/>
  <c r="AO19"/>
  <c r="AO27"/>
  <c r="AO21"/>
  <c r="AO29"/>
  <c r="AO12"/>
  <c r="AO22"/>
  <c r="AO30"/>
  <c r="AO9"/>
  <c r="AO6"/>
  <c r="AO8"/>
  <c r="AO10"/>
  <c r="AO11"/>
  <c r="AO33"/>
  <c r="AO34"/>
  <c r="AO42"/>
  <c r="AO16"/>
  <c r="AO20"/>
  <c r="AO26"/>
  <c r="AO36"/>
  <c r="AO24"/>
  <c r="AO38"/>
  <c r="AO46"/>
  <c r="AO31"/>
  <c r="AO45"/>
  <c r="AO50"/>
  <c r="AO58"/>
  <c r="AO25"/>
  <c r="AO47"/>
  <c r="AO51"/>
  <c r="AO59"/>
  <c r="AO18"/>
  <c r="AO37"/>
  <c r="AO40"/>
  <c r="AO52"/>
  <c r="AO60"/>
  <c r="AO28"/>
  <c r="AO56"/>
  <c r="AO66"/>
  <c r="AO67"/>
  <c r="AO32"/>
  <c r="AO68"/>
  <c r="AO5"/>
  <c r="AO23"/>
  <c r="AO44"/>
  <c r="AO54"/>
  <c r="AO63"/>
  <c r="AO69"/>
  <c r="AO35"/>
  <c r="AO41"/>
  <c r="AO43"/>
  <c r="AO48"/>
  <c r="AO57"/>
  <c r="AO65"/>
  <c r="AO70"/>
  <c r="AO49"/>
  <c r="AO61"/>
  <c r="AO39"/>
  <c r="AO55"/>
  <c r="AO53"/>
  <c r="AO64"/>
  <c r="AO62"/>
  <c r="AF20"/>
  <c r="AW20"/>
  <c r="AX20"/>
  <c r="AG20"/>
  <c r="Z20"/>
  <c r="AE20"/>
  <c r="AC10"/>
  <c r="AC12"/>
  <c r="AC24"/>
  <c r="AC32"/>
  <c r="AC6"/>
  <c r="AC11"/>
  <c r="AC26"/>
  <c r="AC13"/>
  <c r="AC18"/>
  <c r="AC19"/>
  <c r="AC27"/>
  <c r="AC16"/>
  <c r="AC17"/>
  <c r="AC39"/>
  <c r="AC47"/>
  <c r="AC41"/>
  <c r="AC22"/>
  <c r="AC25"/>
  <c r="AC31"/>
  <c r="AC35"/>
  <c r="AC43"/>
  <c r="AC30"/>
  <c r="AC55"/>
  <c r="AC63"/>
  <c r="AC29"/>
  <c r="AC46"/>
  <c r="AC56"/>
  <c r="AC64"/>
  <c r="AC9"/>
  <c r="AC23"/>
  <c r="AC28"/>
  <c r="AC38"/>
  <c r="AC48"/>
  <c r="AC49"/>
  <c r="AC57"/>
  <c r="AC65"/>
  <c r="AC8"/>
  <c r="AC45"/>
  <c r="AC54"/>
  <c r="AC21"/>
  <c r="AC42"/>
  <c r="AC44"/>
  <c r="AC58"/>
  <c r="AC52"/>
  <c r="AC61"/>
  <c r="AC7"/>
  <c r="AC34"/>
  <c r="AC40"/>
  <c r="AC66"/>
  <c r="AC67"/>
  <c r="AC5"/>
  <c r="AC33"/>
  <c r="AC50"/>
  <c r="AC59"/>
  <c r="AC68"/>
  <c r="AC20"/>
  <c r="AC53"/>
  <c r="AC62"/>
  <c r="AC69"/>
  <c r="AC51"/>
  <c r="AC60"/>
  <c r="AC36"/>
  <c r="AC37"/>
  <c r="AC70"/>
  <c r="AR10"/>
  <c r="AR12"/>
  <c r="AR6"/>
  <c r="AR11"/>
  <c r="AR24"/>
  <c r="AR32"/>
  <c r="AR8"/>
  <c r="AR18"/>
  <c r="AR26"/>
  <c r="AR17"/>
  <c r="AR19"/>
  <c r="AR27"/>
  <c r="AR28"/>
  <c r="AR39"/>
  <c r="AR47"/>
  <c r="AR9"/>
  <c r="AR33"/>
  <c r="AR16"/>
  <c r="AR23"/>
  <c r="AR35"/>
  <c r="AR43"/>
  <c r="AR20"/>
  <c r="AR55"/>
  <c r="AR63"/>
  <c r="AR36"/>
  <c r="AR48"/>
  <c r="AR56"/>
  <c r="AR64"/>
  <c r="AR25"/>
  <c r="AR31"/>
  <c r="AR45"/>
  <c r="AR49"/>
  <c r="AR57"/>
  <c r="AR65"/>
  <c r="AR22"/>
  <c r="AR30"/>
  <c r="AR37"/>
  <c r="AR38"/>
  <c r="AR50"/>
  <c r="AR59"/>
  <c r="AR53"/>
  <c r="AR62"/>
  <c r="AR66"/>
  <c r="AR13"/>
  <c r="AR67"/>
  <c r="AR21"/>
  <c r="AR29"/>
  <c r="AR42"/>
  <c r="AR44"/>
  <c r="AR51"/>
  <c r="AR60"/>
  <c r="AR68"/>
  <c r="AR5"/>
  <c r="AR34"/>
  <c r="AR40"/>
  <c r="AR41"/>
  <c r="AR46"/>
  <c r="AR54"/>
  <c r="AR69"/>
  <c r="AR61"/>
  <c r="AR52"/>
  <c r="AR70"/>
  <c r="AR7"/>
  <c r="AR58"/>
  <c r="AF56"/>
  <c r="AG56"/>
  <c r="AW56"/>
  <c r="AX56"/>
  <c r="Z56"/>
  <c r="AE56"/>
  <c r="AX46"/>
  <c r="AW46"/>
  <c r="AF46"/>
  <c r="AG46"/>
  <c r="Z46"/>
  <c r="AE46"/>
  <c r="AX38"/>
  <c r="AW38"/>
  <c r="AG38"/>
  <c r="AF38"/>
  <c r="Z38"/>
  <c r="AE38"/>
  <c r="AX30"/>
  <c r="AW30"/>
  <c r="AF30"/>
  <c r="AG30"/>
  <c r="Z30"/>
  <c r="AE30"/>
  <c r="AG19"/>
  <c r="AX19"/>
  <c r="AW19"/>
  <c r="AF19"/>
  <c r="Z19"/>
  <c r="AE19"/>
  <c r="AD9"/>
  <c r="AD23"/>
  <c r="AD31"/>
  <c r="AD25"/>
  <c r="AD6"/>
  <c r="AD26"/>
  <c r="AD16"/>
  <c r="AD38"/>
  <c r="AD46"/>
  <c r="AD18"/>
  <c r="AD21"/>
  <c r="AD24"/>
  <c r="AD30"/>
  <c r="AD40"/>
  <c r="AD19"/>
  <c r="AD28"/>
  <c r="AD33"/>
  <c r="AD34"/>
  <c r="AD42"/>
  <c r="AD37"/>
  <c r="AD44"/>
  <c r="AD54"/>
  <c r="AD62"/>
  <c r="AD55"/>
  <c r="AD63"/>
  <c r="AD29"/>
  <c r="AD35"/>
  <c r="AD41"/>
  <c r="AD56"/>
  <c r="AD64"/>
  <c r="AD32"/>
  <c r="AD36"/>
  <c r="AD43"/>
  <c r="AD48"/>
  <c r="AD51"/>
  <c r="AD60"/>
  <c r="AD8"/>
  <c r="AD13"/>
  <c r="AD17"/>
  <c r="AD45"/>
  <c r="AD47"/>
  <c r="AD27"/>
  <c r="AD49"/>
  <c r="AD58"/>
  <c r="AD53"/>
  <c r="AD52"/>
  <c r="AD61"/>
  <c r="AD20"/>
  <c r="AD10"/>
  <c r="AD39"/>
  <c r="AD66"/>
  <c r="AD67"/>
  <c r="AD22"/>
  <c r="AD50"/>
  <c r="AD59"/>
  <c r="AD68"/>
  <c r="AD5"/>
  <c r="AD69"/>
  <c r="AD70"/>
  <c r="AD65"/>
  <c r="AD57"/>
  <c r="AD12"/>
  <c r="AQ11"/>
  <c r="AQ13"/>
  <c r="AQ25"/>
  <c r="AQ33"/>
  <c r="AQ17"/>
  <c r="AQ19"/>
  <c r="AQ27"/>
  <c r="AQ10"/>
  <c r="AQ16"/>
  <c r="AQ20"/>
  <c r="AQ28"/>
  <c r="AQ7"/>
  <c r="AQ12"/>
  <c r="AQ22"/>
  <c r="AQ31"/>
  <c r="AQ40"/>
  <c r="AQ29"/>
  <c r="AQ34"/>
  <c r="AQ36"/>
  <c r="AQ44"/>
  <c r="AQ8"/>
  <c r="AQ26"/>
  <c r="AQ32"/>
  <c r="AQ43"/>
  <c r="AQ48"/>
  <c r="AQ56"/>
  <c r="AQ39"/>
  <c r="AQ45"/>
  <c r="AQ49"/>
  <c r="AQ57"/>
  <c r="AQ65"/>
  <c r="AQ6"/>
  <c r="AQ30"/>
  <c r="AQ50"/>
  <c r="AQ58"/>
  <c r="AQ37"/>
  <c r="AQ38"/>
  <c r="AQ59"/>
  <c r="AQ64"/>
  <c r="AQ53"/>
  <c r="AQ62"/>
  <c r="AQ66"/>
  <c r="AQ9"/>
  <c r="AQ67"/>
  <c r="AQ18"/>
  <c r="AQ21"/>
  <c r="AQ23"/>
  <c r="AQ42"/>
  <c r="AQ47"/>
  <c r="AQ51"/>
  <c r="AQ60"/>
  <c r="AQ68"/>
  <c r="AQ5"/>
  <c r="AQ35"/>
  <c r="AQ41"/>
  <c r="AQ46"/>
  <c r="AQ54"/>
  <c r="AQ63"/>
  <c r="AQ69"/>
  <c r="AQ52"/>
  <c r="AQ70"/>
  <c r="AQ61"/>
  <c r="AQ24"/>
  <c r="AQ55"/>
  <c r="AV40"/>
  <c r="AV71"/>
  <c r="Y8" i="4" s="1"/>
  <c r="Y10" s="1"/>
  <c r="AV46" i="3"/>
  <c r="AV30"/>
  <c r="AP63"/>
  <c r="AP56"/>
  <c r="AP39"/>
  <c r="AH17"/>
  <c r="AH20"/>
  <c r="AL69"/>
  <c r="AL61"/>
  <c r="AL53"/>
  <c r="AL45"/>
  <c r="AL37"/>
  <c r="AL29"/>
  <c r="AL21"/>
  <c r="AL13"/>
  <c r="AL5"/>
  <c r="AL68"/>
  <c r="AL60"/>
  <c r="AL52"/>
  <c r="AL44"/>
  <c r="AL36"/>
  <c r="AL28"/>
  <c r="AL20"/>
  <c r="AL12"/>
  <c r="AL67"/>
  <c r="AL59"/>
  <c r="AL51"/>
  <c r="AL43"/>
  <c r="AL35"/>
  <c r="AL27"/>
  <c r="AL19"/>
  <c r="AL11"/>
  <c r="AL66"/>
  <c r="AL58"/>
  <c r="AL50"/>
  <c r="AL42"/>
  <c r="AL34"/>
  <c r="AL26"/>
  <c r="AL18"/>
  <c r="AL10"/>
  <c r="AL65"/>
  <c r="AL57"/>
  <c r="AL49"/>
  <c r="AL41"/>
  <c r="AL64"/>
  <c r="AL56"/>
  <c r="AL48"/>
  <c r="AL40"/>
  <c r="AL32"/>
  <c r="AL24"/>
  <c r="AL16"/>
  <c r="AL8"/>
  <c r="AL63"/>
  <c r="AL33"/>
  <c r="AL55"/>
  <c r="AL30"/>
  <c r="AL54"/>
  <c r="AL25"/>
  <c r="AL6"/>
  <c r="AL31"/>
  <c r="AL23"/>
  <c r="AL70"/>
  <c r="AL62"/>
  <c r="AL17"/>
  <c r="AL47"/>
  <c r="AL46"/>
  <c r="AL9"/>
  <c r="AL38"/>
  <c r="AL22"/>
  <c r="AL39"/>
  <c r="AV41"/>
  <c r="AV37"/>
  <c r="AP58"/>
  <c r="AP36"/>
  <c r="AP28"/>
  <c r="AH32"/>
  <c r="AH16"/>
  <c r="AW41"/>
  <c r="AG41"/>
  <c r="AX41"/>
  <c r="AF41"/>
  <c r="Z41"/>
  <c r="AE41"/>
  <c r="AW29"/>
  <c r="AX29"/>
  <c r="AG29"/>
  <c r="AF29"/>
  <c r="Z29"/>
  <c r="AE29"/>
  <c r="AT8"/>
  <c r="AT10"/>
  <c r="AT9"/>
  <c r="AT22"/>
  <c r="AT30"/>
  <c r="AT6"/>
  <c r="AT24"/>
  <c r="AT13"/>
  <c r="AT25"/>
  <c r="AT21"/>
  <c r="AT37"/>
  <c r="AT45"/>
  <c r="AT11"/>
  <c r="AT12"/>
  <c r="AT19"/>
  <c r="AT28"/>
  <c r="AT31"/>
  <c r="AT39"/>
  <c r="AT7"/>
  <c r="AT26"/>
  <c r="AT33"/>
  <c r="AT41"/>
  <c r="AT27"/>
  <c r="AT35"/>
  <c r="AT38"/>
  <c r="AT46"/>
  <c r="AT53"/>
  <c r="AT61"/>
  <c r="AT16"/>
  <c r="AT20"/>
  <c r="AT32"/>
  <c r="AT54"/>
  <c r="AT62"/>
  <c r="AT43"/>
  <c r="AT55"/>
  <c r="AT63"/>
  <c r="AT49"/>
  <c r="AT58"/>
  <c r="AT70"/>
  <c r="AT52"/>
  <c r="AT64"/>
  <c r="AT56"/>
  <c r="AT36"/>
  <c r="AT50"/>
  <c r="AT59"/>
  <c r="AT17"/>
  <c r="AT23"/>
  <c r="AT66"/>
  <c r="AT34"/>
  <c r="AT29"/>
  <c r="AT42"/>
  <c r="AT47"/>
  <c r="AT48"/>
  <c r="AT57"/>
  <c r="AT67"/>
  <c r="AT40"/>
  <c r="AT44"/>
  <c r="AT51"/>
  <c r="AT18"/>
  <c r="AT65"/>
  <c r="AT5"/>
  <c r="AT69"/>
  <c r="AT60"/>
  <c r="AT68"/>
  <c r="AV26"/>
  <c r="AV44"/>
  <c r="AV43"/>
  <c r="AP48"/>
  <c r="AP46"/>
  <c r="AP50"/>
  <c r="AP20"/>
  <c r="AH19"/>
  <c r="AH40"/>
  <c r="AH30"/>
  <c r="AW55"/>
  <c r="AX55"/>
  <c r="AF55"/>
  <c r="AG55"/>
  <c r="Z55"/>
  <c r="AE55"/>
  <c r="AI8"/>
  <c r="AI16"/>
  <c r="AI5"/>
  <c r="AI13"/>
  <c r="AI21"/>
  <c r="AI29"/>
  <c r="AI37"/>
  <c r="AI10"/>
  <c r="AI18"/>
  <c r="AI26"/>
  <c r="AI34"/>
  <c r="AI42"/>
  <c r="AI50"/>
  <c r="AI58"/>
  <c r="AI7"/>
  <c r="AI23"/>
  <c r="AI31"/>
  <c r="AI39"/>
  <c r="AI47"/>
  <c r="AI55"/>
  <c r="AI63"/>
  <c r="AI9"/>
  <c r="AI17"/>
  <c r="AI25"/>
  <c r="AI33"/>
  <c r="AI41"/>
  <c r="AI49"/>
  <c r="AI57"/>
  <c r="AI65"/>
  <c r="AI12"/>
  <c r="AI27"/>
  <c r="AI43"/>
  <c r="AI48"/>
  <c r="AI53"/>
  <c r="AI67"/>
  <c r="AI69"/>
  <c r="AI28"/>
  <c r="AI54"/>
  <c r="AI59"/>
  <c r="AI61"/>
  <c r="AI22"/>
  <c r="AI38"/>
  <c r="AI44"/>
  <c r="AI70"/>
  <c r="AI20"/>
  <c r="AI36"/>
  <c r="AI45"/>
  <c r="AI46"/>
  <c r="AI62"/>
  <c r="AI51"/>
  <c r="AI66"/>
  <c r="AI52"/>
  <c r="AI56"/>
  <c r="AI60"/>
  <c r="AI32"/>
  <c r="AI19"/>
  <c r="AI35"/>
  <c r="AI68"/>
  <c r="AI64"/>
  <c r="AI6"/>
  <c r="AI30"/>
  <c r="AI11"/>
  <c r="AI40"/>
  <c r="AI24"/>
  <c r="AX45"/>
  <c r="AG45"/>
  <c r="AF45"/>
  <c r="AW45"/>
  <c r="Z45"/>
  <c r="AE45"/>
  <c r="AW52"/>
  <c r="AF52"/>
  <c r="AX52"/>
  <c r="AG52"/>
  <c r="Z52"/>
  <c r="AE52"/>
  <c r="AF36"/>
  <c r="AW36"/>
  <c r="AG36"/>
  <c r="AX36"/>
  <c r="Z36"/>
  <c r="AE36"/>
  <c r="AW28"/>
  <c r="AG28"/>
  <c r="AF28"/>
  <c r="AX28"/>
  <c r="Z28"/>
  <c r="AE28"/>
  <c r="AX17"/>
  <c r="AF17"/>
  <c r="AG17"/>
  <c r="AW17"/>
  <c r="Z17"/>
  <c r="AE17"/>
  <c r="AM9"/>
  <c r="AM17"/>
  <c r="AM6"/>
  <c r="AM22"/>
  <c r="AM30"/>
  <c r="AM38"/>
  <c r="AM11"/>
  <c r="AM19"/>
  <c r="AM27"/>
  <c r="AM35"/>
  <c r="AM43"/>
  <c r="AM51"/>
  <c r="AM8"/>
  <c r="AM16"/>
  <c r="AM24"/>
  <c r="AM32"/>
  <c r="AM40"/>
  <c r="AM48"/>
  <c r="AM56"/>
  <c r="AM64"/>
  <c r="AM10"/>
  <c r="AM18"/>
  <c r="AM26"/>
  <c r="AM34"/>
  <c r="AM42"/>
  <c r="AM50"/>
  <c r="AM58"/>
  <c r="AM66"/>
  <c r="AM7"/>
  <c r="AM36"/>
  <c r="AM45"/>
  <c r="AM60"/>
  <c r="AM62"/>
  <c r="AM12"/>
  <c r="AM21"/>
  <c r="AM37"/>
  <c r="AM69"/>
  <c r="AM13"/>
  <c r="AM31"/>
  <c r="AM63"/>
  <c r="AM65"/>
  <c r="AM67"/>
  <c r="AM25"/>
  <c r="AM49"/>
  <c r="AM53"/>
  <c r="AM57"/>
  <c r="AM61"/>
  <c r="AM20"/>
  <c r="AM41"/>
  <c r="AM68"/>
  <c r="AM28"/>
  <c r="AM47"/>
  <c r="AM55"/>
  <c r="AM59"/>
  <c r="AM23"/>
  <c r="AM33"/>
  <c r="AM46"/>
  <c r="AM5"/>
  <c r="AM44"/>
  <c r="AM29"/>
  <c r="AM52"/>
  <c r="AM70"/>
  <c r="AM39"/>
  <c r="AM54"/>
  <c r="AS9"/>
  <c r="AS11"/>
  <c r="AS23"/>
  <c r="AS31"/>
  <c r="AS13"/>
  <c r="AS25"/>
  <c r="AS8"/>
  <c r="AS18"/>
  <c r="AS26"/>
  <c r="AS38"/>
  <c r="AS46"/>
  <c r="AS6"/>
  <c r="AS7"/>
  <c r="AS22"/>
  <c r="AS40"/>
  <c r="AS16"/>
  <c r="AS20"/>
  <c r="AS29"/>
  <c r="AS32"/>
  <c r="AS34"/>
  <c r="AS42"/>
  <c r="AS21"/>
  <c r="AS41"/>
  <c r="AS54"/>
  <c r="AS62"/>
  <c r="AS43"/>
  <c r="AS55"/>
  <c r="AS63"/>
  <c r="AS19"/>
  <c r="AS33"/>
  <c r="AS36"/>
  <c r="AS39"/>
  <c r="AS48"/>
  <c r="AS56"/>
  <c r="AS64"/>
  <c r="AS12"/>
  <c r="AS24"/>
  <c r="AS52"/>
  <c r="AS61"/>
  <c r="AS28"/>
  <c r="AS30"/>
  <c r="AS37"/>
  <c r="AS50"/>
  <c r="AS59"/>
  <c r="AS17"/>
  <c r="AS53"/>
  <c r="AS66"/>
  <c r="AS45"/>
  <c r="AS47"/>
  <c r="AS57"/>
  <c r="AS67"/>
  <c r="AS10"/>
  <c r="AS27"/>
  <c r="AS35"/>
  <c r="AS44"/>
  <c r="AS51"/>
  <c r="AS60"/>
  <c r="AS65"/>
  <c r="AS68"/>
  <c r="AS5"/>
  <c r="AS69"/>
  <c r="AS58"/>
  <c r="AS49"/>
  <c r="AS70"/>
  <c r="AG51"/>
  <c r="AX51"/>
  <c r="AF51"/>
  <c r="AW51"/>
  <c r="Z51"/>
  <c r="AE51"/>
  <c r="AF27"/>
  <c r="AG27"/>
  <c r="AW27"/>
  <c r="AX27"/>
  <c r="Z27"/>
  <c r="AE27"/>
  <c r="AU7"/>
  <c r="AU9"/>
  <c r="AU17"/>
  <c r="AU21"/>
  <c r="AU29"/>
  <c r="AU11"/>
  <c r="AU23"/>
  <c r="AU31"/>
  <c r="AU6"/>
  <c r="AU24"/>
  <c r="AU18"/>
  <c r="AU27"/>
  <c r="AU30"/>
  <c r="AU36"/>
  <c r="AU44"/>
  <c r="AU8"/>
  <c r="AU10"/>
  <c r="AU13"/>
  <c r="AU25"/>
  <c r="AU38"/>
  <c r="AU12"/>
  <c r="AU40"/>
  <c r="AU52"/>
  <c r="AU60"/>
  <c r="AU26"/>
  <c r="AU35"/>
  <c r="AU41"/>
  <c r="AU46"/>
  <c r="AU53"/>
  <c r="AU61"/>
  <c r="AU16"/>
  <c r="AU20"/>
  <c r="AU32"/>
  <c r="AU54"/>
  <c r="AU62"/>
  <c r="AU55"/>
  <c r="AU69"/>
  <c r="AU22"/>
  <c r="AU49"/>
  <c r="AU58"/>
  <c r="AU70"/>
  <c r="AU28"/>
  <c r="AU64"/>
  <c r="AU42"/>
  <c r="AU48"/>
  <c r="AU19"/>
  <c r="AU37"/>
  <c r="AU56"/>
  <c r="AU50"/>
  <c r="AU59"/>
  <c r="AU47"/>
  <c r="AU43"/>
  <c r="AU45"/>
  <c r="AU63"/>
  <c r="AU66"/>
  <c r="AU34"/>
  <c r="AU65"/>
  <c r="AU68"/>
  <c r="AU51"/>
  <c r="AU67"/>
  <c r="AU5"/>
  <c r="AU33"/>
  <c r="AU39"/>
  <c r="AU57"/>
  <c r="AV48"/>
  <c r="AV45"/>
  <c r="AV58"/>
  <c r="AV47"/>
  <c r="AV28"/>
  <c r="AP38"/>
  <c r="AP44"/>
  <c r="AP33"/>
  <c r="AP37"/>
  <c r="AP19"/>
  <c r="AH29"/>
  <c r="AH57"/>
  <c r="AH24"/>
  <c r="AH38"/>
  <c r="AA12"/>
  <c r="AA6"/>
  <c r="AA26"/>
  <c r="AA8"/>
  <c r="AA13"/>
  <c r="AA17"/>
  <c r="AA20"/>
  <c r="AA28"/>
  <c r="AA16"/>
  <c r="AA21"/>
  <c r="AA29"/>
  <c r="AA24"/>
  <c r="AA27"/>
  <c r="AA41"/>
  <c r="AA22"/>
  <c r="AA31"/>
  <c r="AA33"/>
  <c r="AA35"/>
  <c r="AA7"/>
  <c r="AA10"/>
  <c r="AA37"/>
  <c r="AA45"/>
  <c r="AA18"/>
  <c r="AA23"/>
  <c r="AA38"/>
  <c r="AA49"/>
  <c r="AA57"/>
  <c r="AA9"/>
  <c r="AA43"/>
  <c r="AA48"/>
  <c r="AA50"/>
  <c r="AA58"/>
  <c r="AA66"/>
  <c r="AA51"/>
  <c r="AA59"/>
  <c r="AA44"/>
  <c r="AA46"/>
  <c r="AA52"/>
  <c r="AA61"/>
  <c r="AA19"/>
  <c r="AA55"/>
  <c r="AA64"/>
  <c r="AA67"/>
  <c r="AA25"/>
  <c r="AA34"/>
  <c r="AA39"/>
  <c r="AA40"/>
  <c r="AA68"/>
  <c r="AA53"/>
  <c r="AA62"/>
  <c r="AA69"/>
  <c r="AA56"/>
  <c r="AA70"/>
  <c r="AA60"/>
  <c r="AA11"/>
  <c r="AA32"/>
  <c r="AA36"/>
  <c r="AA54"/>
  <c r="AA65"/>
  <c r="AA47"/>
  <c r="AA42"/>
  <c r="AA63"/>
  <c r="AA5"/>
  <c r="AA30"/>
  <c r="AG53"/>
  <c r="AX53"/>
  <c r="AF53"/>
  <c r="AW53"/>
  <c r="Z53"/>
  <c r="AE53"/>
  <c r="AG37"/>
  <c r="AF37"/>
  <c r="AW37"/>
  <c r="AX37"/>
  <c r="Z37"/>
  <c r="AE37"/>
  <c r="AW18"/>
  <c r="AX18"/>
  <c r="AG18"/>
  <c r="AF18"/>
  <c r="Z18"/>
  <c r="AE18"/>
  <c r="AX44"/>
  <c r="AG44"/>
  <c r="AF44"/>
  <c r="AW44"/>
  <c r="Z44"/>
  <c r="AE44"/>
  <c r="AG62"/>
  <c r="AX62"/>
  <c r="AW62"/>
  <c r="AF62"/>
  <c r="Z62"/>
  <c r="AE62"/>
  <c r="AX43"/>
  <c r="AF43"/>
  <c r="AW43"/>
  <c r="AG43"/>
  <c r="Z43"/>
  <c r="AE43"/>
  <c r="AW35"/>
  <c r="AF35"/>
  <c r="AG35"/>
  <c r="AX35"/>
  <c r="Z35"/>
  <c r="AE35"/>
  <c r="AX16"/>
  <c r="AF16"/>
  <c r="AW16"/>
  <c r="AG16"/>
  <c r="Z16"/>
  <c r="AE16"/>
  <c r="AF60"/>
  <c r="AW60"/>
  <c r="AX60"/>
  <c r="AG60"/>
  <c r="Z60"/>
  <c r="AE60"/>
  <c r="AF50"/>
  <c r="AW50"/>
  <c r="AG50"/>
  <c r="AX50"/>
  <c r="Z50"/>
  <c r="AE50"/>
  <c r="AX42"/>
  <c r="AW42"/>
  <c r="AG42"/>
  <c r="AF42"/>
  <c r="Z42"/>
  <c r="AE42"/>
  <c r="AW34"/>
  <c r="AX34"/>
  <c r="AF34"/>
  <c r="AG34"/>
  <c r="Z34"/>
  <c r="AE34"/>
  <c r="AW26"/>
  <c r="AG26"/>
  <c r="AX26"/>
  <c r="AF26"/>
  <c r="Z26"/>
  <c r="AE26"/>
  <c r="AW63"/>
  <c r="AF63"/>
  <c r="AX63"/>
  <c r="AG63"/>
  <c r="Z63"/>
  <c r="AE63"/>
  <c r="AJ11"/>
  <c r="AJ19"/>
  <c r="AJ8"/>
  <c r="AJ16"/>
  <c r="AJ24"/>
  <c r="AJ32"/>
  <c r="AJ40"/>
  <c r="AJ5"/>
  <c r="AJ13"/>
  <c r="AJ21"/>
  <c r="AJ29"/>
  <c r="AJ37"/>
  <c r="AJ45"/>
  <c r="AJ53"/>
  <c r="AJ10"/>
  <c r="AJ18"/>
  <c r="AJ26"/>
  <c r="AJ34"/>
  <c r="AJ42"/>
  <c r="AJ50"/>
  <c r="AJ58"/>
  <c r="AJ66"/>
  <c r="AJ12"/>
  <c r="AJ20"/>
  <c r="AJ28"/>
  <c r="AJ36"/>
  <c r="AJ44"/>
  <c r="AJ52"/>
  <c r="AJ60"/>
  <c r="AJ68"/>
  <c r="AJ30"/>
  <c r="AJ17"/>
  <c r="AJ31"/>
  <c r="AJ46"/>
  <c r="AJ51"/>
  <c r="AJ56"/>
  <c r="AJ63"/>
  <c r="AJ9"/>
  <c r="AJ25"/>
  <c r="AJ41"/>
  <c r="AJ49"/>
  <c r="AJ54"/>
  <c r="AJ59"/>
  <c r="AJ61"/>
  <c r="AJ6"/>
  <c r="AJ7"/>
  <c r="AJ65"/>
  <c r="AJ27"/>
  <c r="AJ38"/>
  <c r="AJ47"/>
  <c r="AJ55"/>
  <c r="AJ69"/>
  <c r="AJ23"/>
  <c r="AJ33"/>
  <c r="AJ43"/>
  <c r="AJ70"/>
  <c r="AJ39"/>
  <c r="AJ57"/>
  <c r="AJ67"/>
  <c r="AJ22"/>
  <c r="AJ35"/>
  <c r="AJ48"/>
  <c r="AJ62"/>
  <c r="AJ64"/>
  <c r="AN12"/>
  <c r="AN20"/>
  <c r="AN9"/>
  <c r="AN17"/>
  <c r="AN25"/>
  <c r="AN33"/>
  <c r="AN41"/>
  <c r="AN6"/>
  <c r="AN22"/>
  <c r="AN30"/>
  <c r="AN38"/>
  <c r="AN46"/>
  <c r="AN54"/>
  <c r="AN11"/>
  <c r="AN19"/>
  <c r="AN27"/>
  <c r="AN35"/>
  <c r="AN43"/>
  <c r="AN51"/>
  <c r="AN59"/>
  <c r="AN67"/>
  <c r="AN5"/>
  <c r="AN13"/>
  <c r="AN21"/>
  <c r="AN29"/>
  <c r="AN37"/>
  <c r="AN45"/>
  <c r="AN53"/>
  <c r="AN61"/>
  <c r="AN69"/>
  <c r="AN23"/>
  <c r="AN39"/>
  <c r="AN50"/>
  <c r="AN55"/>
  <c r="AN64"/>
  <c r="AN8"/>
  <c r="AN24"/>
  <c r="AN40"/>
  <c r="AN48"/>
  <c r="AN34"/>
  <c r="AN56"/>
  <c r="AN31"/>
  <c r="AN49"/>
  <c r="AN57"/>
  <c r="AN32"/>
  <c r="AN42"/>
  <c r="AN16"/>
  <c r="AN62"/>
  <c r="AN10"/>
  <c r="AN28"/>
  <c r="AN47"/>
  <c r="AN63"/>
  <c r="AN66"/>
  <c r="AN18"/>
  <c r="AN44"/>
  <c r="AN65"/>
  <c r="AN58"/>
  <c r="AN26"/>
  <c r="AN7"/>
  <c r="AN68"/>
  <c r="AN36"/>
  <c r="AN52"/>
  <c r="AN70"/>
  <c r="AN60"/>
  <c r="AV42"/>
  <c r="AV56"/>
  <c r="AV49"/>
  <c r="AV33"/>
  <c r="AV52"/>
  <c r="AV24"/>
  <c r="AV20"/>
  <c r="AP40"/>
  <c r="AP51"/>
  <c r="AP30"/>
  <c r="AH35"/>
  <c r="AH34"/>
  <c r="AH48"/>
  <c r="AH52"/>
  <c r="AH46"/>
  <c r="AH45"/>
  <c r="AH58"/>
  <c r="AH60"/>
  <c r="AF25"/>
  <c r="AW25"/>
  <c r="AG25"/>
  <c r="AX25"/>
  <c r="Z25"/>
  <c r="AE25"/>
  <c r="AH25"/>
  <c r="AK6"/>
  <c r="AK11"/>
  <c r="AK19"/>
  <c r="AK27"/>
  <c r="AK35"/>
  <c r="AK8"/>
  <c r="AK16"/>
  <c r="AK24"/>
  <c r="AK32"/>
  <c r="AK40"/>
  <c r="AK48"/>
  <c r="AK56"/>
  <c r="AK5"/>
  <c r="AK13"/>
  <c r="AK21"/>
  <c r="AK29"/>
  <c r="AK37"/>
  <c r="AK45"/>
  <c r="AK53"/>
  <c r="AK61"/>
  <c r="AK69"/>
  <c r="AK7"/>
  <c r="AK23"/>
  <c r="AK31"/>
  <c r="AK39"/>
  <c r="AK47"/>
  <c r="AK55"/>
  <c r="AK63"/>
  <c r="AK20"/>
  <c r="AK33"/>
  <c r="AK58"/>
  <c r="AK34"/>
  <c r="AK43"/>
  <c r="AK65"/>
  <c r="AK67"/>
  <c r="AK17"/>
  <c r="AK28"/>
  <c r="AK46"/>
  <c r="AK51"/>
  <c r="AK30"/>
  <c r="AK41"/>
  <c r="AK64"/>
  <c r="AK68"/>
  <c r="AK26"/>
  <c r="AK36"/>
  <c r="AK54"/>
  <c r="AK9"/>
  <c r="AK22"/>
  <c r="AK59"/>
  <c r="AK62"/>
  <c r="AK10"/>
  <c r="AK38"/>
  <c r="AK66"/>
  <c r="AK18"/>
  <c r="AK44"/>
  <c r="AK52"/>
  <c r="AK70"/>
  <c r="AK57"/>
  <c r="AK25"/>
  <c r="AK49"/>
  <c r="AK50"/>
  <c r="AK12"/>
  <c r="AK60"/>
  <c r="AK42"/>
  <c r="AV25"/>
  <c r="AV27"/>
  <c r="AP52"/>
  <c r="AP27"/>
  <c r="AP60"/>
  <c r="AP42"/>
  <c r="AP35"/>
  <c r="AP18"/>
  <c r="AH53"/>
  <c r="AH41"/>
  <c r="AH33"/>
  <c r="AH56"/>
  <c r="AH62"/>
  <c r="AF49"/>
  <c r="AW49"/>
  <c r="AX49"/>
  <c r="AG49"/>
  <c r="Z49"/>
  <c r="AE49"/>
  <c r="AF57"/>
  <c r="AG57"/>
  <c r="AX57"/>
  <c r="AW57"/>
  <c r="Z57"/>
  <c r="AE57"/>
  <c r="AW47"/>
  <c r="AF47"/>
  <c r="AX47"/>
  <c r="AG47"/>
  <c r="Z47"/>
  <c r="AE47"/>
  <c r="AX39"/>
  <c r="AG39"/>
  <c r="AW39"/>
  <c r="AF39"/>
  <c r="Z39"/>
  <c r="AE39"/>
  <c r="AG31"/>
  <c r="AW31"/>
  <c r="AX31"/>
  <c r="AF31"/>
  <c r="Z31"/>
  <c r="AE31"/>
  <c r="AV29"/>
  <c r="AV55"/>
  <c r="AV53"/>
  <c r="AV16"/>
  <c r="AP55"/>
  <c r="AP24"/>
  <c r="AP49"/>
  <c r="AP32"/>
  <c r="AH51"/>
  <c r="AH43"/>
  <c r="AY5" l="1"/>
  <c r="AY22"/>
  <c r="AY21"/>
  <c r="AY44"/>
  <c r="AY46"/>
  <c r="AY52"/>
  <c r="AY43"/>
  <c r="AM71"/>
  <c r="P8" i="4" s="1"/>
  <c r="P10" s="1"/>
  <c r="AQ71" i="3"/>
  <c r="T8" i="4" s="1"/>
  <c r="AY34" i="3"/>
  <c r="AY53"/>
  <c r="AC71"/>
  <c r="F8" i="4" s="1"/>
  <c r="F10" s="1"/>
  <c r="AY49" i="3"/>
  <c r="AY45"/>
  <c r="AA71"/>
  <c r="D8" i="4" s="1"/>
  <c r="D10" s="1"/>
  <c r="AU71" i="3"/>
  <c r="X8" i="4" s="1"/>
  <c r="X10" s="1"/>
  <c r="AO71" i="3"/>
  <c r="R8" i="4" s="1"/>
  <c r="R10" s="1"/>
  <c r="AI71" i="3"/>
  <c r="L8" i="4" s="1"/>
  <c r="L10" s="1"/>
  <c r="AB71" i="3"/>
  <c r="E8" i="4" s="1"/>
  <c r="E10" s="1"/>
  <c r="AK71" i="3"/>
  <c r="N8" i="4" s="1"/>
  <c r="N10" s="1"/>
  <c r="AD71" i="3"/>
  <c r="G8" i="4" s="1"/>
  <c r="G10" s="1"/>
  <c r="AY23" i="3"/>
  <c r="AY11"/>
  <c r="AY61"/>
  <c r="AY12"/>
  <c r="AS71"/>
  <c r="V8" i="4" s="1"/>
  <c r="V10" s="1"/>
  <c r="AN71" i="3"/>
  <c r="Q8" i="4" s="1"/>
  <c r="Q10" s="1"/>
  <c r="AY60" i="3"/>
  <c r="AY70"/>
  <c r="AJ71"/>
  <c r="M8" i="4" s="1"/>
  <c r="M10" s="1"/>
  <c r="AY9" i="3"/>
  <c r="AY13"/>
  <c r="AY58"/>
  <c r="AY57"/>
  <c r="AY65"/>
  <c r="AY69"/>
  <c r="AY67"/>
  <c r="AY59"/>
  <c r="AY10"/>
  <c r="AY8"/>
  <c r="AT71"/>
  <c r="W8" i="4" s="1"/>
  <c r="W10" s="1"/>
  <c r="AY54" i="3"/>
  <c r="AY66"/>
  <c r="AY64"/>
  <c r="AY7"/>
  <c r="AY68"/>
  <c r="AY6"/>
  <c r="AL71"/>
  <c r="O8" i="4" s="1"/>
  <c r="O10" s="1"/>
  <c r="AY56" i="3"/>
  <c r="AR71"/>
  <c r="U8" i="4" s="1"/>
  <c r="U10" s="1"/>
  <c r="AY26" i="3"/>
  <c r="AY42"/>
  <c r="AY50"/>
  <c r="AY20"/>
  <c r="AY30"/>
  <c r="AY24"/>
  <c r="AY48"/>
  <c r="AY38"/>
  <c r="AY32"/>
  <c r="AY16"/>
  <c r="AY29"/>
  <c r="AY27"/>
  <c r="AY37"/>
  <c r="AY19"/>
  <c r="AY40"/>
  <c r="AY55"/>
  <c r="AY33"/>
  <c r="AY17"/>
  <c r="AY18"/>
  <c r="AY25"/>
  <c r="AY41"/>
  <c r="AY39"/>
  <c r="AY35"/>
  <c r="AY31"/>
  <c r="AY47"/>
  <c r="AY51"/>
  <c r="AY63"/>
  <c r="AY62"/>
  <c r="AY28"/>
  <c r="AY36"/>
  <c r="T6" i="4" l="1"/>
  <c r="T10" s="1"/>
  <c r="AY71" i="3"/>
  <c r="AB6" i="4" l="1"/>
  <c r="J15" i="3"/>
  <c r="J14"/>
  <c r="AF15" l="1"/>
  <c r="AW15"/>
  <c r="AG15"/>
  <c r="AX15"/>
  <c r="Z15"/>
  <c r="AE15"/>
  <c r="AP15"/>
  <c r="AH15"/>
  <c r="AV15"/>
  <c r="AC15"/>
  <c r="AQ15"/>
  <c r="AT15"/>
  <c r="AS15"/>
  <c r="AO15"/>
  <c r="AR15"/>
  <c r="AD15"/>
  <c r="AN15"/>
  <c r="AB15"/>
  <c r="AL15"/>
  <c r="AA15"/>
  <c r="AJ15"/>
  <c r="AK15"/>
  <c r="AI15"/>
  <c r="AM15"/>
  <c r="AU15"/>
  <c r="AW14"/>
  <c r="AW72" s="1"/>
  <c r="AX14"/>
  <c r="AG14"/>
  <c r="AF14"/>
  <c r="Z14"/>
  <c r="AE14"/>
  <c r="AV14"/>
  <c r="AP14"/>
  <c r="AH14"/>
  <c r="AT14"/>
  <c r="AQ14"/>
  <c r="AA14"/>
  <c r="AB14"/>
  <c r="AC14"/>
  <c r="AC72" s="1"/>
  <c r="AJ14"/>
  <c r="AK14"/>
  <c r="AK72" s="1"/>
  <c r="AO14"/>
  <c r="AD14"/>
  <c r="AI14"/>
  <c r="AU14"/>
  <c r="AS14"/>
  <c r="AS72" s="1"/>
  <c r="AR14"/>
  <c r="AR72" s="1"/>
  <c r="AL14"/>
  <c r="AL72" s="1"/>
  <c r="AN14"/>
  <c r="AN72" s="1"/>
  <c r="AM14"/>
  <c r="AB72" l="1"/>
  <c r="AJ72"/>
  <c r="M9" i="4" s="1"/>
  <c r="M11" s="1"/>
  <c r="Z72" i="3"/>
  <c r="C9" i="4" s="1"/>
  <c r="C11" s="1"/>
  <c r="AI72" i="3"/>
  <c r="AE72"/>
  <c r="H9" i="4" s="1"/>
  <c r="H11" s="1"/>
  <c r="AO72" i="3"/>
  <c r="R7" i="4" s="1"/>
  <c r="AF72" i="3"/>
  <c r="AQ72"/>
  <c r="T9" i="4" s="1"/>
  <c r="AG72" i="3"/>
  <c r="J9" i="4" s="1"/>
  <c r="J11" s="1"/>
  <c r="AA72" i="3"/>
  <c r="D9" i="4" s="1"/>
  <c r="D11" s="1"/>
  <c r="AT72" i="3"/>
  <c r="W9" i="4" s="1"/>
  <c r="AX72" i="3"/>
  <c r="AA9" i="4" s="1"/>
  <c r="AA11" s="1"/>
  <c r="AD72" i="3"/>
  <c r="G9" i="4" s="1"/>
  <c r="G11" s="1"/>
  <c r="AM72" i="3"/>
  <c r="P9" i="4" s="1"/>
  <c r="P11" s="1"/>
  <c r="AH72" i="3"/>
  <c r="AP72"/>
  <c r="S7" i="4" s="1"/>
  <c r="O9"/>
  <c r="O11" s="1"/>
  <c r="AV72" i="3"/>
  <c r="U9" i="4"/>
  <c r="U7"/>
  <c r="Z9"/>
  <c r="Z11" s="1"/>
  <c r="AY14" i="3"/>
  <c r="AU72"/>
  <c r="V7" i="4"/>
  <c r="V9"/>
  <c r="N9"/>
  <c r="N11" s="1"/>
  <c r="Q9"/>
  <c r="Q11" s="1"/>
  <c r="AY15" i="3"/>
  <c r="C8" i="4"/>
  <c r="AB8" s="1"/>
  <c r="AB10" s="1"/>
  <c r="T7" l="1"/>
  <c r="T11" s="1"/>
  <c r="W7"/>
  <c r="W11" s="1"/>
  <c r="K9"/>
  <c r="K11" s="1"/>
  <c r="U11"/>
  <c r="R9"/>
  <c r="R11" s="1"/>
  <c r="S9"/>
  <c r="S11" s="1"/>
  <c r="V11"/>
  <c r="AY72" i="3"/>
  <c r="X7" i="4"/>
  <c r="X9"/>
  <c r="E9"/>
  <c r="E11" s="1"/>
  <c r="F9"/>
  <c r="F11" s="1"/>
  <c r="Y9"/>
  <c r="Y11" s="1"/>
  <c r="L9"/>
  <c r="L11" s="1"/>
  <c r="I9"/>
  <c r="I11" s="1"/>
  <c r="C10"/>
  <c r="AB9" l="1"/>
  <c r="X11"/>
  <c r="AB7"/>
  <c r="AB1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<sst xmlns="http://schemas.openxmlformats.org/spreadsheetml/2006/main" count="796" uniqueCount="91">
  <si>
    <t>Taux USD</t>
  </si>
  <si>
    <t>PASEC</t>
  </si>
  <si>
    <t xml:space="preserve">PROJETS </t>
  </si>
  <si>
    <t xml:space="preserve">Nom </t>
  </si>
  <si>
    <t>Index</t>
  </si>
  <si>
    <t xml:space="preserve">Titre </t>
  </si>
  <si>
    <t>EoD</t>
  </si>
  <si>
    <t xml:space="preserve">Type de contrat </t>
  </si>
  <si>
    <t>Coût proforma moyen (USD)</t>
  </si>
  <si>
    <t>JANV</t>
  </si>
  <si>
    <t>FEV</t>
  </si>
  <si>
    <t>MARS</t>
  </si>
  <si>
    <t>AVRIL</t>
  </si>
  <si>
    <t>MAI</t>
  </si>
  <si>
    <t>JUIN</t>
  </si>
  <si>
    <t>JUIL</t>
  </si>
  <si>
    <t>AOUT</t>
  </si>
  <si>
    <t>SEPT</t>
  </si>
  <si>
    <t>OCT</t>
  </si>
  <si>
    <t>NOV</t>
  </si>
  <si>
    <t>DEC</t>
  </si>
  <si>
    <t>TOTAL</t>
  </si>
  <si>
    <t>Actuel</t>
  </si>
  <si>
    <t>Nouvelle proposition</t>
  </si>
  <si>
    <t>% dernière d'augment</t>
  </si>
  <si>
    <t>% nouvelle augment</t>
  </si>
  <si>
    <t>Revu</t>
  </si>
  <si>
    <t>RBA</t>
  </si>
  <si>
    <t>070/PBF</t>
  </si>
  <si>
    <t>FIRST</t>
  </si>
  <si>
    <t>108/FRA</t>
  </si>
  <si>
    <t>103/CAN</t>
  </si>
  <si>
    <t>CLT</t>
  </si>
  <si>
    <t>SD3C</t>
  </si>
  <si>
    <t>Readiness2</t>
  </si>
  <si>
    <t>SFERA</t>
  </si>
  <si>
    <t>SIDA</t>
  </si>
  <si>
    <t>BHA COVID</t>
  </si>
  <si>
    <t>ECTAD</t>
  </si>
  <si>
    <t>NPP</t>
  </si>
  <si>
    <t>IKI/FFEM</t>
  </si>
  <si>
    <t>TCP SSA</t>
  </si>
  <si>
    <t>Readiness1</t>
  </si>
  <si>
    <t>MEA</t>
  </si>
  <si>
    <t>RWEE II</t>
  </si>
  <si>
    <t>TCP URG</t>
  </si>
  <si>
    <t>PRO-ACT</t>
  </si>
  <si>
    <t>TCP iHiH</t>
  </si>
  <si>
    <t>AGRINVEST</t>
  </si>
  <si>
    <t>AGRIINVEST</t>
  </si>
  <si>
    <t>EWEA</t>
  </si>
  <si>
    <t>VNU</t>
  </si>
  <si>
    <t>Total Professionnel</t>
  </si>
  <si>
    <t>Total Consultants</t>
  </si>
  <si>
    <t>Situation des LB Personnel des projets au 31/12/2021 (USD)</t>
  </si>
  <si>
    <t>TCP RGAC</t>
  </si>
  <si>
    <t>XXX/BEL</t>
  </si>
  <si>
    <t>XXX/SWE</t>
  </si>
  <si>
    <t>069/NER</t>
  </si>
  <si>
    <t>063/GCR</t>
  </si>
  <si>
    <t>068/GCR</t>
  </si>
  <si>
    <t>792/WFP</t>
  </si>
  <si>
    <t>516/EC</t>
  </si>
  <si>
    <t>059/NER</t>
  </si>
  <si>
    <t>IESA II</t>
  </si>
  <si>
    <t>MAROC</t>
  </si>
  <si>
    <t>SIDA 2022</t>
  </si>
  <si>
    <t>Readiness 1</t>
  </si>
  <si>
    <t>Readiness 2</t>
  </si>
  <si>
    <t>PROACT</t>
  </si>
  <si>
    <t>18/11/2022</t>
  </si>
  <si>
    <t>31/08/2022</t>
  </si>
  <si>
    <t>31/03/2023</t>
  </si>
  <si>
    <t>31/01/2023</t>
  </si>
  <si>
    <t>30/09/2022</t>
  </si>
  <si>
    <t>31/05/2022</t>
  </si>
  <si>
    <t>31/12/2023</t>
  </si>
  <si>
    <t>15/05/2022</t>
  </si>
  <si>
    <t>27/05/2022</t>
  </si>
  <si>
    <t>31/03/2022</t>
  </si>
  <si>
    <t>13/08/2023</t>
  </si>
  <si>
    <t>30/06/2022</t>
  </si>
  <si>
    <t>Disponible 31/12/2021</t>
  </si>
  <si>
    <t>Staff</t>
  </si>
  <si>
    <t xml:space="preserve">Consultants </t>
  </si>
  <si>
    <t>Engagements 2022</t>
  </si>
  <si>
    <t>Disponible fin 2022</t>
  </si>
  <si>
    <t>ProjectsList</t>
  </si>
  <si>
    <t>AA</t>
  </si>
  <si>
    <t>PBF FPA</t>
  </si>
  <si>
    <t>mois de fin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</si>
</sst>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_-* #,##0\ _€_-;\-* #,##0\ _€_-;_-* &quot;-&quot;??\ _€_-;_-@_-"/>
    <numFmt numFmtId="166" formatCode="_(* #,##0_);_(* \(#,##0\);_(* &quot;-&quot;??_);_(@_)"/>
    <numFmt numFmtId="167" formatCode="d/m;@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</font>
    <font>
      <sz val="10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5C4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EAEAE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165" fontId="1" fillId="0" borderId="0" xfId="1" applyNumberFormat="1" applyFont="1" applyAlignment="1">
      <alignment vertical="center"/>
    </xf>
    <xf numFmtId="165" fontId="0" fillId="0" borderId="0" xfId="1" applyNumberFormat="1" applyFont="1" applyAlignment="1">
      <alignment vertical="center"/>
    </xf>
    <xf numFmtId="165" fontId="0" fillId="0" borderId="0" xfId="1" applyNumberFormat="1" applyFont="1" applyAlignment="1">
      <alignment vertical="center" wrapText="1"/>
    </xf>
    <xf numFmtId="165" fontId="1" fillId="0" borderId="0" xfId="1" applyNumberFormat="1" applyFont="1" applyAlignment="1">
      <alignment horizontal="center" vertical="center"/>
    </xf>
    <xf numFmtId="165" fontId="0" fillId="0" borderId="0" xfId="1" applyNumberFormat="1" applyFont="1" applyFill="1" applyAlignment="1">
      <alignment vertical="center"/>
    </xf>
    <xf numFmtId="165" fontId="7" fillId="0" borderId="2" xfId="1" applyNumberFormat="1" applyFont="1" applyFill="1" applyBorder="1" applyAlignment="1">
      <alignment vertical="center"/>
    </xf>
    <xf numFmtId="165" fontId="5" fillId="0" borderId="0" xfId="1" applyNumberFormat="1" applyFont="1" applyAlignment="1">
      <alignment vertical="center"/>
    </xf>
    <xf numFmtId="165" fontId="11" fillId="0" borderId="2" xfId="1" applyNumberFormat="1" applyFont="1" applyBorder="1" applyAlignment="1">
      <alignment vertical="center"/>
    </xf>
    <xf numFmtId="165" fontId="0" fillId="0" borderId="0" xfId="1" applyNumberFormat="1" applyFont="1" applyFill="1" applyAlignment="1">
      <alignment vertical="center" wrapText="1"/>
    </xf>
    <xf numFmtId="167" fontId="7" fillId="0" borderId="2" xfId="1" applyNumberFormat="1" applyFont="1" applyFill="1" applyBorder="1" applyAlignment="1">
      <alignment vertical="center"/>
    </xf>
    <xf numFmtId="167" fontId="0" fillId="0" borderId="0" xfId="1" applyNumberFormat="1" applyFont="1" applyAlignment="1">
      <alignment horizontal="center" vertical="center"/>
    </xf>
    <xf numFmtId="167" fontId="7" fillId="0" borderId="2" xfId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5" fontId="1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165" fontId="9" fillId="0" borderId="2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5" fontId="8" fillId="0" borderId="2" xfId="1" applyNumberFormat="1" applyFont="1" applyFill="1" applyBorder="1" applyAlignment="1">
      <alignment horizontal="center" vertical="center"/>
    </xf>
    <xf numFmtId="165" fontId="1" fillId="0" borderId="2" xfId="1" applyNumberFormat="1" applyFont="1" applyFill="1" applyBorder="1" applyAlignment="1">
      <alignment horizontal="center" vertical="center"/>
    </xf>
    <xf numFmtId="165" fontId="1" fillId="0" borderId="2" xfId="1" applyNumberFormat="1" applyFont="1" applyFill="1" applyBorder="1" applyAlignment="1">
      <alignment horizontal="center" vertical="center" wrapText="1"/>
    </xf>
    <xf numFmtId="167" fontId="7" fillId="2" borderId="2" xfId="1" applyNumberFormat="1" applyFont="1" applyFill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" fontId="0" fillId="0" borderId="0" xfId="0" applyNumberForma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65" fontId="8" fillId="0" borderId="0" xfId="1" applyNumberFormat="1" applyFont="1" applyFill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Fill="1" applyBorder="1" applyAlignment="1" applyProtection="1">
      <alignment vertical="center"/>
      <protection locked="0"/>
    </xf>
    <xf numFmtId="165" fontId="8" fillId="0" borderId="2" xfId="1" applyNumberFormat="1" applyFont="1" applyFill="1" applyBorder="1" applyAlignment="1" applyProtection="1">
      <alignment vertical="center"/>
      <protection locked="0"/>
    </xf>
    <xf numFmtId="165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Fill="1" applyBorder="1" applyAlignment="1" applyProtection="1">
      <alignment horizontal="left" vertical="center" wrapText="1"/>
      <protection locked="0"/>
    </xf>
    <xf numFmtId="165" fontId="8" fillId="0" borderId="2" xfId="1" applyNumberFormat="1" applyFont="1" applyFill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165" fontId="3" fillId="0" borderId="3" xfId="1" applyNumberFormat="1" applyFont="1" applyFill="1" applyBorder="1" applyAlignment="1" applyProtection="1">
      <alignment horizontal="left" vertical="center" wrapText="1"/>
      <protection locked="0"/>
    </xf>
    <xf numFmtId="165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165" fontId="7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5" fontId="7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8" fillId="0" borderId="1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5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9" fontId="3" fillId="0" borderId="2" xfId="0" applyNumberFormat="1" applyFont="1" applyBorder="1" applyAlignment="1" applyProtection="1">
      <alignment horizontal="center" vertical="center" wrapText="1"/>
      <protection locked="0"/>
    </xf>
    <xf numFmtId="9" fontId="5" fillId="0" borderId="2" xfId="0" applyNumberFormat="1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9" fontId="8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16" fillId="0" borderId="2" xfId="0" applyFont="1" applyBorder="1" applyAlignment="1" applyProtection="1">
      <alignment horizontal="left"/>
      <protection locked="0"/>
    </xf>
    <xf numFmtId="166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9" fontId="8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9" fontId="7" fillId="0" borderId="2" xfId="2" applyFont="1" applyFill="1" applyBorder="1" applyAlignment="1" applyProtection="1">
      <alignment horizontal="center" vertical="center" wrapText="1"/>
      <protection locked="0"/>
    </xf>
    <xf numFmtId="9" fontId="7" fillId="0" borderId="2" xfId="0" applyNumberFormat="1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1" fillId="0" borderId="2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7" fillId="0" borderId="2" xfId="0" applyFont="1" applyBorder="1" applyAlignment="1" applyProtection="1">
      <alignment horizontal="left"/>
      <protection locked="0"/>
    </xf>
    <xf numFmtId="166" fontId="7" fillId="0" borderId="2" xfId="0" applyNumberFormat="1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13" fillId="0" borderId="2" xfId="0" applyFont="1" applyBorder="1" applyAlignment="1" applyProtection="1">
      <alignment horizontal="left" vertical="center" wrapText="1"/>
      <protection locked="0"/>
    </xf>
    <xf numFmtId="165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3" fillId="0" borderId="2" xfId="1" applyNumberFormat="1" applyFont="1" applyFill="1" applyBorder="1" applyAlignment="1" applyProtection="1">
      <alignment horizontal="left" vertical="center" wrapText="1"/>
      <protection locked="0"/>
    </xf>
    <xf numFmtId="165" fontId="5" fillId="0" borderId="2" xfId="1" applyNumberFormat="1" applyFont="1" applyFill="1" applyBorder="1" applyAlignment="1" applyProtection="1">
      <alignment horizontal="left" vertical="center" wrapText="1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8" fillId="4" borderId="2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vertical="center" wrapText="1"/>
      <protection locked="0"/>
    </xf>
    <xf numFmtId="0" fontId="8" fillId="0" borderId="4" xfId="0" applyFont="1" applyBorder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5" fillId="5" borderId="2" xfId="0" applyFont="1" applyFill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Fill="1" applyBorder="1" applyAlignment="1" applyProtection="1">
      <alignment horizontal="center" vertical="center" wrapText="1"/>
    </xf>
    <xf numFmtId="165" fontId="5" fillId="7" borderId="2" xfId="1" applyNumberFormat="1" applyFont="1" applyFill="1" applyBorder="1" applyAlignment="1" applyProtection="1">
      <alignment vertical="center"/>
      <protection locked="0"/>
    </xf>
    <xf numFmtId="165" fontId="18" fillId="4" borderId="2" xfId="1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 wrapText="1"/>
      <protection locked="0"/>
    </xf>
    <xf numFmtId="165" fontId="5" fillId="7" borderId="1" xfId="1" applyNumberFormat="1" applyFont="1" applyFill="1" applyBorder="1" applyAlignment="1" applyProtection="1">
      <alignment vertical="center"/>
      <protection locked="0"/>
    </xf>
    <xf numFmtId="165" fontId="18" fillId="4" borderId="7" xfId="1" applyNumberFormat="1" applyFont="1" applyFill="1" applyBorder="1" applyAlignment="1" applyProtection="1">
      <alignment horizontal="center" vertical="center"/>
    </xf>
    <xf numFmtId="165" fontId="7" fillId="0" borderId="9" xfId="1" applyNumberFormat="1" applyFont="1" applyFill="1" applyBorder="1" applyAlignment="1" applyProtection="1">
      <alignment horizontal="center" vertical="center" wrapText="1"/>
    </xf>
    <xf numFmtId="165" fontId="7" fillId="0" borderId="11" xfId="1" applyNumberFormat="1" applyFont="1" applyFill="1" applyBorder="1" applyAlignment="1" applyProtection="1">
      <alignment horizontal="center" vertical="center" wrapText="1"/>
    </xf>
    <xf numFmtId="165" fontId="7" fillId="0" borderId="12" xfId="1" applyNumberFormat="1" applyFont="1" applyFill="1" applyBorder="1" applyAlignment="1" applyProtection="1">
      <alignment horizontal="center" vertical="center" wrapText="1"/>
    </xf>
    <xf numFmtId="165" fontId="5" fillId="6" borderId="10" xfId="1" applyNumberFormat="1" applyFont="1" applyFill="1" applyBorder="1" applyAlignment="1" applyProtection="1">
      <alignment vertical="center"/>
      <protection locked="0"/>
    </xf>
    <xf numFmtId="165" fontId="5" fillId="6" borderId="13" xfId="1" applyNumberFormat="1" applyFont="1" applyFill="1" applyBorder="1" applyAlignment="1" applyProtection="1">
      <alignment vertical="center"/>
      <protection locked="0"/>
    </xf>
    <xf numFmtId="165" fontId="5" fillId="6" borderId="1" xfId="1" applyNumberFormat="1" applyFont="1" applyFill="1" applyBorder="1" applyAlignment="1" applyProtection="1">
      <alignment vertical="center"/>
    </xf>
    <xf numFmtId="165" fontId="5" fillId="6" borderId="2" xfId="1" applyNumberFormat="1" applyFont="1" applyFill="1" applyBorder="1" applyAlignment="1" applyProtection="1">
      <alignment vertical="center"/>
    </xf>
    <xf numFmtId="17" fontId="0" fillId="0" borderId="0" xfId="0" applyNumberFormat="1"/>
    <xf numFmtId="0" fontId="11" fillId="0" borderId="16" xfId="0" applyFont="1" applyBorder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18" fillId="4" borderId="2" xfId="0" applyFont="1" applyFill="1" applyBorder="1" applyAlignment="1" applyProtection="1">
      <alignment horizontal="center" vertical="center" wrapText="1"/>
      <protection locked="0"/>
    </xf>
    <xf numFmtId="0" fontId="18" fillId="4" borderId="7" xfId="0" applyFont="1" applyFill="1" applyBorder="1" applyAlignment="1" applyProtection="1">
      <alignment horizontal="center" vertical="center" wrapText="1"/>
      <protection locked="0"/>
    </xf>
    <xf numFmtId="165" fontId="18" fillId="4" borderId="7" xfId="1" applyNumberFormat="1" applyFont="1" applyFill="1" applyBorder="1" applyAlignment="1" applyProtection="1">
      <alignment horizontal="center" vertical="center"/>
    </xf>
    <xf numFmtId="165" fontId="18" fillId="4" borderId="2" xfId="1" applyNumberFormat="1" applyFont="1" applyFill="1" applyBorder="1" applyAlignment="1" applyProtection="1">
      <alignment horizontal="center" vertical="center"/>
    </xf>
    <xf numFmtId="0" fontId="18" fillId="4" borderId="8" xfId="0" applyFont="1" applyFill="1" applyBorder="1" applyAlignment="1" applyProtection="1">
      <alignment horizontal="center" vertical="center" wrapText="1"/>
      <protection locked="0"/>
    </xf>
    <xf numFmtId="0" fontId="18" fillId="4" borderId="10" xfId="0" applyFont="1" applyFill="1" applyBorder="1" applyAlignment="1" applyProtection="1">
      <alignment horizontal="center" vertical="center" wrapText="1"/>
      <protection locked="0"/>
    </xf>
    <xf numFmtId="165" fontId="1" fillId="0" borderId="3" xfId="1" applyNumberFormat="1" applyFont="1" applyFill="1" applyBorder="1" applyAlignment="1" applyProtection="1">
      <alignment horizontal="center" vertical="center" wrapText="1"/>
    </xf>
    <xf numFmtId="165" fontId="18" fillId="4" borderId="6" xfId="1" applyNumberFormat="1" applyFont="1" applyFill="1" applyBorder="1" applyAlignment="1" applyProtection="1">
      <alignment horizontal="center" vertical="center" wrapText="1"/>
    </xf>
    <xf numFmtId="165" fontId="18" fillId="4" borderId="9" xfId="1" applyNumberFormat="1" applyFont="1" applyFill="1" applyBorder="1" applyAlignment="1" applyProtection="1">
      <alignment horizontal="center" vertical="center" wrapText="1"/>
    </xf>
    <xf numFmtId="165" fontId="18" fillId="4" borderId="14" xfId="1" applyNumberFormat="1" applyFont="1" applyFill="1" applyBorder="1" applyAlignment="1" applyProtection="1">
      <alignment horizontal="center" vertical="center"/>
      <protection locked="0"/>
    </xf>
    <xf numFmtId="165" fontId="18" fillId="4" borderId="15" xfId="1" applyNumberFormat="1" applyFont="1" applyFill="1" applyBorder="1" applyAlignment="1" applyProtection="1">
      <alignment horizontal="center" vertical="center"/>
      <protection locked="0"/>
    </xf>
    <xf numFmtId="0" fontId="18" fillId="4" borderId="6" xfId="0" applyFont="1" applyFill="1" applyBorder="1" applyAlignment="1" applyProtection="1">
      <alignment horizontal="center" vertical="center" wrapText="1"/>
      <protection locked="0"/>
    </xf>
    <xf numFmtId="0" fontId="18" fillId="4" borderId="9" xfId="0" applyFont="1" applyFill="1" applyBorder="1" applyAlignment="1" applyProtection="1">
      <alignment horizontal="center" vertical="center" wrapText="1"/>
      <protection locked="0"/>
    </xf>
    <xf numFmtId="165" fontId="1" fillId="0" borderId="2" xfId="1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165" fontId="1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165" fontId="1" fillId="0" borderId="2" xfId="1" applyNumberFormat="1" applyFont="1" applyBorder="1" applyAlignment="1">
      <alignment horizontal="center" vertical="center"/>
    </xf>
    <xf numFmtId="0" fontId="2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">
    <cellStyle name="Lien hypertexte 2" xfId="5"/>
    <cellStyle name="Milliers" xfId="1" builtinId="3"/>
    <cellStyle name="Normal" xfId="0" builtinId="0"/>
    <cellStyle name="Normal 2 2" xfId="3"/>
    <cellStyle name="Normal 3 2 2" xfId="4"/>
    <cellStyle name="Pourcentage" xfId="2" builtinId="5"/>
  </cellStyles>
  <dxfs count="1">
    <dxf>
      <alignment horizontal="general" vertical="bottom" textRotation="0" wrapText="1" indent="0" relativeIndent="255" justifyLastLine="0" shrinkToFit="0" mergeCell="0" readingOrder="0"/>
    </dxf>
  </dxfs>
  <tableStyles count="0" defaultTableStyle="TableStyleMedium9" defaultPivotStyle="PivotStyleLight16"/>
  <colors>
    <mruColors>
      <color rgb="FF0070C0"/>
      <color rgb="FF7030A0"/>
      <color rgb="FFC4D79B"/>
      <color rgb="FFAEAEAE"/>
      <color rgb="FF75C4FF"/>
      <color rgb="FFFCD5B4"/>
      <color rgb="FFCCC0DA"/>
      <color rgb="FFB7DEE8"/>
      <color rgb="FFFF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47625</xdr:colOff>
      <xdr:row>27</xdr:row>
      <xdr:rowOff>47625</xdr:rowOff>
    </xdr:to>
    <xdr:pic>
      <xdr:nvPicPr>
        <xdr:cNvPr id="2" name="Picture 1" descr="https://erpr.fao.org/OA_HTML/cabo/images/swan/t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5450" y="11191875"/>
          <a:ext cx="47625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fao-my.sharepoint.com/Users/Broul/AppData/Local/Microsoft/Windows/INetCache/Content.Outlook/GQVQYNTY/Sida%20Niger%20budget%20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Hoja1"/>
    </sheetNames>
    <sheetDataSet>
      <sheetData sheetId="0">
        <row r="4">
          <cell r="I4">
            <v>46801</v>
          </cell>
        </row>
        <row r="9">
          <cell r="I9">
            <v>77336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ProjectList" displayName="ProjectList" ref="A1:B22" totalsRowShown="0" headerRowDxfId="0">
  <autoFilter ref="A1:B22"/>
  <tableColumns count="2">
    <tableColumn id="1" name="ProjectsList"/>
    <tableColumn id="2" name="mois de fin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Y74"/>
  <sheetViews>
    <sheetView tabSelected="1" topLeftCell="E1" zoomScale="85" zoomScaleNormal="85" workbookViewId="0">
      <selection activeCell="X10" sqref="X10"/>
    </sheetView>
  </sheetViews>
  <sheetFormatPr baseColWidth="10" defaultColWidth="11.42578125" defaultRowHeight="15"/>
  <cols>
    <col min="1" max="1" width="25.85546875" style="25" bestFit="1" customWidth="1"/>
    <col min="2" max="2" width="8" style="25" bestFit="1" customWidth="1"/>
    <col min="3" max="3" width="32" style="25" customWidth="1"/>
    <col min="4" max="4" width="5.140625" style="26" customWidth="1"/>
    <col min="5" max="5" width="8.7109375" style="26" customWidth="1"/>
    <col min="6" max="6" width="11.7109375" style="25" bestFit="1" customWidth="1"/>
    <col min="7" max="7" width="11.7109375" style="28" bestFit="1" customWidth="1"/>
    <col min="8" max="8" width="11.42578125" style="26" customWidth="1"/>
    <col min="9" max="9" width="11.42578125" style="29" customWidth="1"/>
    <col min="10" max="10" width="9.28515625" style="25" customWidth="1"/>
    <col min="11" max="11" width="8.85546875" style="25" customWidth="1"/>
    <col min="12" max="12" width="2.140625" style="25" customWidth="1"/>
    <col min="13" max="13" width="10.7109375" style="25" customWidth="1"/>
    <col min="14" max="14" width="10.5703125" style="25" customWidth="1"/>
    <col min="15" max="15" width="11" style="25" bestFit="1" customWidth="1"/>
    <col min="16" max="16" width="10.85546875" style="25" customWidth="1"/>
    <col min="17" max="17" width="11.7109375" style="25" customWidth="1"/>
    <col min="18" max="18" width="10.7109375" style="25" customWidth="1"/>
    <col min="19" max="21" width="9.28515625" style="25" bestFit="1" customWidth="1"/>
    <col min="22" max="22" width="9" style="25" bestFit="1" customWidth="1"/>
    <col min="23" max="23" width="17.42578125" style="25" bestFit="1" customWidth="1"/>
    <col min="24" max="24" width="9" style="25" bestFit="1" customWidth="1"/>
    <col min="25" max="25" width="1.85546875" style="25" customWidth="1"/>
    <col min="26" max="26" width="11.85546875" style="25" customWidth="1"/>
    <col min="27" max="50" width="11.85546875" style="31" customWidth="1"/>
    <col min="51" max="51" width="17.140625" style="32" customWidth="1"/>
    <col min="52" max="16384" width="11.42578125" style="25"/>
  </cols>
  <sheetData>
    <row r="1" spans="1:51">
      <c r="A1" s="25" t="s">
        <v>0</v>
      </c>
      <c r="C1" s="25">
        <v>563.97199999999998</v>
      </c>
      <c r="E1" s="27">
        <v>44501</v>
      </c>
      <c r="X1" s="30" t="s">
        <v>1</v>
      </c>
      <c r="Y1" s="96"/>
    </row>
    <row r="2" spans="1:51" ht="15.75" thickBot="1"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Z2" s="129" t="s">
        <v>2</v>
      </c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</row>
    <row r="3" spans="1:51" s="31" customFormat="1">
      <c r="A3" s="123" t="s">
        <v>3</v>
      </c>
      <c r="B3" s="123" t="s">
        <v>4</v>
      </c>
      <c r="C3" s="123" t="s">
        <v>5</v>
      </c>
      <c r="D3" s="123" t="s">
        <v>6</v>
      </c>
      <c r="E3" s="123" t="s">
        <v>7</v>
      </c>
      <c r="F3" s="123"/>
      <c r="G3" s="123"/>
      <c r="H3" s="123"/>
      <c r="I3" s="97"/>
      <c r="J3" s="123" t="s">
        <v>8</v>
      </c>
      <c r="K3" s="123"/>
      <c r="L3" s="98"/>
      <c r="M3" s="134" t="s">
        <v>9</v>
      </c>
      <c r="N3" s="124" t="s">
        <v>10</v>
      </c>
      <c r="O3" s="124" t="s">
        <v>11</v>
      </c>
      <c r="P3" s="124" t="s">
        <v>12</v>
      </c>
      <c r="Q3" s="124" t="s">
        <v>13</v>
      </c>
      <c r="R3" s="124" t="s">
        <v>14</v>
      </c>
      <c r="S3" s="124" t="s">
        <v>15</v>
      </c>
      <c r="T3" s="124" t="s">
        <v>16</v>
      </c>
      <c r="U3" s="124" t="s">
        <v>17</v>
      </c>
      <c r="V3" s="124" t="s">
        <v>18</v>
      </c>
      <c r="W3" s="124" t="s">
        <v>19</v>
      </c>
      <c r="X3" s="127" t="s">
        <v>20</v>
      </c>
      <c r="Y3" s="110"/>
      <c r="Z3" s="130" t="str">
        <f>+BUDGETS!C3</f>
        <v>TCP URG</v>
      </c>
      <c r="AA3" s="125" t="str">
        <f>+BUDGETS!D3</f>
        <v>TCP iHiH</v>
      </c>
      <c r="AB3" s="125" t="str">
        <f>+BUDGETS!E3</f>
        <v>TCP SSA</v>
      </c>
      <c r="AC3" s="125" t="str">
        <f>+BUDGETS!F3</f>
        <v>TCP RGAC</v>
      </c>
      <c r="AD3" s="125" t="str">
        <f>+BUDGETS!G3</f>
        <v>103/CAN</v>
      </c>
      <c r="AE3" s="125" t="str">
        <f>+BUDGETS!H3</f>
        <v>108/FRA</v>
      </c>
      <c r="AF3" s="125" t="str">
        <f>+BUDGETS!I4</f>
        <v>SFERA</v>
      </c>
      <c r="AG3" s="125" t="str">
        <f>+BUDGETS!J4</f>
        <v>SIDA 2022</v>
      </c>
      <c r="AH3" s="112" t="str">
        <f>+BUDGETS!K3</f>
        <v>069/NER</v>
      </c>
      <c r="AI3" s="112" t="str">
        <f>+BUDGETS!L3</f>
        <v>063/GCR</v>
      </c>
      <c r="AJ3" s="112" t="str">
        <f>+BUDGETS!M3</f>
        <v>068/GCR</v>
      </c>
      <c r="AK3" s="112" t="str">
        <f>+BUDGETS!N3</f>
        <v>792/WFP</v>
      </c>
      <c r="AL3" s="112" t="str">
        <f>+BUDGETS!O3</f>
        <v>070/PBF</v>
      </c>
      <c r="AM3" s="112" t="str">
        <f>+BUDGETS!P3</f>
        <v>516/EC</v>
      </c>
      <c r="AN3" s="112" t="str">
        <f>+BUDGETS!Q3</f>
        <v>059/NER</v>
      </c>
      <c r="AO3" s="125" t="str">
        <f>+BUDGETS!R3</f>
        <v>IKI/FFEM</v>
      </c>
      <c r="AP3" s="125" t="str">
        <f>+BUDGETS!S3</f>
        <v>IESA II</v>
      </c>
      <c r="AQ3" s="125" t="str">
        <f>+BUDGETS!T3</f>
        <v>FIRST</v>
      </c>
      <c r="AR3" s="125" t="str">
        <f>+BUDGETS!U3</f>
        <v>AGRINVEST</v>
      </c>
      <c r="AS3" s="125" t="str">
        <f>+BUDGETS!V3</f>
        <v>MEA</v>
      </c>
      <c r="AT3" s="125" t="str">
        <f>+BUDGETS!W3</f>
        <v>EWEA</v>
      </c>
      <c r="AU3" s="125" t="str">
        <f>+BUDGETS!X3</f>
        <v>ECTAD</v>
      </c>
      <c r="AV3" s="125" t="str">
        <f>+BUDGETS!Y3</f>
        <v>MAROC</v>
      </c>
      <c r="AW3" s="125" t="str">
        <f>+BUDGETS!Z3</f>
        <v>RWEE II</v>
      </c>
      <c r="AX3" s="125" t="str">
        <f>+BUDGETS!AA3</f>
        <v>BHA COVID</v>
      </c>
      <c r="AY3" s="132" t="s">
        <v>21</v>
      </c>
    </row>
    <row r="4" spans="1:51" s="31" customFormat="1" ht="30">
      <c r="A4" s="123"/>
      <c r="B4" s="123"/>
      <c r="C4" s="123"/>
      <c r="D4" s="123"/>
      <c r="E4" s="123"/>
      <c r="F4" s="97" t="s">
        <v>22</v>
      </c>
      <c r="G4" s="106" t="s">
        <v>23</v>
      </c>
      <c r="H4" s="97" t="s">
        <v>24</v>
      </c>
      <c r="I4" s="106" t="s">
        <v>25</v>
      </c>
      <c r="J4" s="97" t="s">
        <v>22</v>
      </c>
      <c r="K4" s="97" t="s">
        <v>26</v>
      </c>
      <c r="L4" s="98"/>
      <c r="M4" s="135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8"/>
      <c r="Y4" s="110"/>
      <c r="Z4" s="131"/>
      <c r="AA4" s="126"/>
      <c r="AB4" s="126"/>
      <c r="AC4" s="126"/>
      <c r="AD4" s="126"/>
      <c r="AE4" s="126"/>
      <c r="AF4" s="126"/>
      <c r="AG4" s="126"/>
      <c r="AH4" s="109" t="str">
        <f>+BUDGETS!K4</f>
        <v>SD3C</v>
      </c>
      <c r="AI4" s="109" t="str">
        <f>+BUDGETS!L4</f>
        <v>Readiness 1</v>
      </c>
      <c r="AJ4" s="109" t="str">
        <f>+BUDGETS!M4</f>
        <v>Readiness 2</v>
      </c>
      <c r="AK4" s="109" t="str">
        <f>+BUDGETS!N4</f>
        <v>RBA</v>
      </c>
      <c r="AL4" s="109" t="str">
        <f>+BUDGETS!O4</f>
        <v>PBF FPA</v>
      </c>
      <c r="AM4" s="109" t="str">
        <f>+BUDGETS!P4</f>
        <v>PROACT</v>
      </c>
      <c r="AN4" s="109" t="str">
        <f>+BUDGETS!Q4</f>
        <v>PASEC</v>
      </c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33"/>
    </row>
    <row r="5" spans="1:51" s="31" customFormat="1">
      <c r="A5" s="34"/>
      <c r="B5" s="34"/>
      <c r="C5" s="34"/>
      <c r="D5" s="35"/>
      <c r="E5" s="35" t="s">
        <v>88</v>
      </c>
      <c r="F5" s="36"/>
      <c r="G5" s="37"/>
      <c r="H5" s="35"/>
      <c r="I5" s="33"/>
      <c r="J5" s="38">
        <v>5000</v>
      </c>
      <c r="K5" s="38"/>
      <c r="L5" s="98"/>
      <c r="M5" s="101" t="s">
        <v>27</v>
      </c>
      <c r="N5" s="35" t="s">
        <v>27</v>
      </c>
      <c r="O5" s="35" t="s">
        <v>1</v>
      </c>
      <c r="P5" s="35" t="s">
        <v>1</v>
      </c>
      <c r="Q5" s="35" t="s">
        <v>1</v>
      </c>
      <c r="R5" s="35" t="s">
        <v>1</v>
      </c>
      <c r="S5" s="35" t="s">
        <v>1</v>
      </c>
      <c r="T5" s="35" t="s">
        <v>1</v>
      </c>
      <c r="U5" s="35" t="s">
        <v>1</v>
      </c>
      <c r="V5" s="35" t="s">
        <v>28</v>
      </c>
      <c r="W5" s="35" t="s">
        <v>28</v>
      </c>
      <c r="X5" s="102" t="s">
        <v>28</v>
      </c>
      <c r="Y5" s="96"/>
      <c r="Z5" s="113">
        <f>COUNTIF($L$5:$X$5,"*"&amp;Z3)*$J$5</f>
        <v>0</v>
      </c>
      <c r="AA5" s="107">
        <f>COUNTIF($L$5:$X$5,"*"&amp;AA3)*$J$5</f>
        <v>0</v>
      </c>
      <c r="AB5" s="107">
        <f t="shared" ref="AB5:AX5" si="0">COUNTIF($L$5:$X$5,"*"&amp;AB3)*$J$5</f>
        <v>0</v>
      </c>
      <c r="AC5" s="107">
        <f t="shared" si="0"/>
        <v>0</v>
      </c>
      <c r="AD5" s="107">
        <f t="shared" si="0"/>
        <v>0</v>
      </c>
      <c r="AE5" s="107">
        <f t="shared" si="0"/>
        <v>0</v>
      </c>
      <c r="AF5" s="107">
        <f t="shared" si="0"/>
        <v>0</v>
      </c>
      <c r="AG5" s="107">
        <f t="shared" si="0"/>
        <v>0</v>
      </c>
      <c r="AH5" s="107">
        <f>COUNTIF($L$5:$X$5,"*"&amp;AH4)*$J$5</f>
        <v>0</v>
      </c>
      <c r="AI5" s="107">
        <f t="shared" ref="AI5:AN5" si="1">COUNTIF($L$5:$X$5,"*"&amp;AI4)*$J$5</f>
        <v>0</v>
      </c>
      <c r="AJ5" s="107">
        <f t="shared" si="1"/>
        <v>0</v>
      </c>
      <c r="AK5" s="107">
        <f t="shared" si="1"/>
        <v>10000</v>
      </c>
      <c r="AL5" s="107">
        <f>COUNTIF($L$5:$X$5,"*"&amp;AL3)*$J$5</f>
        <v>15000</v>
      </c>
      <c r="AM5" s="107">
        <f t="shared" si="1"/>
        <v>0</v>
      </c>
      <c r="AN5" s="107">
        <f t="shared" si="1"/>
        <v>35000</v>
      </c>
      <c r="AO5" s="107">
        <f t="shared" si="0"/>
        <v>0</v>
      </c>
      <c r="AP5" s="107">
        <f t="shared" si="0"/>
        <v>0</v>
      </c>
      <c r="AQ5" s="107">
        <f t="shared" si="0"/>
        <v>0</v>
      </c>
      <c r="AR5" s="107">
        <f t="shared" si="0"/>
        <v>0</v>
      </c>
      <c r="AS5" s="107">
        <f t="shared" si="0"/>
        <v>0</v>
      </c>
      <c r="AT5" s="107">
        <f t="shared" si="0"/>
        <v>0</v>
      </c>
      <c r="AU5" s="107">
        <f t="shared" si="0"/>
        <v>0</v>
      </c>
      <c r="AV5" s="107">
        <f t="shared" si="0"/>
        <v>0</v>
      </c>
      <c r="AW5" s="107">
        <f t="shared" si="0"/>
        <v>0</v>
      </c>
      <c r="AX5" s="107">
        <f t="shared" si="0"/>
        <v>0</v>
      </c>
      <c r="AY5" s="116">
        <f>SUM(Z5:AX5)</f>
        <v>60000</v>
      </c>
    </row>
    <row r="6" spans="1:51" s="31" customFormat="1">
      <c r="A6" s="34"/>
      <c r="B6" s="34"/>
      <c r="C6" s="34"/>
      <c r="D6" s="35"/>
      <c r="E6" s="35" t="s">
        <v>88</v>
      </c>
      <c r="F6" s="39"/>
      <c r="G6" s="40"/>
      <c r="H6" s="35"/>
      <c r="I6" s="33"/>
      <c r="J6" s="38">
        <v>5000</v>
      </c>
      <c r="K6" s="38"/>
      <c r="L6" s="98"/>
      <c r="M6" s="101" t="s">
        <v>28</v>
      </c>
      <c r="N6" s="101"/>
      <c r="O6" s="35"/>
      <c r="P6" s="35"/>
      <c r="Q6" s="35"/>
      <c r="R6" s="35"/>
      <c r="S6" s="35"/>
      <c r="T6" s="35"/>
      <c r="U6" s="35"/>
      <c r="V6" s="35"/>
      <c r="W6" s="35" t="s">
        <v>27</v>
      </c>
      <c r="X6" s="102" t="s">
        <v>28</v>
      </c>
      <c r="Y6" s="96"/>
      <c r="Z6" s="113">
        <f>COUNTIF($L$6:$X$6,"*"&amp;Z3)*$J$6</f>
        <v>0</v>
      </c>
      <c r="AA6" s="107">
        <f t="shared" ref="AA6:AX6" si="2">COUNTIF($L$6:$X$6,"*"&amp;AA3)*$J$6</f>
        <v>0</v>
      </c>
      <c r="AB6" s="107">
        <f t="shared" si="2"/>
        <v>0</v>
      </c>
      <c r="AC6" s="107">
        <f t="shared" si="2"/>
        <v>0</v>
      </c>
      <c r="AD6" s="107">
        <f t="shared" si="2"/>
        <v>0</v>
      </c>
      <c r="AE6" s="107">
        <f t="shared" si="2"/>
        <v>0</v>
      </c>
      <c r="AF6" s="107">
        <f t="shared" si="2"/>
        <v>0</v>
      </c>
      <c r="AG6" s="107">
        <f t="shared" si="2"/>
        <v>0</v>
      </c>
      <c r="AH6" s="107">
        <f>COUNTIF($L$6:$X$6,"*"&amp;AH4)*$J$6</f>
        <v>0</v>
      </c>
      <c r="AI6" s="107">
        <f t="shared" ref="AI6:AN6" si="3">COUNTIF($L$6:$X$6,"*"&amp;AI4)*$J$6</f>
        <v>0</v>
      </c>
      <c r="AJ6" s="107">
        <f t="shared" si="3"/>
        <v>0</v>
      </c>
      <c r="AK6" s="107">
        <f t="shared" si="3"/>
        <v>5000</v>
      </c>
      <c r="AL6" s="107">
        <f>COUNTIF($L$6:$X$6,"*"&amp;AL3)*$J$6</f>
        <v>10000</v>
      </c>
      <c r="AM6" s="107">
        <f t="shared" si="3"/>
        <v>0</v>
      </c>
      <c r="AN6" s="107">
        <f t="shared" si="3"/>
        <v>0</v>
      </c>
      <c r="AO6" s="107">
        <f t="shared" si="2"/>
        <v>0</v>
      </c>
      <c r="AP6" s="107">
        <f t="shared" si="2"/>
        <v>0</v>
      </c>
      <c r="AQ6" s="107">
        <f t="shared" si="2"/>
        <v>0</v>
      </c>
      <c r="AR6" s="107">
        <f t="shared" si="2"/>
        <v>0</v>
      </c>
      <c r="AS6" s="107">
        <f t="shared" si="2"/>
        <v>0</v>
      </c>
      <c r="AT6" s="107">
        <f t="shared" si="2"/>
        <v>0</v>
      </c>
      <c r="AU6" s="107">
        <f t="shared" si="2"/>
        <v>0</v>
      </c>
      <c r="AV6" s="107">
        <f t="shared" si="2"/>
        <v>0</v>
      </c>
      <c r="AW6" s="107">
        <f t="shared" si="2"/>
        <v>0</v>
      </c>
      <c r="AX6" s="107">
        <f t="shared" si="2"/>
        <v>0</v>
      </c>
      <c r="AY6" s="116">
        <f t="shared" ref="AY6:AY69" si="4">SUM(Z6:AX6)</f>
        <v>15000</v>
      </c>
    </row>
    <row r="7" spans="1:51" s="31" customFormat="1">
      <c r="A7" s="34"/>
      <c r="B7" s="34"/>
      <c r="C7" s="34"/>
      <c r="D7" s="35"/>
      <c r="E7" s="35" t="s">
        <v>88</v>
      </c>
      <c r="F7" s="39"/>
      <c r="G7" s="40"/>
      <c r="H7" s="35"/>
      <c r="I7" s="33"/>
      <c r="J7" s="38">
        <v>4000</v>
      </c>
      <c r="K7" s="38">
        <f>J7*K35</f>
        <v>0</v>
      </c>
      <c r="L7" s="98"/>
      <c r="M7" s="101" t="s">
        <v>30</v>
      </c>
      <c r="N7" s="35" t="s">
        <v>30</v>
      </c>
      <c r="O7" s="35" t="s">
        <v>30</v>
      </c>
      <c r="P7" s="35" t="s">
        <v>31</v>
      </c>
      <c r="Q7" s="35" t="s">
        <v>31</v>
      </c>
      <c r="R7" s="35" t="s">
        <v>31</v>
      </c>
      <c r="S7" s="35" t="s">
        <v>31</v>
      </c>
      <c r="T7" s="35" t="s">
        <v>31</v>
      </c>
      <c r="U7" s="35" t="s">
        <v>28</v>
      </c>
      <c r="V7" s="35" t="s">
        <v>28</v>
      </c>
      <c r="W7" s="35" t="s">
        <v>28</v>
      </c>
      <c r="X7" s="102" t="s">
        <v>28</v>
      </c>
      <c r="Y7" s="96"/>
      <c r="Z7" s="113">
        <f>COUNTIF($L$7:$X$7,"*"&amp;Z3)*$J$7</f>
        <v>0</v>
      </c>
      <c r="AA7" s="107">
        <f t="shared" ref="AA7:AX7" si="5">COUNTIF($L$7:$X$7,"*"&amp;AA3)*$J$7</f>
        <v>0</v>
      </c>
      <c r="AB7" s="107">
        <f t="shared" si="5"/>
        <v>0</v>
      </c>
      <c r="AC7" s="107">
        <f t="shared" si="5"/>
        <v>0</v>
      </c>
      <c r="AD7" s="107">
        <f>COUNTIF($L$7:$X$7,"*"&amp;AD3)*$J$7</f>
        <v>20000</v>
      </c>
      <c r="AE7" s="107">
        <f t="shared" si="5"/>
        <v>12000</v>
      </c>
      <c r="AF7" s="107">
        <f t="shared" si="5"/>
        <v>0</v>
      </c>
      <c r="AG7" s="107">
        <f t="shared" si="5"/>
        <v>0</v>
      </c>
      <c r="AH7" s="107">
        <f>COUNTIF($L$7:$X$7,"*"&amp;AH4)*$J$7</f>
        <v>0</v>
      </c>
      <c r="AI7" s="107">
        <f t="shared" ref="AI7:AN7" si="6">COUNTIF($L$7:$X$7,"*"&amp;AI4)*$J$7</f>
        <v>0</v>
      </c>
      <c r="AJ7" s="107">
        <f t="shared" si="6"/>
        <v>0</v>
      </c>
      <c r="AK7" s="107">
        <f t="shared" si="6"/>
        <v>0</v>
      </c>
      <c r="AL7" s="107">
        <f>COUNTIF($L$7:$X$7,"*"&amp;AL3)*$J$7</f>
        <v>16000</v>
      </c>
      <c r="AM7" s="107">
        <f t="shared" si="6"/>
        <v>0</v>
      </c>
      <c r="AN7" s="107">
        <f t="shared" si="6"/>
        <v>0</v>
      </c>
      <c r="AO7" s="107">
        <f t="shared" si="5"/>
        <v>0</v>
      </c>
      <c r="AP7" s="107">
        <f t="shared" si="5"/>
        <v>0</v>
      </c>
      <c r="AQ7" s="107">
        <f t="shared" si="5"/>
        <v>0</v>
      </c>
      <c r="AR7" s="107">
        <f t="shared" si="5"/>
        <v>0</v>
      </c>
      <c r="AS7" s="107">
        <f t="shared" si="5"/>
        <v>0</v>
      </c>
      <c r="AT7" s="107">
        <f t="shared" si="5"/>
        <v>0</v>
      </c>
      <c r="AU7" s="107">
        <f t="shared" si="5"/>
        <v>0</v>
      </c>
      <c r="AV7" s="107">
        <f t="shared" si="5"/>
        <v>0</v>
      </c>
      <c r="AW7" s="107">
        <f t="shared" si="5"/>
        <v>0</v>
      </c>
      <c r="AX7" s="107">
        <f t="shared" si="5"/>
        <v>0</v>
      </c>
      <c r="AY7" s="116">
        <f t="shared" si="4"/>
        <v>48000</v>
      </c>
    </row>
    <row r="8" spans="1:51" s="50" customFormat="1">
      <c r="A8" s="41"/>
      <c r="B8" s="41"/>
      <c r="C8" s="42"/>
      <c r="D8" s="43"/>
      <c r="E8" s="35" t="s">
        <v>88</v>
      </c>
      <c r="F8" s="44"/>
      <c r="G8" s="45"/>
      <c r="H8" s="43"/>
      <c r="I8" s="46"/>
      <c r="J8" s="47">
        <v>4000</v>
      </c>
      <c r="K8" s="48">
        <f>J8*3</f>
        <v>12000</v>
      </c>
      <c r="L8" s="98"/>
      <c r="M8" s="101" t="s">
        <v>31</v>
      </c>
      <c r="N8" s="35" t="s">
        <v>31</v>
      </c>
      <c r="O8" s="35" t="s">
        <v>31</v>
      </c>
      <c r="P8" s="35" t="s">
        <v>31</v>
      </c>
      <c r="Q8" s="35" t="s">
        <v>31</v>
      </c>
      <c r="R8" s="35"/>
      <c r="S8" s="35"/>
      <c r="T8" s="35"/>
      <c r="U8" s="35"/>
      <c r="V8" s="35"/>
      <c r="W8" s="35"/>
      <c r="X8" s="102"/>
      <c r="Y8" s="96"/>
      <c r="Z8" s="113">
        <f>COUNTIF($L$8:$X$8,"*"&amp;Z3)*$J$8</f>
        <v>0</v>
      </c>
      <c r="AA8" s="107">
        <f t="shared" ref="AA8:AX8" si="7">COUNTIF($L$8:$X$8,"*"&amp;AA3)*$J$8</f>
        <v>0</v>
      </c>
      <c r="AB8" s="107">
        <f t="shared" si="7"/>
        <v>0</v>
      </c>
      <c r="AC8" s="107">
        <f t="shared" si="7"/>
        <v>0</v>
      </c>
      <c r="AD8" s="107">
        <f t="shared" si="7"/>
        <v>20000</v>
      </c>
      <c r="AE8" s="107">
        <f t="shared" si="7"/>
        <v>0</v>
      </c>
      <c r="AF8" s="107">
        <f t="shared" si="7"/>
        <v>0</v>
      </c>
      <c r="AG8" s="107">
        <f t="shared" si="7"/>
        <v>0</v>
      </c>
      <c r="AH8" s="107">
        <f>COUNTIF($L$8:$X$8,"*"&amp;AH4)*$J$8</f>
        <v>0</v>
      </c>
      <c r="AI8" s="107">
        <f t="shared" ref="AI8:AN8" si="8">COUNTIF($L$8:$X$8,"*"&amp;AI4)*$J$8</f>
        <v>0</v>
      </c>
      <c r="AJ8" s="107">
        <f t="shared" si="8"/>
        <v>0</v>
      </c>
      <c r="AK8" s="107">
        <f t="shared" si="8"/>
        <v>0</v>
      </c>
      <c r="AL8" s="107">
        <f>COUNTIF($L$8:$X$8,"*"&amp;AL3)*$J$8</f>
        <v>0</v>
      </c>
      <c r="AM8" s="107">
        <f t="shared" si="8"/>
        <v>0</v>
      </c>
      <c r="AN8" s="107">
        <f t="shared" si="8"/>
        <v>0</v>
      </c>
      <c r="AO8" s="107">
        <f t="shared" si="7"/>
        <v>0</v>
      </c>
      <c r="AP8" s="107">
        <f t="shared" si="7"/>
        <v>0</v>
      </c>
      <c r="AQ8" s="107">
        <f t="shared" si="7"/>
        <v>0</v>
      </c>
      <c r="AR8" s="107">
        <f t="shared" si="7"/>
        <v>0</v>
      </c>
      <c r="AS8" s="107">
        <f t="shared" si="7"/>
        <v>0</v>
      </c>
      <c r="AT8" s="107">
        <f t="shared" si="7"/>
        <v>0</v>
      </c>
      <c r="AU8" s="107">
        <f t="shared" si="7"/>
        <v>0</v>
      </c>
      <c r="AV8" s="107">
        <f t="shared" si="7"/>
        <v>0</v>
      </c>
      <c r="AW8" s="107">
        <f t="shared" si="7"/>
        <v>0</v>
      </c>
      <c r="AX8" s="107">
        <f t="shared" si="7"/>
        <v>0</v>
      </c>
      <c r="AY8" s="116">
        <f t="shared" si="4"/>
        <v>20000</v>
      </c>
    </row>
    <row r="9" spans="1:51" s="50" customFormat="1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99"/>
      <c r="M9" s="101"/>
      <c r="N9" s="35"/>
      <c r="O9" s="35"/>
      <c r="P9" s="35"/>
      <c r="Q9" s="35"/>
      <c r="R9" s="35"/>
      <c r="S9" s="35"/>
      <c r="T9" s="35"/>
      <c r="U9" s="35"/>
      <c r="V9" s="35"/>
      <c r="W9" s="35"/>
      <c r="X9" s="102"/>
      <c r="Y9" s="96"/>
      <c r="Z9" s="113">
        <f>COUNTIF($L$9:$X$9,"*"&amp;Z3)*$J$9</f>
        <v>0</v>
      </c>
      <c r="AA9" s="107">
        <f t="shared" ref="AA9:AX9" si="9">COUNTIF($L$9:$X$9,"*"&amp;AA3)*$J$9</f>
        <v>0</v>
      </c>
      <c r="AB9" s="107">
        <f t="shared" si="9"/>
        <v>0</v>
      </c>
      <c r="AC9" s="107">
        <f t="shared" si="9"/>
        <v>0</v>
      </c>
      <c r="AD9" s="107">
        <f t="shared" si="9"/>
        <v>0</v>
      </c>
      <c r="AE9" s="107">
        <f t="shared" si="9"/>
        <v>0</v>
      </c>
      <c r="AF9" s="107">
        <f t="shared" si="9"/>
        <v>0</v>
      </c>
      <c r="AG9" s="107">
        <f t="shared" si="9"/>
        <v>0</v>
      </c>
      <c r="AH9" s="107">
        <f>COUNTIF($L$9:$X$9,"*"&amp;AH4)*$J$9</f>
        <v>0</v>
      </c>
      <c r="AI9" s="107">
        <f t="shared" ref="AI9:AN9" si="10">COUNTIF($L$9:$X$9,"*"&amp;AI4)*$J$9</f>
        <v>0</v>
      </c>
      <c r="AJ9" s="107">
        <f t="shared" si="10"/>
        <v>0</v>
      </c>
      <c r="AK9" s="107">
        <f t="shared" si="10"/>
        <v>0</v>
      </c>
      <c r="AL9" s="107">
        <f>COUNTIF($L$9:$X$9,"*"&amp;AL3)*$J$9</f>
        <v>0</v>
      </c>
      <c r="AM9" s="107">
        <f t="shared" si="10"/>
        <v>0</v>
      </c>
      <c r="AN9" s="107">
        <f t="shared" si="10"/>
        <v>0</v>
      </c>
      <c r="AO9" s="107">
        <f t="shared" si="9"/>
        <v>0</v>
      </c>
      <c r="AP9" s="107">
        <f t="shared" si="9"/>
        <v>0</v>
      </c>
      <c r="AQ9" s="107">
        <f t="shared" si="9"/>
        <v>0</v>
      </c>
      <c r="AR9" s="107">
        <f t="shared" si="9"/>
        <v>0</v>
      </c>
      <c r="AS9" s="107">
        <f t="shared" si="9"/>
        <v>0</v>
      </c>
      <c r="AT9" s="107">
        <f t="shared" si="9"/>
        <v>0</v>
      </c>
      <c r="AU9" s="107">
        <f t="shared" si="9"/>
        <v>0</v>
      </c>
      <c r="AV9" s="107">
        <f t="shared" si="9"/>
        <v>0</v>
      </c>
      <c r="AW9" s="107">
        <f t="shared" si="9"/>
        <v>0</v>
      </c>
      <c r="AX9" s="107">
        <f t="shared" si="9"/>
        <v>0</v>
      </c>
      <c r="AY9" s="116">
        <f t="shared" si="4"/>
        <v>0</v>
      </c>
    </row>
    <row r="10" spans="1:51" s="31" customFormat="1" ht="30">
      <c r="A10" s="52"/>
      <c r="B10" s="52"/>
      <c r="C10" s="53"/>
      <c r="D10" s="54"/>
      <c r="E10" s="54" t="s">
        <v>32</v>
      </c>
      <c r="F10" s="55"/>
      <c r="G10" s="56"/>
      <c r="H10" s="54"/>
      <c r="I10" s="57"/>
      <c r="J10" s="58">
        <v>2500</v>
      </c>
      <c r="K10" s="58"/>
      <c r="L10" s="98"/>
      <c r="M10" s="101" t="s">
        <v>33</v>
      </c>
      <c r="N10" s="35" t="s">
        <v>33</v>
      </c>
      <c r="O10" s="35" t="s">
        <v>34</v>
      </c>
      <c r="P10" s="35" t="s">
        <v>34</v>
      </c>
      <c r="Q10" s="35" t="s">
        <v>35</v>
      </c>
      <c r="R10" s="35" t="s">
        <v>36</v>
      </c>
      <c r="S10" s="35" t="s">
        <v>36</v>
      </c>
      <c r="T10" s="35" t="s">
        <v>36</v>
      </c>
      <c r="U10" s="35"/>
      <c r="V10" s="35"/>
      <c r="W10" s="35"/>
      <c r="X10" s="102"/>
      <c r="Y10" s="96"/>
      <c r="Z10" s="113">
        <f>COUNTIF($L$10:$X$10,"*"&amp;Z3)*$J$10</f>
        <v>0</v>
      </c>
      <c r="AA10" s="107">
        <f t="shared" ref="AA10:AX10" si="11">COUNTIF($L$10:$X$10,"*"&amp;AA3)*$J$10</f>
        <v>0</v>
      </c>
      <c r="AB10" s="107">
        <f t="shared" si="11"/>
        <v>0</v>
      </c>
      <c r="AC10" s="107">
        <f t="shared" si="11"/>
        <v>0</v>
      </c>
      <c r="AD10" s="107">
        <f t="shared" si="11"/>
        <v>0</v>
      </c>
      <c r="AE10" s="107">
        <f t="shared" si="11"/>
        <v>0</v>
      </c>
      <c r="AF10" s="107">
        <f t="shared" si="11"/>
        <v>2500</v>
      </c>
      <c r="AG10" s="107">
        <f t="shared" si="11"/>
        <v>0</v>
      </c>
      <c r="AH10" s="107">
        <f>COUNTIF($L$10:$X$10,"*"&amp;AH4)*$J$10</f>
        <v>5000</v>
      </c>
      <c r="AI10" s="107">
        <f t="shared" ref="AI10:AN10" si="12">COUNTIF($L$10:$X$10,"*"&amp;AI4)*$J$10</f>
        <v>0</v>
      </c>
      <c r="AJ10" s="107">
        <f t="shared" si="12"/>
        <v>0</v>
      </c>
      <c r="AK10" s="107">
        <f t="shared" si="12"/>
        <v>0</v>
      </c>
      <c r="AL10" s="107">
        <f>COUNTIF($L$10:$X$10,"*"&amp;AL3)*$J$10</f>
        <v>0</v>
      </c>
      <c r="AM10" s="107">
        <f t="shared" si="12"/>
        <v>0</v>
      </c>
      <c r="AN10" s="107">
        <f t="shared" si="12"/>
        <v>0</v>
      </c>
      <c r="AO10" s="107">
        <f t="shared" si="11"/>
        <v>0</v>
      </c>
      <c r="AP10" s="107">
        <f t="shared" si="11"/>
        <v>0</v>
      </c>
      <c r="AQ10" s="107">
        <f t="shared" si="11"/>
        <v>0</v>
      </c>
      <c r="AR10" s="107">
        <f t="shared" si="11"/>
        <v>0</v>
      </c>
      <c r="AS10" s="107">
        <f t="shared" si="11"/>
        <v>0</v>
      </c>
      <c r="AT10" s="107">
        <f t="shared" si="11"/>
        <v>0</v>
      </c>
      <c r="AU10" s="107">
        <f t="shared" si="11"/>
        <v>0</v>
      </c>
      <c r="AV10" s="107">
        <f t="shared" si="11"/>
        <v>0</v>
      </c>
      <c r="AW10" s="107">
        <f t="shared" si="11"/>
        <v>0</v>
      </c>
      <c r="AX10" s="107">
        <f t="shared" si="11"/>
        <v>0</v>
      </c>
      <c r="AY10" s="116">
        <f t="shared" si="4"/>
        <v>7500</v>
      </c>
    </row>
    <row r="11" spans="1:51" s="31" customFormat="1" ht="30">
      <c r="A11" s="59"/>
      <c r="B11" s="59"/>
      <c r="C11" s="34"/>
      <c r="D11" s="35"/>
      <c r="E11" s="54" t="s">
        <v>32</v>
      </c>
      <c r="F11" s="39"/>
      <c r="G11" s="40"/>
      <c r="H11" s="35"/>
      <c r="I11" s="33"/>
      <c r="J11" s="38">
        <v>1800</v>
      </c>
      <c r="K11" s="38"/>
      <c r="L11" s="98"/>
      <c r="M11" s="101" t="s">
        <v>31</v>
      </c>
      <c r="N11" s="35" t="s">
        <v>31</v>
      </c>
      <c r="O11" s="35" t="s">
        <v>31</v>
      </c>
      <c r="P11" s="35" t="s">
        <v>31</v>
      </c>
      <c r="Q11" s="35" t="s">
        <v>31</v>
      </c>
      <c r="R11" s="35" t="s">
        <v>31</v>
      </c>
      <c r="S11" s="35" t="s">
        <v>27</v>
      </c>
      <c r="T11" s="35" t="s">
        <v>37</v>
      </c>
      <c r="U11" s="35" t="s">
        <v>37</v>
      </c>
      <c r="V11" s="35"/>
      <c r="W11" s="35"/>
      <c r="X11" s="102"/>
      <c r="Y11" s="96"/>
      <c r="Z11" s="113">
        <f>COUNTIF($L$11:$X$11,"*"&amp;Z3)*$J$11</f>
        <v>0</v>
      </c>
      <c r="AA11" s="107">
        <f t="shared" ref="AA11:AX11" si="13">COUNTIF($L$11:$X$11,"*"&amp;AA3)*$J$11</f>
        <v>0</v>
      </c>
      <c r="AB11" s="107">
        <f t="shared" si="13"/>
        <v>0</v>
      </c>
      <c r="AC11" s="107">
        <f t="shared" si="13"/>
        <v>0</v>
      </c>
      <c r="AD11" s="107">
        <f t="shared" si="13"/>
        <v>10800</v>
      </c>
      <c r="AE11" s="107">
        <f t="shared" si="13"/>
        <v>0</v>
      </c>
      <c r="AF11" s="107">
        <f t="shared" si="13"/>
        <v>0</v>
      </c>
      <c r="AG11" s="107">
        <f t="shared" si="13"/>
        <v>0</v>
      </c>
      <c r="AH11" s="107">
        <f>COUNTIF($L$11:$X$11,"*"&amp;AH4)*$J$11</f>
        <v>0</v>
      </c>
      <c r="AI11" s="107">
        <f t="shared" ref="AI11:AN11" si="14">COUNTIF($L$11:$X$11,"*"&amp;AI4)*$J$11</f>
        <v>0</v>
      </c>
      <c r="AJ11" s="107">
        <f t="shared" si="14"/>
        <v>0</v>
      </c>
      <c r="AK11" s="107">
        <f t="shared" si="14"/>
        <v>1800</v>
      </c>
      <c r="AL11" s="107">
        <f>COUNTIF($L$11:$X$11,"*"&amp;AL3)*$J$11</f>
        <v>0</v>
      </c>
      <c r="AM11" s="107">
        <f t="shared" si="14"/>
        <v>0</v>
      </c>
      <c r="AN11" s="107">
        <f t="shared" si="14"/>
        <v>0</v>
      </c>
      <c r="AO11" s="107">
        <f t="shared" si="13"/>
        <v>0</v>
      </c>
      <c r="AP11" s="107">
        <f t="shared" si="13"/>
        <v>0</v>
      </c>
      <c r="AQ11" s="107">
        <f t="shared" si="13"/>
        <v>0</v>
      </c>
      <c r="AR11" s="107">
        <f t="shared" si="13"/>
        <v>0</v>
      </c>
      <c r="AS11" s="107">
        <f t="shared" si="13"/>
        <v>0</v>
      </c>
      <c r="AT11" s="107">
        <f t="shared" si="13"/>
        <v>0</v>
      </c>
      <c r="AU11" s="107">
        <f t="shared" si="13"/>
        <v>0</v>
      </c>
      <c r="AV11" s="107">
        <f t="shared" si="13"/>
        <v>0</v>
      </c>
      <c r="AW11" s="107">
        <f t="shared" si="13"/>
        <v>0</v>
      </c>
      <c r="AX11" s="107">
        <f t="shared" si="13"/>
        <v>3600</v>
      </c>
      <c r="AY11" s="116">
        <f t="shared" si="4"/>
        <v>16200</v>
      </c>
    </row>
    <row r="12" spans="1:51" s="31" customFormat="1">
      <c r="A12" s="59"/>
      <c r="B12" s="59"/>
      <c r="C12" s="34"/>
      <c r="D12" s="35"/>
      <c r="E12" s="54" t="s">
        <v>32</v>
      </c>
      <c r="F12" s="39"/>
      <c r="G12" s="40"/>
      <c r="H12" s="35"/>
      <c r="I12" s="33"/>
      <c r="J12" s="38"/>
      <c r="K12" s="38"/>
      <c r="L12" s="98"/>
      <c r="M12" s="101" t="s">
        <v>35</v>
      </c>
      <c r="N12" s="35" t="s">
        <v>38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102" t="s">
        <v>38</v>
      </c>
      <c r="Y12" s="96"/>
      <c r="Z12" s="113">
        <f>COUNTIF($L$12:$X$12,"*"&amp;Z3)*$J$12</f>
        <v>0</v>
      </c>
      <c r="AA12" s="107">
        <f t="shared" ref="AA12:AX12" si="15">COUNTIF($L$12:$X$12,"*"&amp;AA3)*$J$12</f>
        <v>0</v>
      </c>
      <c r="AB12" s="107">
        <f t="shared" si="15"/>
        <v>0</v>
      </c>
      <c r="AC12" s="107">
        <f t="shared" si="15"/>
        <v>0</v>
      </c>
      <c r="AD12" s="107">
        <f t="shared" si="15"/>
        <v>0</v>
      </c>
      <c r="AE12" s="107">
        <f t="shared" si="15"/>
        <v>0</v>
      </c>
      <c r="AF12" s="107">
        <f t="shared" si="15"/>
        <v>0</v>
      </c>
      <c r="AG12" s="107">
        <f t="shared" si="15"/>
        <v>0</v>
      </c>
      <c r="AH12" s="107">
        <f>COUNTIF($L$12:$X$12,"*"&amp;AH4)*$J$12</f>
        <v>0</v>
      </c>
      <c r="AI12" s="107">
        <f t="shared" ref="AI12:AN12" si="16">COUNTIF($L$12:$X$12,"*"&amp;AI4)*$J$12</f>
        <v>0</v>
      </c>
      <c r="AJ12" s="107">
        <f t="shared" si="16"/>
        <v>0</v>
      </c>
      <c r="AK12" s="107">
        <f t="shared" si="16"/>
        <v>0</v>
      </c>
      <c r="AL12" s="107">
        <f>COUNTIF($L$12:$X$12,"*"&amp;AL3)*$J$12</f>
        <v>0</v>
      </c>
      <c r="AM12" s="107">
        <f t="shared" si="16"/>
        <v>0</v>
      </c>
      <c r="AN12" s="107">
        <f t="shared" si="16"/>
        <v>0</v>
      </c>
      <c r="AO12" s="107">
        <f t="shared" si="15"/>
        <v>0</v>
      </c>
      <c r="AP12" s="107">
        <f t="shared" si="15"/>
        <v>0</v>
      </c>
      <c r="AQ12" s="107">
        <f t="shared" si="15"/>
        <v>0</v>
      </c>
      <c r="AR12" s="107">
        <f t="shared" si="15"/>
        <v>0</v>
      </c>
      <c r="AS12" s="107">
        <f t="shared" si="15"/>
        <v>0</v>
      </c>
      <c r="AT12" s="107">
        <f t="shared" si="15"/>
        <v>0</v>
      </c>
      <c r="AU12" s="107">
        <f t="shared" si="15"/>
        <v>0</v>
      </c>
      <c r="AV12" s="107">
        <f t="shared" si="15"/>
        <v>0</v>
      </c>
      <c r="AW12" s="107">
        <f t="shared" si="15"/>
        <v>0</v>
      </c>
      <c r="AX12" s="107">
        <f t="shared" si="15"/>
        <v>0</v>
      </c>
      <c r="AY12" s="116">
        <f t="shared" si="4"/>
        <v>0</v>
      </c>
    </row>
    <row r="13" spans="1:51" s="50" customFormat="1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98"/>
      <c r="M13" s="101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102"/>
      <c r="Y13" s="96"/>
      <c r="Z13" s="113">
        <f>COUNTIF($L$13:$X$13,"*"&amp;Z3)*$J$13</f>
        <v>0</v>
      </c>
      <c r="AA13" s="107">
        <f t="shared" ref="AA13:AX13" si="17">COUNTIF($L$13:$X$13,"*"&amp;AA3)*$J$13</f>
        <v>0</v>
      </c>
      <c r="AB13" s="107">
        <f t="shared" si="17"/>
        <v>0</v>
      </c>
      <c r="AC13" s="107">
        <f t="shared" si="17"/>
        <v>0</v>
      </c>
      <c r="AD13" s="107">
        <f t="shared" si="17"/>
        <v>0</v>
      </c>
      <c r="AE13" s="107">
        <f t="shared" si="17"/>
        <v>0</v>
      </c>
      <c r="AF13" s="107">
        <f t="shared" si="17"/>
        <v>0</v>
      </c>
      <c r="AG13" s="107">
        <f t="shared" si="17"/>
        <v>0</v>
      </c>
      <c r="AH13" s="107">
        <f>COUNTIF($L$13:$X$13,"*"&amp;AH4)*$J$13</f>
        <v>0</v>
      </c>
      <c r="AI13" s="107">
        <f t="shared" ref="AI13:AN13" si="18">COUNTIF($L$13:$X$13,"*"&amp;AI4)*$J$13</f>
        <v>0</v>
      </c>
      <c r="AJ13" s="107">
        <f t="shared" si="18"/>
        <v>0</v>
      </c>
      <c r="AK13" s="107">
        <f t="shared" si="18"/>
        <v>0</v>
      </c>
      <c r="AL13" s="107">
        <f>COUNTIF($L$13:$X$13,"*"&amp;AL3)*$J$13</f>
        <v>0</v>
      </c>
      <c r="AM13" s="107">
        <f t="shared" si="18"/>
        <v>0</v>
      </c>
      <c r="AN13" s="107">
        <f t="shared" si="18"/>
        <v>0</v>
      </c>
      <c r="AO13" s="107">
        <f t="shared" si="17"/>
        <v>0</v>
      </c>
      <c r="AP13" s="107">
        <f t="shared" si="17"/>
        <v>0</v>
      </c>
      <c r="AQ13" s="107">
        <f t="shared" si="17"/>
        <v>0</v>
      </c>
      <c r="AR13" s="107">
        <f t="shared" si="17"/>
        <v>0</v>
      </c>
      <c r="AS13" s="107">
        <f t="shared" si="17"/>
        <v>0</v>
      </c>
      <c r="AT13" s="107">
        <f t="shared" si="17"/>
        <v>0</v>
      </c>
      <c r="AU13" s="107">
        <f t="shared" si="17"/>
        <v>0</v>
      </c>
      <c r="AV13" s="107">
        <f t="shared" si="17"/>
        <v>0</v>
      </c>
      <c r="AW13" s="107">
        <f t="shared" si="17"/>
        <v>0</v>
      </c>
      <c r="AX13" s="107">
        <f t="shared" si="17"/>
        <v>0</v>
      </c>
      <c r="AY13" s="116">
        <f t="shared" si="4"/>
        <v>0</v>
      </c>
    </row>
    <row r="14" spans="1:51" s="31" customFormat="1">
      <c r="A14" s="59"/>
      <c r="B14" s="60"/>
      <c r="C14" s="34"/>
      <c r="D14" s="35"/>
      <c r="E14" s="35" t="s">
        <v>39</v>
      </c>
      <c r="F14" s="39">
        <v>750000</v>
      </c>
      <c r="G14" s="40">
        <f t="shared" ref="G14:G53" si="19">F14*(1+I14)</f>
        <v>780000</v>
      </c>
      <c r="H14" s="61"/>
      <c r="I14" s="62">
        <v>0.04</v>
      </c>
      <c r="J14" s="63">
        <f>G14/$C$1</f>
        <v>1383.0473853311867</v>
      </c>
      <c r="K14" s="59"/>
      <c r="L14" s="98"/>
      <c r="M14" s="101" t="s">
        <v>1</v>
      </c>
      <c r="N14" s="35" t="s">
        <v>1</v>
      </c>
      <c r="O14" s="35" t="s">
        <v>1</v>
      </c>
      <c r="P14" s="35" t="s">
        <v>1</v>
      </c>
      <c r="Q14" s="35" t="s">
        <v>1</v>
      </c>
      <c r="R14" s="35" t="s">
        <v>1</v>
      </c>
      <c r="S14" s="35" t="s">
        <v>1</v>
      </c>
      <c r="T14" s="35" t="s">
        <v>1</v>
      </c>
      <c r="U14" s="35" t="s">
        <v>1</v>
      </c>
      <c r="V14" s="35" t="s">
        <v>36</v>
      </c>
      <c r="W14" s="35" t="s">
        <v>36</v>
      </c>
      <c r="X14" s="102" t="s">
        <v>36</v>
      </c>
      <c r="Y14" s="96"/>
      <c r="Z14" s="113">
        <f>COUNTIF($L$14:$X$14,"*"&amp;Z3)*$J$14</f>
        <v>0</v>
      </c>
      <c r="AA14" s="107">
        <f t="shared" ref="AA14:AX14" si="20">COUNTIF($L$14:$X$14,"*"&amp;AA3)*$J$14</f>
        <v>0</v>
      </c>
      <c r="AB14" s="107">
        <f t="shared" si="20"/>
        <v>0</v>
      </c>
      <c r="AC14" s="107">
        <f t="shared" si="20"/>
        <v>0</v>
      </c>
      <c r="AD14" s="107">
        <f t="shared" si="20"/>
        <v>0</v>
      </c>
      <c r="AE14" s="107">
        <f t="shared" si="20"/>
        <v>0</v>
      </c>
      <c r="AF14" s="107">
        <f t="shared" si="20"/>
        <v>0</v>
      </c>
      <c r="AG14" s="107">
        <f t="shared" si="20"/>
        <v>0</v>
      </c>
      <c r="AH14" s="107">
        <f>COUNTIF($L$14:$X$14,"*"&amp;AH4)*$J$14</f>
        <v>0</v>
      </c>
      <c r="AI14" s="107">
        <f t="shared" ref="AI14:AN14" si="21">COUNTIF($L$14:$X$14,"*"&amp;AI4)*$J$14</f>
        <v>0</v>
      </c>
      <c r="AJ14" s="107">
        <f t="shared" si="21"/>
        <v>0</v>
      </c>
      <c r="AK14" s="107">
        <f t="shared" si="21"/>
        <v>0</v>
      </c>
      <c r="AL14" s="107">
        <f>COUNTIF($L$14:$X$14,"*"&amp;AL3)*$J$14</f>
        <v>0</v>
      </c>
      <c r="AM14" s="107">
        <f t="shared" si="21"/>
        <v>0</v>
      </c>
      <c r="AN14" s="107">
        <f t="shared" si="21"/>
        <v>12447.42646798068</v>
      </c>
      <c r="AO14" s="107">
        <f t="shared" si="20"/>
        <v>0</v>
      </c>
      <c r="AP14" s="107">
        <f t="shared" si="20"/>
        <v>0</v>
      </c>
      <c r="AQ14" s="107">
        <f t="shared" si="20"/>
        <v>0</v>
      </c>
      <c r="AR14" s="107">
        <f t="shared" si="20"/>
        <v>0</v>
      </c>
      <c r="AS14" s="107">
        <f t="shared" si="20"/>
        <v>0</v>
      </c>
      <c r="AT14" s="107">
        <f t="shared" si="20"/>
        <v>0</v>
      </c>
      <c r="AU14" s="107">
        <f t="shared" si="20"/>
        <v>0</v>
      </c>
      <c r="AV14" s="107">
        <f t="shared" si="20"/>
        <v>0</v>
      </c>
      <c r="AW14" s="107">
        <f t="shared" si="20"/>
        <v>0</v>
      </c>
      <c r="AX14" s="107">
        <f t="shared" si="20"/>
        <v>0</v>
      </c>
      <c r="AY14" s="116">
        <f t="shared" si="4"/>
        <v>12447.42646798068</v>
      </c>
    </row>
    <row r="15" spans="1:51" s="31" customFormat="1">
      <c r="A15" s="59"/>
      <c r="B15" s="60"/>
      <c r="C15" s="34"/>
      <c r="D15" s="35"/>
      <c r="E15" s="35" t="s">
        <v>39</v>
      </c>
      <c r="F15" s="39">
        <v>700000</v>
      </c>
      <c r="G15" s="40">
        <f t="shared" si="19"/>
        <v>730000</v>
      </c>
      <c r="H15" s="61"/>
      <c r="I15" s="62">
        <v>4.2857142857142899E-2</v>
      </c>
      <c r="J15" s="63">
        <f>G15/$C$1</f>
        <v>1294.3905016561107</v>
      </c>
      <c r="K15" s="38"/>
      <c r="L15" s="98"/>
      <c r="M15" s="101" t="s">
        <v>31</v>
      </c>
      <c r="N15" s="35" t="s">
        <v>31</v>
      </c>
      <c r="O15" s="35" t="s">
        <v>31</v>
      </c>
      <c r="P15" s="35" t="s">
        <v>31</v>
      </c>
      <c r="Q15" s="35" t="s">
        <v>31</v>
      </c>
      <c r="R15" s="35" t="s">
        <v>31</v>
      </c>
      <c r="S15" s="35" t="s">
        <v>1</v>
      </c>
      <c r="T15" s="35" t="s">
        <v>1</v>
      </c>
      <c r="U15" s="35" t="s">
        <v>1</v>
      </c>
      <c r="V15" s="35" t="s">
        <v>36</v>
      </c>
      <c r="W15" s="35" t="s">
        <v>36</v>
      </c>
      <c r="X15" s="102" t="s">
        <v>36</v>
      </c>
      <c r="Y15" s="96"/>
      <c r="Z15" s="113">
        <f>COUNTIF($L$15:$X$15,"*"&amp;Z3)*$J$15</f>
        <v>0</v>
      </c>
      <c r="AA15" s="107">
        <f t="shared" ref="AA15:AX15" si="22">COUNTIF($L$15:$X$15,"*"&amp;AA3)*$J$15</f>
        <v>0</v>
      </c>
      <c r="AB15" s="107">
        <f t="shared" si="22"/>
        <v>0</v>
      </c>
      <c r="AC15" s="107">
        <f t="shared" si="22"/>
        <v>0</v>
      </c>
      <c r="AD15" s="107">
        <f t="shared" si="22"/>
        <v>7766.3430099366642</v>
      </c>
      <c r="AE15" s="107">
        <f t="shared" si="22"/>
        <v>0</v>
      </c>
      <c r="AF15" s="107">
        <f t="shared" si="22"/>
        <v>0</v>
      </c>
      <c r="AG15" s="107">
        <f t="shared" si="22"/>
        <v>0</v>
      </c>
      <c r="AH15" s="107">
        <f>COUNTIF($L$15:$X$15,"*"&amp;AH4)*$J$15</f>
        <v>0</v>
      </c>
      <c r="AI15" s="107">
        <f t="shared" ref="AI15:AN15" si="23">COUNTIF($L$15:$X$15,"*"&amp;AI4)*$J$15</f>
        <v>0</v>
      </c>
      <c r="AJ15" s="107">
        <f t="shared" si="23"/>
        <v>0</v>
      </c>
      <c r="AK15" s="107">
        <f t="shared" si="23"/>
        <v>0</v>
      </c>
      <c r="AL15" s="107">
        <f>COUNTIF($L$15:$X$15,"*"&amp;AL3)*$J$15</f>
        <v>0</v>
      </c>
      <c r="AM15" s="107">
        <f t="shared" si="23"/>
        <v>0</v>
      </c>
      <c r="AN15" s="107">
        <f t="shared" si="23"/>
        <v>3883.1715049683321</v>
      </c>
      <c r="AO15" s="107">
        <f t="shared" si="22"/>
        <v>0</v>
      </c>
      <c r="AP15" s="107">
        <f t="shared" si="22"/>
        <v>0</v>
      </c>
      <c r="AQ15" s="107">
        <f t="shared" si="22"/>
        <v>0</v>
      </c>
      <c r="AR15" s="107">
        <f t="shared" si="22"/>
        <v>0</v>
      </c>
      <c r="AS15" s="107">
        <f t="shared" si="22"/>
        <v>0</v>
      </c>
      <c r="AT15" s="107">
        <f t="shared" si="22"/>
        <v>0</v>
      </c>
      <c r="AU15" s="107">
        <f t="shared" si="22"/>
        <v>0</v>
      </c>
      <c r="AV15" s="107">
        <f t="shared" si="22"/>
        <v>0</v>
      </c>
      <c r="AW15" s="107">
        <f t="shared" si="22"/>
        <v>0</v>
      </c>
      <c r="AX15" s="107">
        <f t="shared" si="22"/>
        <v>0</v>
      </c>
      <c r="AY15" s="116">
        <f t="shared" si="4"/>
        <v>11649.514514904997</v>
      </c>
    </row>
    <row r="16" spans="1:51" s="31" customFormat="1">
      <c r="A16" s="59"/>
      <c r="B16" s="60"/>
      <c r="C16" s="34"/>
      <c r="D16" s="35"/>
      <c r="E16" s="35" t="s">
        <v>39</v>
      </c>
      <c r="F16" s="39">
        <v>805000</v>
      </c>
      <c r="G16" s="40">
        <f t="shared" si="19"/>
        <v>805000</v>
      </c>
      <c r="H16" s="64"/>
      <c r="I16" s="65"/>
      <c r="J16" s="38">
        <f t="shared" ref="J16:J53" si="24">G16/$C$1</f>
        <v>1427.3758271687248</v>
      </c>
      <c r="K16" s="38"/>
      <c r="L16" s="98"/>
      <c r="M16" s="101" t="s">
        <v>1</v>
      </c>
      <c r="N16" s="35" t="s">
        <v>1</v>
      </c>
      <c r="O16" s="35" t="s">
        <v>1</v>
      </c>
      <c r="P16" s="35" t="s">
        <v>1</v>
      </c>
      <c r="Q16" s="35" t="s">
        <v>1</v>
      </c>
      <c r="R16" s="35" t="s">
        <v>1</v>
      </c>
      <c r="S16" s="35" t="s">
        <v>1</v>
      </c>
      <c r="T16" s="35" t="s">
        <v>1</v>
      </c>
      <c r="U16" s="35" t="s">
        <v>1</v>
      </c>
      <c r="V16" s="35" t="s">
        <v>36</v>
      </c>
      <c r="W16" s="35" t="s">
        <v>36</v>
      </c>
      <c r="X16" s="102" t="s">
        <v>36</v>
      </c>
      <c r="Y16" s="96"/>
      <c r="Z16" s="113">
        <f>COUNTIF($L$16:$X$16,"*"&amp;Z3)*$J$16</f>
        <v>0</v>
      </c>
      <c r="AA16" s="107">
        <f t="shared" ref="AA16:AX16" si="25">COUNTIF($L$16:$X$16,"*"&amp;AA3)*$J$16</f>
        <v>0</v>
      </c>
      <c r="AB16" s="107">
        <f t="shared" si="25"/>
        <v>0</v>
      </c>
      <c r="AC16" s="107">
        <f t="shared" si="25"/>
        <v>0</v>
      </c>
      <c r="AD16" s="107">
        <f t="shared" si="25"/>
        <v>0</v>
      </c>
      <c r="AE16" s="107">
        <f t="shared" si="25"/>
        <v>0</v>
      </c>
      <c r="AF16" s="107">
        <f t="shared" si="25"/>
        <v>0</v>
      </c>
      <c r="AG16" s="107">
        <f t="shared" si="25"/>
        <v>0</v>
      </c>
      <c r="AH16" s="107">
        <f>COUNTIF($L$16:$X$16,"*"&amp;AH4)*$J$16</f>
        <v>0</v>
      </c>
      <c r="AI16" s="107">
        <f t="shared" ref="AI16:AN16" si="26">COUNTIF($L$16:$X$16,"*"&amp;AI4)*$J$16</f>
        <v>0</v>
      </c>
      <c r="AJ16" s="107">
        <f t="shared" si="26"/>
        <v>0</v>
      </c>
      <c r="AK16" s="107">
        <f t="shared" si="26"/>
        <v>0</v>
      </c>
      <c r="AL16" s="107">
        <f>COUNTIF($L$16:$X$16,"*"&amp;AL3)*$J$16</f>
        <v>0</v>
      </c>
      <c r="AM16" s="107">
        <f t="shared" si="26"/>
        <v>0</v>
      </c>
      <c r="AN16" s="107">
        <f t="shared" si="26"/>
        <v>12846.382444518524</v>
      </c>
      <c r="AO16" s="107">
        <f t="shared" si="25"/>
        <v>0</v>
      </c>
      <c r="AP16" s="107">
        <f t="shared" si="25"/>
        <v>0</v>
      </c>
      <c r="AQ16" s="107">
        <f t="shared" si="25"/>
        <v>0</v>
      </c>
      <c r="AR16" s="107">
        <f t="shared" si="25"/>
        <v>0</v>
      </c>
      <c r="AS16" s="107">
        <f t="shared" si="25"/>
        <v>0</v>
      </c>
      <c r="AT16" s="107">
        <f t="shared" si="25"/>
        <v>0</v>
      </c>
      <c r="AU16" s="107">
        <f t="shared" si="25"/>
        <v>0</v>
      </c>
      <c r="AV16" s="107">
        <f t="shared" si="25"/>
        <v>0</v>
      </c>
      <c r="AW16" s="107">
        <f t="shared" si="25"/>
        <v>0</v>
      </c>
      <c r="AX16" s="107">
        <f t="shared" si="25"/>
        <v>0</v>
      </c>
      <c r="AY16" s="116">
        <f t="shared" si="4"/>
        <v>12846.382444518524</v>
      </c>
    </row>
    <row r="17" spans="1:51" s="31" customFormat="1">
      <c r="A17" s="66"/>
      <c r="B17" s="67"/>
      <c r="C17" s="34"/>
      <c r="D17" s="35"/>
      <c r="E17" s="35" t="s">
        <v>39</v>
      </c>
      <c r="F17" s="39">
        <v>450000</v>
      </c>
      <c r="G17" s="40">
        <f t="shared" si="19"/>
        <v>450000</v>
      </c>
      <c r="H17" s="64"/>
      <c r="I17" s="65"/>
      <c r="J17" s="38">
        <f t="shared" si="24"/>
        <v>797.91195307568466</v>
      </c>
      <c r="K17" s="38"/>
      <c r="L17" s="98"/>
      <c r="M17" s="101" t="s">
        <v>1</v>
      </c>
      <c r="N17" s="35" t="s">
        <v>1</v>
      </c>
      <c r="O17" s="35" t="s">
        <v>1</v>
      </c>
      <c r="P17" s="35" t="s">
        <v>1</v>
      </c>
      <c r="Q17" s="35" t="s">
        <v>1</v>
      </c>
      <c r="R17" s="35" t="s">
        <v>1</v>
      </c>
      <c r="S17" s="35" t="s">
        <v>1</v>
      </c>
      <c r="T17" s="35" t="s">
        <v>1</v>
      </c>
      <c r="U17" s="35" t="s">
        <v>1</v>
      </c>
      <c r="V17" s="35" t="s">
        <v>36</v>
      </c>
      <c r="W17" s="35" t="s">
        <v>36</v>
      </c>
      <c r="X17" s="102" t="s">
        <v>36</v>
      </c>
      <c r="Y17" s="96"/>
      <c r="Z17" s="113">
        <f>COUNTIF($L$17:$X$17,"*"&amp;Z3)*$J$17</f>
        <v>0</v>
      </c>
      <c r="AA17" s="107">
        <f t="shared" ref="AA17:AX17" si="27">COUNTIF($L$17:$X$17,"*"&amp;AA3)*$J$17</f>
        <v>0</v>
      </c>
      <c r="AB17" s="107">
        <f t="shared" si="27"/>
        <v>0</v>
      </c>
      <c r="AC17" s="107">
        <f t="shared" si="27"/>
        <v>0</v>
      </c>
      <c r="AD17" s="107">
        <f t="shared" si="27"/>
        <v>0</v>
      </c>
      <c r="AE17" s="107">
        <f t="shared" si="27"/>
        <v>0</v>
      </c>
      <c r="AF17" s="107">
        <f t="shared" si="27"/>
        <v>0</v>
      </c>
      <c r="AG17" s="107">
        <f t="shared" si="27"/>
        <v>0</v>
      </c>
      <c r="AH17" s="107">
        <f>COUNTIF($L$17:$X$17,"*"&amp;AH4)*$J$17</f>
        <v>0</v>
      </c>
      <c r="AI17" s="107">
        <f t="shared" ref="AI17:AN17" si="28">COUNTIF($L$17:$X$17,"*"&amp;AI4)*$J$17</f>
        <v>0</v>
      </c>
      <c r="AJ17" s="107">
        <f t="shared" si="28"/>
        <v>0</v>
      </c>
      <c r="AK17" s="107">
        <f t="shared" si="28"/>
        <v>0</v>
      </c>
      <c r="AL17" s="107">
        <f>COUNTIF($L$17:$X$17,"*"&amp;AL3)*$J$17</f>
        <v>0</v>
      </c>
      <c r="AM17" s="107">
        <f t="shared" si="28"/>
        <v>0</v>
      </c>
      <c r="AN17" s="107">
        <f t="shared" si="28"/>
        <v>7181.2075776811616</v>
      </c>
      <c r="AO17" s="107">
        <f t="shared" si="27"/>
        <v>0</v>
      </c>
      <c r="AP17" s="107">
        <f t="shared" si="27"/>
        <v>0</v>
      </c>
      <c r="AQ17" s="107">
        <f t="shared" si="27"/>
        <v>0</v>
      </c>
      <c r="AR17" s="107">
        <f t="shared" si="27"/>
        <v>0</v>
      </c>
      <c r="AS17" s="107">
        <f t="shared" si="27"/>
        <v>0</v>
      </c>
      <c r="AT17" s="107">
        <f t="shared" si="27"/>
        <v>0</v>
      </c>
      <c r="AU17" s="107">
        <f t="shared" si="27"/>
        <v>0</v>
      </c>
      <c r="AV17" s="107">
        <f t="shared" si="27"/>
        <v>0</v>
      </c>
      <c r="AW17" s="107">
        <f t="shared" si="27"/>
        <v>0</v>
      </c>
      <c r="AX17" s="107">
        <f t="shared" si="27"/>
        <v>0</v>
      </c>
      <c r="AY17" s="116">
        <f t="shared" si="4"/>
        <v>7181.2075776811616</v>
      </c>
    </row>
    <row r="18" spans="1:51" s="31" customFormat="1">
      <c r="A18" s="34"/>
      <c r="B18" s="34"/>
      <c r="C18" s="34"/>
      <c r="D18" s="35"/>
      <c r="E18" s="35" t="s">
        <v>39</v>
      </c>
      <c r="F18" s="39">
        <v>749507</v>
      </c>
      <c r="G18" s="40">
        <f t="shared" si="19"/>
        <v>780000.00000000012</v>
      </c>
      <c r="H18" s="61"/>
      <c r="I18" s="62">
        <v>4.0684076332842802E-2</v>
      </c>
      <c r="J18" s="38">
        <f t="shared" si="24"/>
        <v>1383.0473853311869</v>
      </c>
      <c r="K18" s="38"/>
      <c r="L18" s="98"/>
      <c r="M18" s="101" t="s">
        <v>1</v>
      </c>
      <c r="N18" s="35" t="s">
        <v>1</v>
      </c>
      <c r="O18" s="35" t="s">
        <v>1</v>
      </c>
      <c r="P18" s="35" t="s">
        <v>1</v>
      </c>
      <c r="Q18" s="35" t="s">
        <v>1</v>
      </c>
      <c r="R18" s="35" t="s">
        <v>1</v>
      </c>
      <c r="S18" s="35" t="s">
        <v>1</v>
      </c>
      <c r="T18" s="35" t="s">
        <v>1</v>
      </c>
      <c r="U18" s="35" t="s">
        <v>1</v>
      </c>
      <c r="V18" s="35" t="s">
        <v>36</v>
      </c>
      <c r="W18" s="35" t="s">
        <v>36</v>
      </c>
      <c r="X18" s="102" t="s">
        <v>36</v>
      </c>
      <c r="Y18" s="96"/>
      <c r="Z18" s="113">
        <f>COUNTIF($L$18:$X$18,"*"&amp;Z3)*$J$18</f>
        <v>0</v>
      </c>
      <c r="AA18" s="107">
        <f t="shared" ref="AA18:AX18" si="29">COUNTIF($L$18:$X$18,"*"&amp;AA3)*$J$18</f>
        <v>0</v>
      </c>
      <c r="AB18" s="107">
        <f t="shared" si="29"/>
        <v>0</v>
      </c>
      <c r="AC18" s="107">
        <f t="shared" si="29"/>
        <v>0</v>
      </c>
      <c r="AD18" s="107">
        <f t="shared" si="29"/>
        <v>0</v>
      </c>
      <c r="AE18" s="107">
        <f t="shared" si="29"/>
        <v>0</v>
      </c>
      <c r="AF18" s="107">
        <f t="shared" si="29"/>
        <v>0</v>
      </c>
      <c r="AG18" s="107">
        <f t="shared" si="29"/>
        <v>0</v>
      </c>
      <c r="AH18" s="107">
        <f>COUNTIF($L$18:$X$18,"*"&amp;AH4)*$J$18</f>
        <v>0</v>
      </c>
      <c r="AI18" s="107">
        <f t="shared" ref="AI18:AN18" si="30">COUNTIF($L$18:$X$18,"*"&amp;AI4)*$J$18</f>
        <v>0</v>
      </c>
      <c r="AJ18" s="107">
        <f t="shared" si="30"/>
        <v>0</v>
      </c>
      <c r="AK18" s="107">
        <f t="shared" si="30"/>
        <v>0</v>
      </c>
      <c r="AL18" s="107">
        <f>COUNTIF($L$18:$X$18,"*"&amp;AL3)*$J$18</f>
        <v>0</v>
      </c>
      <c r="AM18" s="107">
        <f t="shared" si="30"/>
        <v>0</v>
      </c>
      <c r="AN18" s="107">
        <f t="shared" si="30"/>
        <v>12447.426467980682</v>
      </c>
      <c r="AO18" s="107">
        <f t="shared" si="29"/>
        <v>0</v>
      </c>
      <c r="AP18" s="107">
        <f t="shared" si="29"/>
        <v>0</v>
      </c>
      <c r="AQ18" s="107">
        <f t="shared" si="29"/>
        <v>0</v>
      </c>
      <c r="AR18" s="107">
        <f t="shared" si="29"/>
        <v>0</v>
      </c>
      <c r="AS18" s="107">
        <f t="shared" si="29"/>
        <v>0</v>
      </c>
      <c r="AT18" s="107">
        <f t="shared" si="29"/>
        <v>0</v>
      </c>
      <c r="AU18" s="107">
        <f t="shared" si="29"/>
        <v>0</v>
      </c>
      <c r="AV18" s="107">
        <f t="shared" si="29"/>
        <v>0</v>
      </c>
      <c r="AW18" s="107">
        <f t="shared" si="29"/>
        <v>0</v>
      </c>
      <c r="AX18" s="107">
        <f t="shared" si="29"/>
        <v>0</v>
      </c>
      <c r="AY18" s="116">
        <f t="shared" si="4"/>
        <v>12447.426467980682</v>
      </c>
    </row>
    <row r="19" spans="1:51" s="31" customFormat="1">
      <c r="A19" s="34"/>
      <c r="B19" s="34"/>
      <c r="C19" s="34"/>
      <c r="D19" s="35"/>
      <c r="E19" s="35" t="s">
        <v>39</v>
      </c>
      <c r="F19" s="39">
        <v>700000</v>
      </c>
      <c r="G19" s="40">
        <f t="shared" si="19"/>
        <v>730000</v>
      </c>
      <c r="H19" s="61"/>
      <c r="I19" s="62">
        <v>4.2857142857142899E-2</v>
      </c>
      <c r="J19" s="68">
        <f t="shared" si="24"/>
        <v>1294.3905016561107</v>
      </c>
      <c r="K19" s="38"/>
      <c r="L19" s="98"/>
      <c r="M19" s="101" t="s">
        <v>40</v>
      </c>
      <c r="N19" s="35" t="s">
        <v>40</v>
      </c>
      <c r="O19" s="35" t="s">
        <v>40</v>
      </c>
      <c r="P19" s="35" t="s">
        <v>40</v>
      </c>
      <c r="Q19" s="35" t="s">
        <v>40</v>
      </c>
      <c r="R19" s="35" t="s">
        <v>40</v>
      </c>
      <c r="S19" s="35" t="s">
        <v>40</v>
      </c>
      <c r="T19" s="35" t="s">
        <v>40</v>
      </c>
      <c r="U19" s="35" t="s">
        <v>40</v>
      </c>
      <c r="V19" s="35" t="s">
        <v>27</v>
      </c>
      <c r="W19" s="35" t="s">
        <v>27</v>
      </c>
      <c r="X19" s="102" t="s">
        <v>27</v>
      </c>
      <c r="Y19" s="96"/>
      <c r="Z19" s="113">
        <f>COUNTIF($L$19:$X$19,"*"&amp;Z3)*$J$19</f>
        <v>0</v>
      </c>
      <c r="AA19" s="107">
        <f t="shared" ref="AA19:AX19" si="31">COUNTIF($L$19:$X$19,"*"&amp;AA3)*$J$19</f>
        <v>0</v>
      </c>
      <c r="AB19" s="107">
        <f t="shared" si="31"/>
        <v>0</v>
      </c>
      <c r="AC19" s="107">
        <f t="shared" si="31"/>
        <v>0</v>
      </c>
      <c r="AD19" s="107">
        <f t="shared" si="31"/>
        <v>0</v>
      </c>
      <c r="AE19" s="107">
        <f t="shared" si="31"/>
        <v>0</v>
      </c>
      <c r="AF19" s="107">
        <f t="shared" si="31"/>
        <v>0</v>
      </c>
      <c r="AG19" s="107">
        <f t="shared" si="31"/>
        <v>0</v>
      </c>
      <c r="AH19" s="107">
        <f>COUNTIF($L$19:$X$19,"*"&amp;AH4)*$J$19</f>
        <v>0</v>
      </c>
      <c r="AI19" s="107">
        <f t="shared" ref="AI19:AN19" si="32">COUNTIF($L$19:$X$19,"*"&amp;AI4)*$J$19</f>
        <v>0</v>
      </c>
      <c r="AJ19" s="107">
        <f t="shared" si="32"/>
        <v>0</v>
      </c>
      <c r="AK19" s="107">
        <f t="shared" si="32"/>
        <v>3883.1715049683321</v>
      </c>
      <c r="AL19" s="107">
        <f>COUNTIF($L$19:$X$19,"*"&amp;AL3)*$J$19</f>
        <v>0</v>
      </c>
      <c r="AM19" s="107">
        <f t="shared" si="32"/>
        <v>0</v>
      </c>
      <c r="AN19" s="107">
        <f t="shared" si="32"/>
        <v>0</v>
      </c>
      <c r="AO19" s="107">
        <f t="shared" si="31"/>
        <v>11649.514514904997</v>
      </c>
      <c r="AP19" s="107">
        <f t="shared" si="31"/>
        <v>0</v>
      </c>
      <c r="AQ19" s="107">
        <f t="shared" si="31"/>
        <v>0</v>
      </c>
      <c r="AR19" s="107">
        <f t="shared" si="31"/>
        <v>0</v>
      </c>
      <c r="AS19" s="107">
        <f t="shared" si="31"/>
        <v>0</v>
      </c>
      <c r="AT19" s="107">
        <f t="shared" si="31"/>
        <v>0</v>
      </c>
      <c r="AU19" s="107">
        <f t="shared" si="31"/>
        <v>0</v>
      </c>
      <c r="AV19" s="107">
        <f t="shared" si="31"/>
        <v>0</v>
      </c>
      <c r="AW19" s="107">
        <f t="shared" si="31"/>
        <v>0</v>
      </c>
      <c r="AX19" s="107">
        <f t="shared" si="31"/>
        <v>0</v>
      </c>
      <c r="AY19" s="116">
        <f t="shared" si="4"/>
        <v>15532.686019873328</v>
      </c>
    </row>
    <row r="20" spans="1:51">
      <c r="A20" s="69"/>
      <c r="B20" s="70"/>
      <c r="C20" s="69"/>
      <c r="D20" s="71"/>
      <c r="E20" s="71" t="s">
        <v>39</v>
      </c>
      <c r="F20" s="39">
        <v>650000</v>
      </c>
      <c r="G20" s="40">
        <f t="shared" si="19"/>
        <v>650000</v>
      </c>
      <c r="H20" s="71"/>
      <c r="I20" s="72"/>
      <c r="J20" s="68">
        <f t="shared" si="24"/>
        <v>1152.5394877759888</v>
      </c>
      <c r="K20" s="69"/>
      <c r="L20" s="98"/>
      <c r="M20" s="101" t="s">
        <v>27</v>
      </c>
      <c r="N20" s="35" t="s">
        <v>27</v>
      </c>
      <c r="O20" s="35" t="s">
        <v>27</v>
      </c>
      <c r="P20" s="35" t="s">
        <v>35</v>
      </c>
      <c r="Q20" s="35" t="s">
        <v>35</v>
      </c>
      <c r="R20" s="35" t="s">
        <v>35</v>
      </c>
      <c r="S20" s="35" t="s">
        <v>35</v>
      </c>
      <c r="T20" s="35" t="s">
        <v>35</v>
      </c>
      <c r="U20" s="35" t="s">
        <v>35</v>
      </c>
      <c r="V20" s="35" t="s">
        <v>35</v>
      </c>
      <c r="W20" s="35" t="s">
        <v>35</v>
      </c>
      <c r="X20" s="102" t="s">
        <v>35</v>
      </c>
      <c r="Y20" s="96"/>
      <c r="Z20" s="113">
        <f>COUNTIF($L$20:$X$20,"*"&amp;Z3)*$J$20</f>
        <v>0</v>
      </c>
      <c r="AA20" s="107">
        <f t="shared" ref="AA20:AX20" si="33">COUNTIF($L$20:$X$20,"*"&amp;AA3)*$J$20</f>
        <v>0</v>
      </c>
      <c r="AB20" s="107">
        <f t="shared" si="33"/>
        <v>0</v>
      </c>
      <c r="AC20" s="107">
        <f t="shared" si="33"/>
        <v>0</v>
      </c>
      <c r="AD20" s="107">
        <f t="shared" si="33"/>
        <v>0</v>
      </c>
      <c r="AE20" s="107">
        <f t="shared" si="33"/>
        <v>0</v>
      </c>
      <c r="AF20" s="107">
        <f t="shared" si="33"/>
        <v>10372.855389983899</v>
      </c>
      <c r="AG20" s="107">
        <f t="shared" si="33"/>
        <v>0</v>
      </c>
      <c r="AH20" s="107">
        <f>COUNTIF($L$20:$X$20,"*"&amp;AH4)*$J$20</f>
        <v>0</v>
      </c>
      <c r="AI20" s="107">
        <f t="shared" ref="AI20:AN20" si="34">COUNTIF($L$20:$X$20,"*"&amp;AI4)*$J$20</f>
        <v>0</v>
      </c>
      <c r="AJ20" s="107">
        <f t="shared" si="34"/>
        <v>0</v>
      </c>
      <c r="AK20" s="107">
        <f t="shared" si="34"/>
        <v>3457.6184633279663</v>
      </c>
      <c r="AL20" s="107">
        <f>COUNTIF($L$20:$X$20,"*"&amp;AL3)*$J$20</f>
        <v>0</v>
      </c>
      <c r="AM20" s="107">
        <f t="shared" si="34"/>
        <v>0</v>
      </c>
      <c r="AN20" s="107">
        <f t="shared" si="34"/>
        <v>0</v>
      </c>
      <c r="AO20" s="107">
        <f t="shared" si="33"/>
        <v>0</v>
      </c>
      <c r="AP20" s="107">
        <f t="shared" si="33"/>
        <v>0</v>
      </c>
      <c r="AQ20" s="107">
        <f t="shared" si="33"/>
        <v>0</v>
      </c>
      <c r="AR20" s="107">
        <f t="shared" si="33"/>
        <v>0</v>
      </c>
      <c r="AS20" s="107">
        <f t="shared" si="33"/>
        <v>0</v>
      </c>
      <c r="AT20" s="107">
        <f t="shared" si="33"/>
        <v>0</v>
      </c>
      <c r="AU20" s="107">
        <f t="shared" si="33"/>
        <v>0</v>
      </c>
      <c r="AV20" s="107">
        <f t="shared" si="33"/>
        <v>0</v>
      </c>
      <c r="AW20" s="107">
        <f t="shared" si="33"/>
        <v>0</v>
      </c>
      <c r="AX20" s="107">
        <f t="shared" si="33"/>
        <v>0</v>
      </c>
      <c r="AY20" s="116">
        <f t="shared" si="4"/>
        <v>13830.473853311865</v>
      </c>
    </row>
    <row r="21" spans="1:51" s="50" customFormat="1">
      <c r="A21" s="73"/>
      <c r="B21" s="74"/>
      <c r="C21" s="73"/>
      <c r="D21" s="75"/>
      <c r="E21" s="75" t="s">
        <v>39</v>
      </c>
      <c r="F21" s="39">
        <v>700000</v>
      </c>
      <c r="G21" s="40">
        <f t="shared" si="19"/>
        <v>700000</v>
      </c>
      <c r="H21" s="49"/>
      <c r="I21" s="72"/>
      <c r="J21" s="68">
        <f t="shared" si="24"/>
        <v>1241.196371451065</v>
      </c>
      <c r="K21" s="73"/>
      <c r="L21" s="100"/>
      <c r="M21" s="101" t="s">
        <v>1</v>
      </c>
      <c r="N21" s="35" t="s">
        <v>1</v>
      </c>
      <c r="O21" s="35" t="s">
        <v>1</v>
      </c>
      <c r="P21" s="35" t="s">
        <v>1</v>
      </c>
      <c r="Q21" s="35" t="s">
        <v>1</v>
      </c>
      <c r="R21" s="35" t="s">
        <v>1</v>
      </c>
      <c r="S21" s="35" t="s">
        <v>1</v>
      </c>
      <c r="T21" s="35" t="s">
        <v>1</v>
      </c>
      <c r="U21" s="35" t="s">
        <v>1</v>
      </c>
      <c r="V21" s="35" t="s">
        <v>36</v>
      </c>
      <c r="W21" s="35" t="s">
        <v>36</v>
      </c>
      <c r="X21" s="102" t="s">
        <v>36</v>
      </c>
      <c r="Y21" s="96"/>
      <c r="Z21" s="113">
        <f>COUNTIF($L$21:$X$21,"*"&amp;Z3)*$J$21</f>
        <v>0</v>
      </c>
      <c r="AA21" s="107">
        <f t="shared" ref="AA21:AX21" si="35">COUNTIF($L$21:$X$21,"*"&amp;AA3)*$J$21</f>
        <v>0</v>
      </c>
      <c r="AB21" s="107">
        <f t="shared" si="35"/>
        <v>0</v>
      </c>
      <c r="AC21" s="107">
        <f t="shared" si="35"/>
        <v>0</v>
      </c>
      <c r="AD21" s="107">
        <f t="shared" si="35"/>
        <v>0</v>
      </c>
      <c r="AE21" s="107">
        <f t="shared" si="35"/>
        <v>0</v>
      </c>
      <c r="AF21" s="107">
        <f t="shared" si="35"/>
        <v>0</v>
      </c>
      <c r="AG21" s="107">
        <f t="shared" si="35"/>
        <v>0</v>
      </c>
      <c r="AH21" s="107">
        <f>COUNTIF($L$21:$X$21,"*"&amp;AH4)*$J$21</f>
        <v>0</v>
      </c>
      <c r="AI21" s="107">
        <f t="shared" ref="AI21:AN21" si="36">COUNTIF($L$21:$X$21,"*"&amp;AI4)*$J$21</f>
        <v>0</v>
      </c>
      <c r="AJ21" s="107">
        <f t="shared" si="36"/>
        <v>0</v>
      </c>
      <c r="AK21" s="107">
        <f t="shared" si="36"/>
        <v>0</v>
      </c>
      <c r="AL21" s="107">
        <f>COUNTIF($L$21:$X$21,"*"&amp;AL3)*$J$21</f>
        <v>0</v>
      </c>
      <c r="AM21" s="107">
        <f t="shared" si="36"/>
        <v>0</v>
      </c>
      <c r="AN21" s="107">
        <f t="shared" si="36"/>
        <v>11170.767343059586</v>
      </c>
      <c r="AO21" s="107">
        <f t="shared" si="35"/>
        <v>0</v>
      </c>
      <c r="AP21" s="107">
        <f t="shared" si="35"/>
        <v>0</v>
      </c>
      <c r="AQ21" s="107">
        <f t="shared" si="35"/>
        <v>0</v>
      </c>
      <c r="AR21" s="107">
        <f t="shared" si="35"/>
        <v>0</v>
      </c>
      <c r="AS21" s="107">
        <f t="shared" si="35"/>
        <v>0</v>
      </c>
      <c r="AT21" s="107">
        <f t="shared" si="35"/>
        <v>0</v>
      </c>
      <c r="AU21" s="107">
        <f t="shared" si="35"/>
        <v>0</v>
      </c>
      <c r="AV21" s="107">
        <f t="shared" si="35"/>
        <v>0</v>
      </c>
      <c r="AW21" s="107">
        <f t="shared" si="35"/>
        <v>0</v>
      </c>
      <c r="AX21" s="107">
        <f t="shared" si="35"/>
        <v>0</v>
      </c>
      <c r="AY21" s="116">
        <f t="shared" si="4"/>
        <v>11170.767343059586</v>
      </c>
    </row>
    <row r="22" spans="1:51" s="50" customFormat="1">
      <c r="A22" s="73"/>
      <c r="B22" s="74"/>
      <c r="C22" s="76"/>
      <c r="D22" s="75"/>
      <c r="E22" s="75" t="s">
        <v>39</v>
      </c>
      <c r="F22" s="39">
        <v>1300000</v>
      </c>
      <c r="G22" s="40">
        <f t="shared" si="19"/>
        <v>1300000</v>
      </c>
      <c r="H22" s="49"/>
      <c r="I22" s="72"/>
      <c r="J22" s="68">
        <f t="shared" si="24"/>
        <v>2305.0789755519777</v>
      </c>
      <c r="K22" s="73"/>
      <c r="L22" s="100"/>
      <c r="M22" s="101" t="s">
        <v>33</v>
      </c>
      <c r="N22" s="35" t="s">
        <v>33</v>
      </c>
      <c r="O22" s="35" t="s">
        <v>33</v>
      </c>
      <c r="P22" s="35" t="s">
        <v>33</v>
      </c>
      <c r="Q22" s="35" t="s">
        <v>33</v>
      </c>
      <c r="R22" s="35" t="s">
        <v>33</v>
      </c>
      <c r="S22" s="35" t="s">
        <v>33</v>
      </c>
      <c r="T22" s="35" t="s">
        <v>33</v>
      </c>
      <c r="U22" s="35" t="s">
        <v>33</v>
      </c>
      <c r="V22" s="35" t="s">
        <v>33</v>
      </c>
      <c r="W22" s="35" t="s">
        <v>33</v>
      </c>
      <c r="X22" s="102" t="s">
        <v>33</v>
      </c>
      <c r="Y22" s="96"/>
      <c r="Z22" s="113">
        <f>COUNTIF($L$22:$X$22,"*"&amp;Z3)*$J$22</f>
        <v>0</v>
      </c>
      <c r="AA22" s="107">
        <f t="shared" ref="AA22:AX22" si="37">COUNTIF($L$22:$X$22,"*"&amp;AA3)*$J$22</f>
        <v>0</v>
      </c>
      <c r="AB22" s="107">
        <f t="shared" si="37"/>
        <v>0</v>
      </c>
      <c r="AC22" s="107">
        <f t="shared" si="37"/>
        <v>0</v>
      </c>
      <c r="AD22" s="107">
        <f t="shared" si="37"/>
        <v>0</v>
      </c>
      <c r="AE22" s="107">
        <f t="shared" si="37"/>
        <v>0</v>
      </c>
      <c r="AF22" s="107">
        <f t="shared" si="37"/>
        <v>0</v>
      </c>
      <c r="AG22" s="107">
        <f t="shared" si="37"/>
        <v>0</v>
      </c>
      <c r="AH22" s="107">
        <f>COUNTIF($L$22:$X$22,"*"&amp;AH4)*$J$22</f>
        <v>27660.94770662373</v>
      </c>
      <c r="AI22" s="107">
        <f t="shared" ref="AI22:AN22" si="38">COUNTIF($L$22:$X$22,"*"&amp;AI4)*$J$22</f>
        <v>0</v>
      </c>
      <c r="AJ22" s="107">
        <f t="shared" si="38"/>
        <v>0</v>
      </c>
      <c r="AK22" s="107">
        <f t="shared" si="38"/>
        <v>0</v>
      </c>
      <c r="AL22" s="107">
        <f>COUNTIF($L$22:$X$22,"*"&amp;AL3)*$J$22</f>
        <v>0</v>
      </c>
      <c r="AM22" s="107">
        <f t="shared" si="38"/>
        <v>0</v>
      </c>
      <c r="AN22" s="107">
        <f t="shared" si="38"/>
        <v>0</v>
      </c>
      <c r="AO22" s="107">
        <f t="shared" si="37"/>
        <v>0</v>
      </c>
      <c r="AP22" s="107">
        <f t="shared" si="37"/>
        <v>0</v>
      </c>
      <c r="AQ22" s="107">
        <f t="shared" si="37"/>
        <v>0</v>
      </c>
      <c r="AR22" s="107">
        <f t="shared" si="37"/>
        <v>0</v>
      </c>
      <c r="AS22" s="107">
        <f t="shared" si="37"/>
        <v>0</v>
      </c>
      <c r="AT22" s="107">
        <f t="shared" si="37"/>
        <v>0</v>
      </c>
      <c r="AU22" s="107">
        <f t="shared" si="37"/>
        <v>0</v>
      </c>
      <c r="AV22" s="107">
        <f t="shared" si="37"/>
        <v>0</v>
      </c>
      <c r="AW22" s="107">
        <f t="shared" si="37"/>
        <v>0</v>
      </c>
      <c r="AX22" s="107">
        <f t="shared" si="37"/>
        <v>0</v>
      </c>
      <c r="AY22" s="116">
        <f t="shared" si="4"/>
        <v>27660.94770662373</v>
      </c>
    </row>
    <row r="23" spans="1:51" s="50" customFormat="1">
      <c r="A23" s="73"/>
      <c r="B23" s="74"/>
      <c r="C23" s="76"/>
      <c r="D23" s="75"/>
      <c r="E23" s="75" t="s">
        <v>39</v>
      </c>
      <c r="F23" s="39">
        <v>1300000</v>
      </c>
      <c r="G23" s="40">
        <f t="shared" si="19"/>
        <v>1300000</v>
      </c>
      <c r="H23" s="49"/>
      <c r="I23" s="72"/>
      <c r="J23" s="68">
        <f t="shared" si="24"/>
        <v>2305.0789755519777</v>
      </c>
      <c r="K23" s="73"/>
      <c r="L23" s="100"/>
      <c r="M23" s="101" t="s">
        <v>1</v>
      </c>
      <c r="N23" s="35" t="s">
        <v>1</v>
      </c>
      <c r="O23" s="35" t="s">
        <v>1</v>
      </c>
      <c r="P23" s="35" t="s">
        <v>1</v>
      </c>
      <c r="Q23" s="35" t="s">
        <v>1</v>
      </c>
      <c r="R23" s="35" t="s">
        <v>1</v>
      </c>
      <c r="S23" s="35" t="s">
        <v>1</v>
      </c>
      <c r="T23" s="35" t="s">
        <v>1</v>
      </c>
      <c r="U23" s="35" t="s">
        <v>1</v>
      </c>
      <c r="V23" s="35" t="s">
        <v>36</v>
      </c>
      <c r="W23" s="35" t="s">
        <v>36</v>
      </c>
      <c r="X23" s="102" t="s">
        <v>36</v>
      </c>
      <c r="Y23" s="96"/>
      <c r="Z23" s="113">
        <f>COUNTIF($L$23:$X$23,"*"&amp;Z3)*$J$23</f>
        <v>0</v>
      </c>
      <c r="AA23" s="107">
        <f t="shared" ref="AA23:AX23" si="39">COUNTIF($L$23:$X$23,"*"&amp;AA3)*$J$23</f>
        <v>0</v>
      </c>
      <c r="AB23" s="107">
        <f t="shared" si="39"/>
        <v>0</v>
      </c>
      <c r="AC23" s="107">
        <f t="shared" si="39"/>
        <v>0</v>
      </c>
      <c r="AD23" s="107">
        <f t="shared" si="39"/>
        <v>0</v>
      </c>
      <c r="AE23" s="107">
        <f t="shared" si="39"/>
        <v>0</v>
      </c>
      <c r="AF23" s="107">
        <f t="shared" si="39"/>
        <v>0</v>
      </c>
      <c r="AG23" s="107">
        <f t="shared" si="39"/>
        <v>0</v>
      </c>
      <c r="AH23" s="107">
        <f>COUNTIF($L$23:$X$23,"*"&amp;AH4)*$J$23</f>
        <v>0</v>
      </c>
      <c r="AI23" s="107">
        <f t="shared" ref="AI23:AN23" si="40">COUNTIF($L$23:$X$23,"*"&amp;AI4)*$J$23</f>
        <v>0</v>
      </c>
      <c r="AJ23" s="107">
        <f t="shared" si="40"/>
        <v>0</v>
      </c>
      <c r="AK23" s="107">
        <f t="shared" si="40"/>
        <v>0</v>
      </c>
      <c r="AL23" s="107">
        <f>COUNTIF($L$23:$X$23,"*"&amp;AL3)*$J$23</f>
        <v>0</v>
      </c>
      <c r="AM23" s="107">
        <f t="shared" si="40"/>
        <v>0</v>
      </c>
      <c r="AN23" s="107">
        <f t="shared" si="40"/>
        <v>20745.710779967798</v>
      </c>
      <c r="AO23" s="107">
        <f t="shared" si="39"/>
        <v>0</v>
      </c>
      <c r="AP23" s="107">
        <f t="shared" si="39"/>
        <v>0</v>
      </c>
      <c r="AQ23" s="107">
        <f t="shared" si="39"/>
        <v>0</v>
      </c>
      <c r="AR23" s="107">
        <f t="shared" si="39"/>
        <v>0</v>
      </c>
      <c r="AS23" s="107">
        <f t="shared" si="39"/>
        <v>0</v>
      </c>
      <c r="AT23" s="107">
        <f t="shared" si="39"/>
        <v>0</v>
      </c>
      <c r="AU23" s="107">
        <f t="shared" si="39"/>
        <v>0</v>
      </c>
      <c r="AV23" s="107">
        <f t="shared" si="39"/>
        <v>0</v>
      </c>
      <c r="AW23" s="107">
        <f t="shared" si="39"/>
        <v>0</v>
      </c>
      <c r="AX23" s="107">
        <f t="shared" si="39"/>
        <v>0</v>
      </c>
      <c r="AY23" s="116">
        <f t="shared" si="4"/>
        <v>20745.710779967798</v>
      </c>
    </row>
    <row r="24" spans="1:51" s="31" customFormat="1">
      <c r="A24" s="34"/>
      <c r="B24" s="34"/>
      <c r="C24" s="34"/>
      <c r="D24" s="35"/>
      <c r="E24" s="35" t="s">
        <v>39</v>
      </c>
      <c r="F24" s="39">
        <v>1200000</v>
      </c>
      <c r="G24" s="40">
        <f t="shared" si="19"/>
        <v>1236000</v>
      </c>
      <c r="H24" s="77"/>
      <c r="I24" s="72">
        <v>0.03</v>
      </c>
      <c r="J24" s="38">
        <f t="shared" si="24"/>
        <v>2191.5981644478807</v>
      </c>
      <c r="K24" s="38"/>
      <c r="L24" s="98"/>
      <c r="M24" s="101" t="s">
        <v>1</v>
      </c>
      <c r="N24" s="35" t="s">
        <v>1</v>
      </c>
      <c r="O24" s="35" t="s">
        <v>1</v>
      </c>
      <c r="P24" s="35" t="s">
        <v>1</v>
      </c>
      <c r="Q24" s="35" t="s">
        <v>1</v>
      </c>
      <c r="R24" s="35" t="s">
        <v>1</v>
      </c>
      <c r="S24" s="35" t="s">
        <v>1</v>
      </c>
      <c r="T24" s="35" t="s">
        <v>1</v>
      </c>
      <c r="U24" s="35" t="s">
        <v>1</v>
      </c>
      <c r="V24" s="35" t="s">
        <v>36</v>
      </c>
      <c r="W24" s="35" t="s">
        <v>36</v>
      </c>
      <c r="X24" s="102" t="s">
        <v>36</v>
      </c>
      <c r="Y24" s="96"/>
      <c r="Z24" s="113">
        <f>COUNTIF($L$24:$X$24,"*"&amp;Z3)*$J$24</f>
        <v>0</v>
      </c>
      <c r="AA24" s="107">
        <f t="shared" ref="AA24:AX24" si="41">COUNTIF($L$24:$X$24,"*"&amp;AA3)*$J$24</f>
        <v>0</v>
      </c>
      <c r="AB24" s="107">
        <f t="shared" si="41"/>
        <v>0</v>
      </c>
      <c r="AC24" s="107">
        <f t="shared" si="41"/>
        <v>0</v>
      </c>
      <c r="AD24" s="107">
        <f t="shared" si="41"/>
        <v>0</v>
      </c>
      <c r="AE24" s="107">
        <f t="shared" si="41"/>
        <v>0</v>
      </c>
      <c r="AF24" s="107">
        <f t="shared" si="41"/>
        <v>0</v>
      </c>
      <c r="AG24" s="107">
        <f t="shared" si="41"/>
        <v>0</v>
      </c>
      <c r="AH24" s="107">
        <f>COUNTIF($L$24:$X$24,"*"&amp;AH4)*$J$24</f>
        <v>0</v>
      </c>
      <c r="AI24" s="107">
        <f t="shared" ref="AI24:AN24" si="42">COUNTIF($L$24:$X$24,"*"&amp;AI4)*$J$24</f>
        <v>0</v>
      </c>
      <c r="AJ24" s="107">
        <f t="shared" si="42"/>
        <v>0</v>
      </c>
      <c r="AK24" s="107">
        <f t="shared" si="42"/>
        <v>0</v>
      </c>
      <c r="AL24" s="107">
        <f>COUNTIF($L$24:$X$24,"*"&amp;AL3)*$J$24</f>
        <v>0</v>
      </c>
      <c r="AM24" s="107">
        <f t="shared" si="42"/>
        <v>0</v>
      </c>
      <c r="AN24" s="107">
        <f t="shared" si="42"/>
        <v>19724.383480030927</v>
      </c>
      <c r="AO24" s="107">
        <f t="shared" si="41"/>
        <v>0</v>
      </c>
      <c r="AP24" s="107">
        <f t="shared" si="41"/>
        <v>0</v>
      </c>
      <c r="AQ24" s="107">
        <f t="shared" si="41"/>
        <v>0</v>
      </c>
      <c r="AR24" s="107">
        <f t="shared" si="41"/>
        <v>0</v>
      </c>
      <c r="AS24" s="107">
        <f t="shared" si="41"/>
        <v>0</v>
      </c>
      <c r="AT24" s="107">
        <f t="shared" si="41"/>
        <v>0</v>
      </c>
      <c r="AU24" s="107">
        <f t="shared" si="41"/>
        <v>0</v>
      </c>
      <c r="AV24" s="107">
        <f t="shared" si="41"/>
        <v>0</v>
      </c>
      <c r="AW24" s="107">
        <f t="shared" si="41"/>
        <v>0</v>
      </c>
      <c r="AX24" s="107">
        <f t="shared" si="41"/>
        <v>0</v>
      </c>
      <c r="AY24" s="116">
        <f t="shared" si="4"/>
        <v>19724.383480030927</v>
      </c>
    </row>
    <row r="25" spans="1:51" s="31" customFormat="1">
      <c r="A25" s="34"/>
      <c r="B25" s="34"/>
      <c r="C25" s="34"/>
      <c r="D25" s="35"/>
      <c r="E25" s="35" t="s">
        <v>39</v>
      </c>
      <c r="F25" s="39">
        <v>1190025</v>
      </c>
      <c r="G25" s="40">
        <f t="shared" si="19"/>
        <v>1225725.75</v>
      </c>
      <c r="H25" s="78">
        <v>0.06</v>
      </c>
      <c r="I25" s="72">
        <v>0.03</v>
      </c>
      <c r="J25" s="38">
        <f t="shared" si="24"/>
        <v>2173.3805047059072</v>
      </c>
      <c r="K25" s="38"/>
      <c r="L25" s="98"/>
      <c r="M25" s="101" t="s">
        <v>30</v>
      </c>
      <c r="N25" s="35" t="s">
        <v>30</v>
      </c>
      <c r="O25" s="35" t="s">
        <v>30</v>
      </c>
      <c r="P25" s="35" t="s">
        <v>30</v>
      </c>
      <c r="Q25" s="35" t="s">
        <v>30</v>
      </c>
      <c r="R25" s="35" t="s">
        <v>33</v>
      </c>
      <c r="S25" s="35" t="s">
        <v>33</v>
      </c>
      <c r="T25" s="35" t="s">
        <v>33</v>
      </c>
      <c r="U25" s="35" t="s">
        <v>33</v>
      </c>
      <c r="V25" s="35" t="s">
        <v>33</v>
      </c>
      <c r="W25" s="35" t="s">
        <v>33</v>
      </c>
      <c r="X25" s="102" t="s">
        <v>33</v>
      </c>
      <c r="Y25" s="96"/>
      <c r="Z25" s="113">
        <f>COUNTIF($L$25:$X$25,"*"&amp;Z3)*$J$25</f>
        <v>0</v>
      </c>
      <c r="AA25" s="107">
        <f t="shared" ref="AA25:AX25" si="43">COUNTIF($L$25:$X$25,"*"&amp;AA3)*$J$25</f>
        <v>0</v>
      </c>
      <c r="AB25" s="107">
        <f t="shared" si="43"/>
        <v>0</v>
      </c>
      <c r="AC25" s="107">
        <f t="shared" si="43"/>
        <v>0</v>
      </c>
      <c r="AD25" s="107">
        <f t="shared" si="43"/>
        <v>0</v>
      </c>
      <c r="AE25" s="107">
        <f t="shared" si="43"/>
        <v>10866.902523529536</v>
      </c>
      <c r="AF25" s="107">
        <f t="shared" si="43"/>
        <v>0</v>
      </c>
      <c r="AG25" s="107">
        <f t="shared" si="43"/>
        <v>0</v>
      </c>
      <c r="AH25" s="107">
        <f>COUNTIF($L$25:$X$25,"*"&amp;AH4)*$J$25</f>
        <v>15213.663532941351</v>
      </c>
      <c r="AI25" s="107">
        <f t="shared" ref="AI25:AN25" si="44">COUNTIF($L$25:$X$25,"*"&amp;AI4)*$J$25</f>
        <v>0</v>
      </c>
      <c r="AJ25" s="107">
        <f t="shared" si="44"/>
        <v>0</v>
      </c>
      <c r="AK25" s="107">
        <f t="shared" si="44"/>
        <v>0</v>
      </c>
      <c r="AL25" s="107">
        <f>COUNTIF($L$25:$X$25,"*"&amp;AL3)*$J$25</f>
        <v>0</v>
      </c>
      <c r="AM25" s="107">
        <f t="shared" si="44"/>
        <v>0</v>
      </c>
      <c r="AN25" s="107">
        <f t="shared" si="44"/>
        <v>0</v>
      </c>
      <c r="AO25" s="107">
        <f t="shared" si="43"/>
        <v>0</v>
      </c>
      <c r="AP25" s="107">
        <f t="shared" si="43"/>
        <v>0</v>
      </c>
      <c r="AQ25" s="107">
        <f t="shared" si="43"/>
        <v>0</v>
      </c>
      <c r="AR25" s="107">
        <f t="shared" si="43"/>
        <v>0</v>
      </c>
      <c r="AS25" s="107">
        <f t="shared" si="43"/>
        <v>0</v>
      </c>
      <c r="AT25" s="107">
        <f t="shared" si="43"/>
        <v>0</v>
      </c>
      <c r="AU25" s="107">
        <f t="shared" si="43"/>
        <v>0</v>
      </c>
      <c r="AV25" s="107">
        <f t="shared" si="43"/>
        <v>0</v>
      </c>
      <c r="AW25" s="107">
        <f t="shared" si="43"/>
        <v>0</v>
      </c>
      <c r="AX25" s="107">
        <f t="shared" si="43"/>
        <v>0</v>
      </c>
      <c r="AY25" s="116">
        <f t="shared" si="4"/>
        <v>26080.566056470889</v>
      </c>
    </row>
    <row r="26" spans="1:51" s="31" customFormat="1">
      <c r="A26" s="34"/>
      <c r="B26" s="34"/>
      <c r="C26" s="34"/>
      <c r="D26" s="35"/>
      <c r="E26" s="35" t="s">
        <v>39</v>
      </c>
      <c r="F26" s="39">
        <v>1300000</v>
      </c>
      <c r="G26" s="40">
        <f t="shared" si="19"/>
        <v>1339000</v>
      </c>
      <c r="H26" s="77">
        <v>0.12423195499613</v>
      </c>
      <c r="I26" s="72">
        <v>0.03</v>
      </c>
      <c r="J26" s="38">
        <f t="shared" si="24"/>
        <v>2374.2313448185373</v>
      </c>
      <c r="K26" s="38"/>
      <c r="L26" s="98"/>
      <c r="M26" s="101" t="s">
        <v>27</v>
      </c>
      <c r="N26" s="35" t="s">
        <v>27</v>
      </c>
      <c r="O26" s="35" t="s">
        <v>27</v>
      </c>
      <c r="P26" s="35" t="s">
        <v>33</v>
      </c>
      <c r="Q26" s="35" t="s">
        <v>33</v>
      </c>
      <c r="R26" s="35" t="s">
        <v>33</v>
      </c>
      <c r="S26" s="35" t="s">
        <v>33</v>
      </c>
      <c r="T26" s="35" t="s">
        <v>33</v>
      </c>
      <c r="U26" s="35" t="s">
        <v>33</v>
      </c>
      <c r="V26" s="35" t="s">
        <v>33</v>
      </c>
      <c r="W26" s="35" t="s">
        <v>33</v>
      </c>
      <c r="X26" s="102" t="s">
        <v>33</v>
      </c>
      <c r="Y26" s="96"/>
      <c r="Z26" s="113">
        <f>COUNTIF($L$26:$X$26,"*"&amp;Z3)*$J$26</f>
        <v>0</v>
      </c>
      <c r="AA26" s="107">
        <f t="shared" ref="AA26:AX26" si="45">COUNTIF($L$26:$X$26,"*"&amp;AA3)*$J$26</f>
        <v>0</v>
      </c>
      <c r="AB26" s="107">
        <f t="shared" si="45"/>
        <v>0</v>
      </c>
      <c r="AC26" s="107">
        <f t="shared" si="45"/>
        <v>0</v>
      </c>
      <c r="AD26" s="107">
        <f t="shared" si="45"/>
        <v>0</v>
      </c>
      <c r="AE26" s="107">
        <f t="shared" si="45"/>
        <v>0</v>
      </c>
      <c r="AF26" s="107">
        <f t="shared" si="45"/>
        <v>0</v>
      </c>
      <c r="AG26" s="107">
        <f t="shared" si="45"/>
        <v>0</v>
      </c>
      <c r="AH26" s="107">
        <f>COUNTIF($L$26:$X$26,"*"&amp;AH4)*$J$26</f>
        <v>21368.082103366836</v>
      </c>
      <c r="AI26" s="107">
        <f t="shared" ref="AI26:AN26" si="46">COUNTIF($L$26:$X$26,"*"&amp;AI4)*$J$26</f>
        <v>0</v>
      </c>
      <c r="AJ26" s="107">
        <f t="shared" si="46"/>
        <v>0</v>
      </c>
      <c r="AK26" s="107">
        <f t="shared" si="46"/>
        <v>7122.6940344556115</v>
      </c>
      <c r="AL26" s="107">
        <f>COUNTIF($L$26:$X$26,"*"&amp;AL3)*$J$26</f>
        <v>0</v>
      </c>
      <c r="AM26" s="107">
        <f t="shared" si="46"/>
        <v>0</v>
      </c>
      <c r="AN26" s="107">
        <f t="shared" si="46"/>
        <v>0</v>
      </c>
      <c r="AO26" s="107">
        <f t="shared" si="45"/>
        <v>0</v>
      </c>
      <c r="AP26" s="107">
        <f t="shared" si="45"/>
        <v>0</v>
      </c>
      <c r="AQ26" s="107">
        <f t="shared" si="45"/>
        <v>0</v>
      </c>
      <c r="AR26" s="107">
        <f t="shared" si="45"/>
        <v>0</v>
      </c>
      <c r="AS26" s="107">
        <f t="shared" si="45"/>
        <v>0</v>
      </c>
      <c r="AT26" s="107">
        <f t="shared" si="45"/>
        <v>0</v>
      </c>
      <c r="AU26" s="107">
        <f t="shared" si="45"/>
        <v>0</v>
      </c>
      <c r="AV26" s="107">
        <f t="shared" si="45"/>
        <v>0</v>
      </c>
      <c r="AW26" s="107">
        <f t="shared" si="45"/>
        <v>0</v>
      </c>
      <c r="AX26" s="107">
        <f t="shared" si="45"/>
        <v>0</v>
      </c>
      <c r="AY26" s="116">
        <f t="shared" si="4"/>
        <v>28490.776137822446</v>
      </c>
    </row>
    <row r="27" spans="1:51" s="81" customFormat="1">
      <c r="A27" s="79"/>
      <c r="B27" s="67"/>
      <c r="C27" s="79"/>
      <c r="D27" s="35"/>
      <c r="E27" s="35" t="s">
        <v>39</v>
      </c>
      <c r="F27" s="39">
        <v>1060000</v>
      </c>
      <c r="G27" s="40">
        <f t="shared" si="19"/>
        <v>1091800</v>
      </c>
      <c r="H27" s="78">
        <v>0.06</v>
      </c>
      <c r="I27" s="72">
        <v>0.03</v>
      </c>
      <c r="J27" s="68">
        <f t="shared" si="24"/>
        <v>1935.911711928961</v>
      </c>
      <c r="K27" s="80"/>
      <c r="L27" s="98"/>
      <c r="M27" s="101" t="s">
        <v>1</v>
      </c>
      <c r="N27" s="35" t="s">
        <v>1</v>
      </c>
      <c r="O27" s="35" t="s">
        <v>1</v>
      </c>
      <c r="P27" s="35" t="s">
        <v>1</v>
      </c>
      <c r="Q27" s="35" t="s">
        <v>1</v>
      </c>
      <c r="R27" s="35" t="s">
        <v>1</v>
      </c>
      <c r="S27" s="35" t="s">
        <v>1</v>
      </c>
      <c r="T27" s="35" t="s">
        <v>1</v>
      </c>
      <c r="U27" s="35" t="s">
        <v>1</v>
      </c>
      <c r="V27" s="35" t="s">
        <v>28</v>
      </c>
      <c r="W27" s="35" t="s">
        <v>28</v>
      </c>
      <c r="X27" s="102" t="s">
        <v>28</v>
      </c>
      <c r="Y27" s="96"/>
      <c r="Z27" s="113">
        <f>COUNTIF($L$27:$X$27,"*"&amp;Z3)*$J$27</f>
        <v>0</v>
      </c>
      <c r="AA27" s="107">
        <f t="shared" ref="AA27:AX27" si="47">COUNTIF($L$27:$X$27,"*"&amp;AA3)*$J$27</f>
        <v>0</v>
      </c>
      <c r="AB27" s="107">
        <f t="shared" si="47"/>
        <v>0</v>
      </c>
      <c r="AC27" s="107">
        <f t="shared" si="47"/>
        <v>0</v>
      </c>
      <c r="AD27" s="107">
        <f t="shared" si="47"/>
        <v>0</v>
      </c>
      <c r="AE27" s="107">
        <f t="shared" si="47"/>
        <v>0</v>
      </c>
      <c r="AF27" s="107">
        <f t="shared" si="47"/>
        <v>0</v>
      </c>
      <c r="AG27" s="107">
        <f t="shared" si="47"/>
        <v>0</v>
      </c>
      <c r="AH27" s="107">
        <f>COUNTIF($L$27:$X$27,"*"&amp;AH4)*$J$27</f>
        <v>0</v>
      </c>
      <c r="AI27" s="107">
        <f t="shared" ref="AI27:AN27" si="48">COUNTIF($L$27:$X$27,"*"&amp;AI4)*$J$27</f>
        <v>0</v>
      </c>
      <c r="AJ27" s="107">
        <f t="shared" si="48"/>
        <v>0</v>
      </c>
      <c r="AK27" s="107">
        <f t="shared" si="48"/>
        <v>0</v>
      </c>
      <c r="AL27" s="107">
        <f>COUNTIF($L$27:$X$27,"*"&amp;AL3)*$J$27</f>
        <v>5807.7351357868829</v>
      </c>
      <c r="AM27" s="107">
        <f t="shared" si="48"/>
        <v>0</v>
      </c>
      <c r="AN27" s="107">
        <f t="shared" si="48"/>
        <v>17423.205407360649</v>
      </c>
      <c r="AO27" s="107">
        <f t="shared" si="47"/>
        <v>0</v>
      </c>
      <c r="AP27" s="107">
        <f t="shared" si="47"/>
        <v>0</v>
      </c>
      <c r="AQ27" s="107">
        <f t="shared" si="47"/>
        <v>0</v>
      </c>
      <c r="AR27" s="107">
        <f t="shared" si="47"/>
        <v>0</v>
      </c>
      <c r="AS27" s="107">
        <f t="shared" si="47"/>
        <v>0</v>
      </c>
      <c r="AT27" s="107">
        <f t="shared" si="47"/>
        <v>0</v>
      </c>
      <c r="AU27" s="107">
        <f t="shared" si="47"/>
        <v>0</v>
      </c>
      <c r="AV27" s="107">
        <f t="shared" si="47"/>
        <v>0</v>
      </c>
      <c r="AW27" s="107">
        <f t="shared" si="47"/>
        <v>0</v>
      </c>
      <c r="AX27" s="107">
        <f t="shared" si="47"/>
        <v>0</v>
      </c>
      <c r="AY27" s="116">
        <f t="shared" si="4"/>
        <v>23230.940543147532</v>
      </c>
    </row>
    <row r="28" spans="1:51" s="85" customFormat="1">
      <c r="A28" s="73"/>
      <c r="B28" s="82"/>
      <c r="C28" s="73"/>
      <c r="D28" s="75"/>
      <c r="E28" s="75" t="s">
        <v>39</v>
      </c>
      <c r="F28" s="39">
        <v>1122666</v>
      </c>
      <c r="G28" s="40">
        <f t="shared" si="19"/>
        <v>1122666</v>
      </c>
      <c r="H28" s="49"/>
      <c r="I28" s="72"/>
      <c r="J28" s="83">
        <f t="shared" si="24"/>
        <v>1990.641379359259</v>
      </c>
      <c r="K28" s="84"/>
      <c r="L28" s="100"/>
      <c r="M28" s="101" t="s">
        <v>1</v>
      </c>
      <c r="N28" s="35" t="s">
        <v>1</v>
      </c>
      <c r="O28" s="35" t="s">
        <v>1</v>
      </c>
      <c r="P28" s="35" t="s">
        <v>1</v>
      </c>
      <c r="Q28" s="35" t="s">
        <v>1</v>
      </c>
      <c r="R28" s="35" t="s">
        <v>1</v>
      </c>
      <c r="S28" s="35" t="s">
        <v>1</v>
      </c>
      <c r="T28" s="35" t="s">
        <v>1</v>
      </c>
      <c r="U28" s="35" t="s">
        <v>1</v>
      </c>
      <c r="V28" s="35" t="s">
        <v>28</v>
      </c>
      <c r="W28" s="35" t="s">
        <v>28</v>
      </c>
      <c r="X28" s="102" t="s">
        <v>28</v>
      </c>
      <c r="Y28" s="96"/>
      <c r="Z28" s="113">
        <f>COUNTIF($L$28:$X$28,"*"&amp;Z3)*$J$28</f>
        <v>0</v>
      </c>
      <c r="AA28" s="107">
        <f t="shared" ref="AA28:AX28" si="49">COUNTIF($L$28:$X$28,"*"&amp;AA3)*$J$28</f>
        <v>0</v>
      </c>
      <c r="AB28" s="107">
        <f t="shared" si="49"/>
        <v>0</v>
      </c>
      <c r="AC28" s="107">
        <f t="shared" si="49"/>
        <v>0</v>
      </c>
      <c r="AD28" s="107">
        <f t="shared" si="49"/>
        <v>0</v>
      </c>
      <c r="AE28" s="107">
        <f t="shared" si="49"/>
        <v>0</v>
      </c>
      <c r="AF28" s="107">
        <f t="shared" si="49"/>
        <v>0</v>
      </c>
      <c r="AG28" s="107">
        <f t="shared" si="49"/>
        <v>0</v>
      </c>
      <c r="AH28" s="107">
        <f>COUNTIF($L$28:$X$28,"*"&amp;AH4)*$J$28</f>
        <v>0</v>
      </c>
      <c r="AI28" s="107">
        <f t="shared" ref="AI28:AN28" si="50">COUNTIF($L$28:$X$28,"*"&amp;AI4)*$J$28</f>
        <v>0</v>
      </c>
      <c r="AJ28" s="107">
        <f t="shared" si="50"/>
        <v>0</v>
      </c>
      <c r="AK28" s="107">
        <f t="shared" si="50"/>
        <v>0</v>
      </c>
      <c r="AL28" s="107">
        <f>COUNTIF($L$28:$X$28,"*"&amp;AL3)*$J$28</f>
        <v>5971.9241380777767</v>
      </c>
      <c r="AM28" s="107">
        <f t="shared" si="50"/>
        <v>0</v>
      </c>
      <c r="AN28" s="107">
        <f t="shared" si="50"/>
        <v>17915.772414233332</v>
      </c>
      <c r="AO28" s="107">
        <f t="shared" si="49"/>
        <v>0</v>
      </c>
      <c r="AP28" s="107">
        <f t="shared" si="49"/>
        <v>0</v>
      </c>
      <c r="AQ28" s="107">
        <f t="shared" si="49"/>
        <v>0</v>
      </c>
      <c r="AR28" s="107">
        <f t="shared" si="49"/>
        <v>0</v>
      </c>
      <c r="AS28" s="107">
        <f t="shared" si="49"/>
        <v>0</v>
      </c>
      <c r="AT28" s="107">
        <f t="shared" si="49"/>
        <v>0</v>
      </c>
      <c r="AU28" s="107">
        <f t="shared" si="49"/>
        <v>0</v>
      </c>
      <c r="AV28" s="107">
        <f t="shared" si="49"/>
        <v>0</v>
      </c>
      <c r="AW28" s="107">
        <f t="shared" si="49"/>
        <v>0</v>
      </c>
      <c r="AX28" s="107">
        <f t="shared" si="49"/>
        <v>0</v>
      </c>
      <c r="AY28" s="116">
        <f t="shared" si="4"/>
        <v>23887.696552311107</v>
      </c>
    </row>
    <row r="29" spans="1:51" s="31" customFormat="1">
      <c r="A29" s="34"/>
      <c r="B29" s="34"/>
      <c r="C29" s="34"/>
      <c r="D29" s="35"/>
      <c r="E29" s="35" t="s">
        <v>39</v>
      </c>
      <c r="F29" s="39">
        <v>1166000</v>
      </c>
      <c r="G29" s="40">
        <f t="shared" si="19"/>
        <v>1200980</v>
      </c>
      <c r="H29" s="78">
        <v>0.06</v>
      </c>
      <c r="I29" s="72">
        <v>0.03</v>
      </c>
      <c r="J29" s="38">
        <f t="shared" si="24"/>
        <v>2129.5028831218574</v>
      </c>
      <c r="K29" s="38"/>
      <c r="L29" s="98"/>
      <c r="M29" s="101" t="s">
        <v>31</v>
      </c>
      <c r="N29" s="35" t="s">
        <v>31</v>
      </c>
      <c r="O29" s="35" t="s">
        <v>31</v>
      </c>
      <c r="P29" s="35" t="s">
        <v>31</v>
      </c>
      <c r="Q29" s="35" t="s">
        <v>31</v>
      </c>
      <c r="R29" s="35" t="s">
        <v>31</v>
      </c>
      <c r="S29" s="35" t="s">
        <v>31</v>
      </c>
      <c r="T29" s="35" t="s">
        <v>31</v>
      </c>
      <c r="U29" s="35" t="s">
        <v>31</v>
      </c>
      <c r="V29" s="35" t="s">
        <v>28</v>
      </c>
      <c r="W29" s="35" t="s">
        <v>28</v>
      </c>
      <c r="X29" s="102" t="s">
        <v>28</v>
      </c>
      <c r="Y29" s="96"/>
      <c r="Z29" s="113">
        <f>COUNTIF($L$29:$X$29,"*"&amp;Z3)*$J$29</f>
        <v>0</v>
      </c>
      <c r="AA29" s="107">
        <f t="shared" ref="AA29:AX29" si="51">COUNTIF($L$29:$X$29,"*"&amp;AA3)*$J$29</f>
        <v>0</v>
      </c>
      <c r="AB29" s="107">
        <f t="shared" si="51"/>
        <v>0</v>
      </c>
      <c r="AC29" s="107">
        <f t="shared" si="51"/>
        <v>0</v>
      </c>
      <c r="AD29" s="107">
        <f t="shared" si="51"/>
        <v>19165.525948096718</v>
      </c>
      <c r="AE29" s="107">
        <f t="shared" si="51"/>
        <v>0</v>
      </c>
      <c r="AF29" s="107">
        <f t="shared" si="51"/>
        <v>0</v>
      </c>
      <c r="AG29" s="107">
        <f t="shared" si="51"/>
        <v>0</v>
      </c>
      <c r="AH29" s="107">
        <f>COUNTIF($L$29:$X$29,"*"&amp;AH4)*$J$29</f>
        <v>0</v>
      </c>
      <c r="AI29" s="107">
        <f t="shared" ref="AI29:AN29" si="52">COUNTIF($L$29:$X$29,"*"&amp;AI4)*$J$29</f>
        <v>0</v>
      </c>
      <c r="AJ29" s="107">
        <f t="shared" si="52"/>
        <v>0</v>
      </c>
      <c r="AK29" s="107">
        <f t="shared" si="52"/>
        <v>0</v>
      </c>
      <c r="AL29" s="107">
        <f>COUNTIF($L$29:$X$29,"*"&amp;AL3)*$J$29</f>
        <v>6388.5086493655726</v>
      </c>
      <c r="AM29" s="107">
        <f t="shared" si="52"/>
        <v>0</v>
      </c>
      <c r="AN29" s="107">
        <f t="shared" si="52"/>
        <v>0</v>
      </c>
      <c r="AO29" s="107">
        <f t="shared" si="51"/>
        <v>0</v>
      </c>
      <c r="AP29" s="107">
        <f t="shared" si="51"/>
        <v>0</v>
      </c>
      <c r="AQ29" s="107">
        <f t="shared" si="51"/>
        <v>0</v>
      </c>
      <c r="AR29" s="107">
        <f t="shared" si="51"/>
        <v>0</v>
      </c>
      <c r="AS29" s="107">
        <f t="shared" si="51"/>
        <v>0</v>
      </c>
      <c r="AT29" s="107">
        <f t="shared" si="51"/>
        <v>0</v>
      </c>
      <c r="AU29" s="107">
        <f t="shared" si="51"/>
        <v>0</v>
      </c>
      <c r="AV29" s="107">
        <f t="shared" si="51"/>
        <v>0</v>
      </c>
      <c r="AW29" s="107">
        <f t="shared" si="51"/>
        <v>0</v>
      </c>
      <c r="AX29" s="107">
        <f t="shared" si="51"/>
        <v>0</v>
      </c>
      <c r="AY29" s="116">
        <f t="shared" si="4"/>
        <v>25554.034597462291</v>
      </c>
    </row>
    <row r="30" spans="1:51" s="31" customFormat="1">
      <c r="A30" s="34"/>
      <c r="B30" s="34"/>
      <c r="C30" s="34"/>
      <c r="D30" s="35"/>
      <c r="E30" s="35" t="s">
        <v>39</v>
      </c>
      <c r="F30" s="39">
        <v>1190025</v>
      </c>
      <c r="G30" s="40">
        <f t="shared" si="19"/>
        <v>1225725.75</v>
      </c>
      <c r="H30" s="78">
        <v>0.06</v>
      </c>
      <c r="I30" s="72">
        <v>0.03</v>
      </c>
      <c r="J30" s="38">
        <f t="shared" si="24"/>
        <v>2173.3805047059072</v>
      </c>
      <c r="K30" s="38"/>
      <c r="L30" s="98"/>
      <c r="M30" s="101" t="s">
        <v>31</v>
      </c>
      <c r="N30" s="35" t="s">
        <v>31</v>
      </c>
      <c r="O30" s="35" t="s">
        <v>31</v>
      </c>
      <c r="P30" s="35" t="s">
        <v>31</v>
      </c>
      <c r="Q30" s="35" t="s">
        <v>31</v>
      </c>
      <c r="R30" s="35" t="s">
        <v>31</v>
      </c>
      <c r="S30" s="35" t="s">
        <v>31</v>
      </c>
      <c r="T30" s="35" t="s">
        <v>31</v>
      </c>
      <c r="U30" s="35" t="s">
        <v>31</v>
      </c>
      <c r="V30" s="35" t="s">
        <v>28</v>
      </c>
      <c r="W30" s="35" t="s">
        <v>28</v>
      </c>
      <c r="X30" s="102" t="s">
        <v>28</v>
      </c>
      <c r="Y30" s="96"/>
      <c r="Z30" s="113">
        <f>COUNTIF($L$30:$X$30,"*"&amp;Z3)*$J$30</f>
        <v>0</v>
      </c>
      <c r="AA30" s="107">
        <f t="shared" ref="AA30:AX30" si="53">COUNTIF($L$30:$X$30,"*"&amp;AA3)*$J$30</f>
        <v>0</v>
      </c>
      <c r="AB30" s="107">
        <f t="shared" si="53"/>
        <v>0</v>
      </c>
      <c r="AC30" s="107">
        <f t="shared" si="53"/>
        <v>0</v>
      </c>
      <c r="AD30" s="107">
        <f t="shared" si="53"/>
        <v>19560.424542353165</v>
      </c>
      <c r="AE30" s="107">
        <f t="shared" si="53"/>
        <v>0</v>
      </c>
      <c r="AF30" s="107">
        <f t="shared" si="53"/>
        <v>0</v>
      </c>
      <c r="AG30" s="107">
        <f t="shared" si="53"/>
        <v>0</v>
      </c>
      <c r="AH30" s="107">
        <f>COUNTIF($L$30:$X$30,"*"&amp;AH4)*$J$30</f>
        <v>0</v>
      </c>
      <c r="AI30" s="107">
        <f t="shared" ref="AI30:AN30" si="54">COUNTIF($L$30:$X$30,"*"&amp;AI4)*$J$30</f>
        <v>0</v>
      </c>
      <c r="AJ30" s="107">
        <f t="shared" si="54"/>
        <v>0</v>
      </c>
      <c r="AK30" s="107">
        <f t="shared" si="54"/>
        <v>0</v>
      </c>
      <c r="AL30" s="107">
        <f>COUNTIF($L$30:$X$30,"*"&amp;AL3)*$J$30</f>
        <v>6520.1415141177222</v>
      </c>
      <c r="AM30" s="107">
        <f t="shared" si="54"/>
        <v>0</v>
      </c>
      <c r="AN30" s="107">
        <f t="shared" si="54"/>
        <v>0</v>
      </c>
      <c r="AO30" s="107">
        <f t="shared" si="53"/>
        <v>0</v>
      </c>
      <c r="AP30" s="107">
        <f t="shared" si="53"/>
        <v>0</v>
      </c>
      <c r="AQ30" s="107">
        <f t="shared" si="53"/>
        <v>0</v>
      </c>
      <c r="AR30" s="107">
        <f t="shared" si="53"/>
        <v>0</v>
      </c>
      <c r="AS30" s="107">
        <f t="shared" si="53"/>
        <v>0</v>
      </c>
      <c r="AT30" s="107">
        <f t="shared" si="53"/>
        <v>0</v>
      </c>
      <c r="AU30" s="107">
        <f t="shared" si="53"/>
        <v>0</v>
      </c>
      <c r="AV30" s="107">
        <f t="shared" si="53"/>
        <v>0</v>
      </c>
      <c r="AW30" s="107">
        <f t="shared" si="53"/>
        <v>0</v>
      </c>
      <c r="AX30" s="107">
        <f t="shared" si="53"/>
        <v>0</v>
      </c>
      <c r="AY30" s="116">
        <f t="shared" si="4"/>
        <v>26080.566056470889</v>
      </c>
    </row>
    <row r="31" spans="1:51" s="31" customFormat="1">
      <c r="A31" s="34"/>
      <c r="B31" s="34"/>
      <c r="C31" s="34"/>
      <c r="D31" s="35"/>
      <c r="E31" s="35" t="s">
        <v>39</v>
      </c>
      <c r="F31" s="39">
        <v>1225725</v>
      </c>
      <c r="G31" s="40">
        <f t="shared" si="19"/>
        <v>1262496.75</v>
      </c>
      <c r="H31" s="78">
        <v>0.06</v>
      </c>
      <c r="I31" s="72">
        <v>0.03</v>
      </c>
      <c r="J31" s="38">
        <f t="shared" si="24"/>
        <v>2238.5805500982319</v>
      </c>
      <c r="K31" s="38"/>
      <c r="L31" s="98"/>
      <c r="M31" s="101" t="s">
        <v>30</v>
      </c>
      <c r="N31" s="35" t="s">
        <v>30</v>
      </c>
      <c r="O31" s="35" t="s">
        <v>30</v>
      </c>
      <c r="P31" s="35" t="s">
        <v>30</v>
      </c>
      <c r="Q31" s="35" t="s">
        <v>30</v>
      </c>
      <c r="R31" s="35" t="s">
        <v>31</v>
      </c>
      <c r="S31" s="35" t="s">
        <v>31</v>
      </c>
      <c r="T31" s="35" t="s">
        <v>31</v>
      </c>
      <c r="U31" s="35" t="s">
        <v>31</v>
      </c>
      <c r="V31" s="35" t="s">
        <v>36</v>
      </c>
      <c r="W31" s="35" t="s">
        <v>36</v>
      </c>
      <c r="X31" s="102" t="s">
        <v>36</v>
      </c>
      <c r="Y31" s="96"/>
      <c r="Z31" s="113">
        <f>COUNTIF($L$31:$X$31,"*"&amp;Z3)*$J$31</f>
        <v>0</v>
      </c>
      <c r="AA31" s="107">
        <f t="shared" ref="AA31:AX31" si="55">COUNTIF($L$31:$X$31,"*"&amp;AA3)*$J$31</f>
        <v>0</v>
      </c>
      <c r="AB31" s="107">
        <f t="shared" si="55"/>
        <v>0</v>
      </c>
      <c r="AC31" s="107">
        <f t="shared" si="55"/>
        <v>0</v>
      </c>
      <c r="AD31" s="107">
        <f t="shared" si="55"/>
        <v>8954.3222003929277</v>
      </c>
      <c r="AE31" s="107">
        <f t="shared" si="55"/>
        <v>11192.902750491159</v>
      </c>
      <c r="AF31" s="107">
        <f t="shared" si="55"/>
        <v>0</v>
      </c>
      <c r="AG31" s="107">
        <f t="shared" si="55"/>
        <v>0</v>
      </c>
      <c r="AH31" s="107">
        <f>COUNTIF($L$31:$X$31,"*"&amp;AH4)*$J$31</f>
        <v>0</v>
      </c>
      <c r="AI31" s="107">
        <f t="shared" ref="AI31:AN31" si="56">COUNTIF($L$31:$X$31,"*"&amp;AI4)*$J$31</f>
        <v>0</v>
      </c>
      <c r="AJ31" s="107">
        <f t="shared" si="56"/>
        <v>0</v>
      </c>
      <c r="AK31" s="107">
        <f t="shared" si="56"/>
        <v>0</v>
      </c>
      <c r="AL31" s="107">
        <f>COUNTIF($L$31:$X$31,"*"&amp;AL3)*$J$31</f>
        <v>0</v>
      </c>
      <c r="AM31" s="107">
        <f t="shared" si="56"/>
        <v>0</v>
      </c>
      <c r="AN31" s="107">
        <f t="shared" si="56"/>
        <v>0</v>
      </c>
      <c r="AO31" s="107">
        <f t="shared" si="55"/>
        <v>0</v>
      </c>
      <c r="AP31" s="107">
        <f t="shared" si="55"/>
        <v>0</v>
      </c>
      <c r="AQ31" s="107">
        <f t="shared" si="55"/>
        <v>0</v>
      </c>
      <c r="AR31" s="107">
        <f t="shared" si="55"/>
        <v>0</v>
      </c>
      <c r="AS31" s="107">
        <f t="shared" si="55"/>
        <v>0</v>
      </c>
      <c r="AT31" s="107">
        <f t="shared" si="55"/>
        <v>0</v>
      </c>
      <c r="AU31" s="107">
        <f t="shared" si="55"/>
        <v>0</v>
      </c>
      <c r="AV31" s="107">
        <f t="shared" si="55"/>
        <v>0</v>
      </c>
      <c r="AW31" s="107">
        <f t="shared" si="55"/>
        <v>0</v>
      </c>
      <c r="AX31" s="107">
        <f t="shared" si="55"/>
        <v>0</v>
      </c>
      <c r="AY31" s="116">
        <f t="shared" si="4"/>
        <v>20147.224950884087</v>
      </c>
    </row>
    <row r="32" spans="1:51" s="31" customFormat="1">
      <c r="A32" s="34"/>
      <c r="B32" s="67"/>
      <c r="C32" s="34"/>
      <c r="D32" s="35"/>
      <c r="E32" s="35" t="s">
        <v>39</v>
      </c>
      <c r="F32" s="39">
        <v>1190025</v>
      </c>
      <c r="G32" s="40">
        <f t="shared" si="19"/>
        <v>1225725.75</v>
      </c>
      <c r="H32" s="78">
        <v>0.06</v>
      </c>
      <c r="I32" s="72">
        <v>0.03</v>
      </c>
      <c r="J32" s="38">
        <f t="shared" si="24"/>
        <v>2173.3805047059072</v>
      </c>
      <c r="K32" s="38"/>
      <c r="L32" s="98"/>
      <c r="M32" s="101" t="s">
        <v>31</v>
      </c>
      <c r="N32" s="35" t="s">
        <v>31</v>
      </c>
      <c r="O32" s="35" t="s">
        <v>31</v>
      </c>
      <c r="P32" s="35" t="s">
        <v>31</v>
      </c>
      <c r="Q32" s="35" t="s">
        <v>31</v>
      </c>
      <c r="R32" s="35" t="s">
        <v>31</v>
      </c>
      <c r="S32" s="35" t="s">
        <v>31</v>
      </c>
      <c r="T32" s="35" t="s">
        <v>31</v>
      </c>
      <c r="U32" s="35" t="s">
        <v>31</v>
      </c>
      <c r="V32" s="35" t="s">
        <v>36</v>
      </c>
      <c r="W32" s="35" t="s">
        <v>36</v>
      </c>
      <c r="X32" s="102" t="s">
        <v>36</v>
      </c>
      <c r="Y32" s="96"/>
      <c r="Z32" s="113">
        <f>COUNTIF($L$32:$X$32,"*"&amp;Z3)*$J$32</f>
        <v>0</v>
      </c>
      <c r="AA32" s="107">
        <f t="shared" ref="AA32:AX32" si="57">COUNTIF($L$32:$X$32,"*"&amp;AA3)*$J$32</f>
        <v>0</v>
      </c>
      <c r="AB32" s="107">
        <f t="shared" si="57"/>
        <v>0</v>
      </c>
      <c r="AC32" s="107">
        <f t="shared" si="57"/>
        <v>0</v>
      </c>
      <c r="AD32" s="107">
        <f t="shared" si="57"/>
        <v>19560.424542353165</v>
      </c>
      <c r="AE32" s="107">
        <f t="shared" si="57"/>
        <v>0</v>
      </c>
      <c r="AF32" s="107">
        <f t="shared" si="57"/>
        <v>0</v>
      </c>
      <c r="AG32" s="107">
        <f t="shared" si="57"/>
        <v>0</v>
      </c>
      <c r="AH32" s="107">
        <f>COUNTIF($L$32:$X$32,"*"&amp;AH4)*$J$32</f>
        <v>0</v>
      </c>
      <c r="AI32" s="107">
        <f t="shared" ref="AI32:AN32" si="58">COUNTIF($L$32:$X$32,"*"&amp;AI4)*$J$32</f>
        <v>0</v>
      </c>
      <c r="AJ32" s="107">
        <f t="shared" si="58"/>
        <v>0</v>
      </c>
      <c r="AK32" s="107">
        <f t="shared" si="58"/>
        <v>0</v>
      </c>
      <c r="AL32" s="107">
        <f>COUNTIF($L$32:$X$32,"*"&amp;AL3)*$J$32</f>
        <v>0</v>
      </c>
      <c r="AM32" s="107">
        <f t="shared" si="58"/>
        <v>0</v>
      </c>
      <c r="AN32" s="107">
        <f t="shared" si="58"/>
        <v>0</v>
      </c>
      <c r="AO32" s="107">
        <f t="shared" si="57"/>
        <v>0</v>
      </c>
      <c r="AP32" s="107">
        <f t="shared" si="57"/>
        <v>0</v>
      </c>
      <c r="AQ32" s="107">
        <f t="shared" si="57"/>
        <v>0</v>
      </c>
      <c r="AR32" s="107">
        <f t="shared" si="57"/>
        <v>0</v>
      </c>
      <c r="AS32" s="107">
        <f t="shared" si="57"/>
        <v>0</v>
      </c>
      <c r="AT32" s="107">
        <f t="shared" si="57"/>
        <v>0</v>
      </c>
      <c r="AU32" s="107">
        <f t="shared" si="57"/>
        <v>0</v>
      </c>
      <c r="AV32" s="107">
        <f t="shared" si="57"/>
        <v>0</v>
      </c>
      <c r="AW32" s="107">
        <f t="shared" si="57"/>
        <v>0</v>
      </c>
      <c r="AX32" s="107">
        <f t="shared" si="57"/>
        <v>0</v>
      </c>
      <c r="AY32" s="116">
        <f t="shared" si="4"/>
        <v>19560.424542353165</v>
      </c>
    </row>
    <row r="33" spans="1:51" s="31" customFormat="1">
      <c r="A33" s="34"/>
      <c r="B33" s="34"/>
      <c r="C33" s="34"/>
      <c r="D33" s="35"/>
      <c r="E33" s="35" t="s">
        <v>39</v>
      </c>
      <c r="F33" s="39">
        <v>1190025</v>
      </c>
      <c r="G33" s="40">
        <f t="shared" si="19"/>
        <v>1225725.75</v>
      </c>
      <c r="H33" s="78">
        <v>0.06</v>
      </c>
      <c r="I33" s="72">
        <v>0.03</v>
      </c>
      <c r="J33" s="38">
        <f t="shared" si="24"/>
        <v>2173.3805047059072</v>
      </c>
      <c r="K33" s="38"/>
      <c r="L33" s="98"/>
      <c r="M33" s="101" t="s">
        <v>30</v>
      </c>
      <c r="N33" s="35" t="s">
        <v>30</v>
      </c>
      <c r="O33" s="35" t="s">
        <v>30</v>
      </c>
      <c r="P33" s="35" t="s">
        <v>30</v>
      </c>
      <c r="Q33" s="35" t="s">
        <v>30</v>
      </c>
      <c r="R33" s="35" t="s">
        <v>41</v>
      </c>
      <c r="S33" s="35" t="s">
        <v>41</v>
      </c>
      <c r="T33" s="35" t="s">
        <v>41</v>
      </c>
      <c r="U33" s="35" t="s">
        <v>41</v>
      </c>
      <c r="V33" s="35" t="s">
        <v>41</v>
      </c>
      <c r="W33" s="35" t="s">
        <v>33</v>
      </c>
      <c r="X33" s="102" t="s">
        <v>33</v>
      </c>
      <c r="Y33" s="96"/>
      <c r="Z33" s="113">
        <f>COUNTIF($L$33:$X$33,"*"&amp;Z3)*$J$33</f>
        <v>0</v>
      </c>
      <c r="AA33" s="107">
        <f t="shared" ref="AA33:AX33" si="59">COUNTIF($L$33:$X$33,"*"&amp;AA3)*$J$33</f>
        <v>0</v>
      </c>
      <c r="AB33" s="107">
        <f t="shared" si="59"/>
        <v>10866.902523529536</v>
      </c>
      <c r="AC33" s="107">
        <f t="shared" si="59"/>
        <v>0</v>
      </c>
      <c r="AD33" s="107">
        <f t="shared" si="59"/>
        <v>0</v>
      </c>
      <c r="AE33" s="107">
        <f t="shared" si="59"/>
        <v>10866.902523529536</v>
      </c>
      <c r="AF33" s="107">
        <f t="shared" si="59"/>
        <v>0</v>
      </c>
      <c r="AG33" s="107">
        <f t="shared" si="59"/>
        <v>0</v>
      </c>
      <c r="AH33" s="107">
        <f>COUNTIF($L$33:$X$33,"*"&amp;AH4)*$J$33</f>
        <v>4346.7610094118145</v>
      </c>
      <c r="AI33" s="107">
        <f t="shared" ref="AI33:AN33" si="60">COUNTIF($L$33:$X$33,"*"&amp;AI4)*$J$33</f>
        <v>0</v>
      </c>
      <c r="AJ33" s="107">
        <f t="shared" si="60"/>
        <v>0</v>
      </c>
      <c r="AK33" s="107">
        <f t="shared" si="60"/>
        <v>0</v>
      </c>
      <c r="AL33" s="107">
        <f>COUNTIF($L$33:$X$33,"*"&amp;AL3)*$J$33</f>
        <v>0</v>
      </c>
      <c r="AM33" s="107">
        <f t="shared" si="60"/>
        <v>0</v>
      </c>
      <c r="AN33" s="107">
        <f t="shared" si="60"/>
        <v>0</v>
      </c>
      <c r="AO33" s="107">
        <f t="shared" si="59"/>
        <v>0</v>
      </c>
      <c r="AP33" s="107">
        <f t="shared" si="59"/>
        <v>0</v>
      </c>
      <c r="AQ33" s="107">
        <f t="shared" si="59"/>
        <v>0</v>
      </c>
      <c r="AR33" s="107">
        <f t="shared" si="59"/>
        <v>0</v>
      </c>
      <c r="AS33" s="107">
        <f t="shared" si="59"/>
        <v>0</v>
      </c>
      <c r="AT33" s="107">
        <f t="shared" si="59"/>
        <v>0</v>
      </c>
      <c r="AU33" s="107">
        <f t="shared" si="59"/>
        <v>0</v>
      </c>
      <c r="AV33" s="107">
        <f t="shared" si="59"/>
        <v>0</v>
      </c>
      <c r="AW33" s="107">
        <f t="shared" si="59"/>
        <v>0</v>
      </c>
      <c r="AX33" s="107">
        <f t="shared" si="59"/>
        <v>0</v>
      </c>
      <c r="AY33" s="116">
        <f t="shared" si="4"/>
        <v>26080.566056470885</v>
      </c>
    </row>
    <row r="34" spans="1:51" s="31" customFormat="1">
      <c r="A34" s="34"/>
      <c r="B34" s="34"/>
      <c r="C34" s="34"/>
      <c r="D34" s="35"/>
      <c r="E34" s="35" t="s">
        <v>39</v>
      </c>
      <c r="F34" s="39">
        <v>1300000</v>
      </c>
      <c r="G34" s="40">
        <f t="shared" si="19"/>
        <v>1339000</v>
      </c>
      <c r="H34" s="77">
        <v>0.12423195499613</v>
      </c>
      <c r="I34" s="72">
        <v>0.03</v>
      </c>
      <c r="J34" s="38">
        <f t="shared" si="24"/>
        <v>2374.2313448185373</v>
      </c>
      <c r="K34" s="38"/>
      <c r="L34" s="98"/>
      <c r="M34" s="101" t="s">
        <v>28</v>
      </c>
      <c r="N34" s="35" t="s">
        <v>28</v>
      </c>
      <c r="O34" s="35" t="s">
        <v>28</v>
      </c>
      <c r="P34" s="35" t="s">
        <v>28</v>
      </c>
      <c r="Q34" s="35" t="s">
        <v>28</v>
      </c>
      <c r="R34" s="35" t="s">
        <v>28</v>
      </c>
      <c r="S34" s="35" t="s">
        <v>28</v>
      </c>
      <c r="T34" s="35" t="s">
        <v>28</v>
      </c>
      <c r="U34" s="35" t="s">
        <v>28</v>
      </c>
      <c r="V34" s="35" t="s">
        <v>28</v>
      </c>
      <c r="W34" s="35" t="s">
        <v>28</v>
      </c>
      <c r="X34" s="102" t="s">
        <v>28</v>
      </c>
      <c r="Y34" s="96"/>
      <c r="Z34" s="113">
        <f>COUNTIF($L$34:$X$34,"*"&amp;Z3)*$J$34</f>
        <v>0</v>
      </c>
      <c r="AA34" s="107">
        <f t="shared" ref="AA34:AX34" si="61">COUNTIF($L$34:$X$34,"*"&amp;AA3)*$J$34</f>
        <v>0</v>
      </c>
      <c r="AB34" s="107">
        <f t="shared" si="61"/>
        <v>0</v>
      </c>
      <c r="AC34" s="107">
        <f t="shared" si="61"/>
        <v>0</v>
      </c>
      <c r="AD34" s="107">
        <f t="shared" si="61"/>
        <v>0</v>
      </c>
      <c r="AE34" s="107">
        <f t="shared" si="61"/>
        <v>0</v>
      </c>
      <c r="AF34" s="107">
        <f t="shared" si="61"/>
        <v>0</v>
      </c>
      <c r="AG34" s="107">
        <f t="shared" si="61"/>
        <v>0</v>
      </c>
      <c r="AH34" s="107">
        <f>COUNTIF($L$34:$X$34,"*"&amp;AH4)*$J$34</f>
        <v>0</v>
      </c>
      <c r="AI34" s="107">
        <f t="shared" ref="AI34:AN34" si="62">COUNTIF($L$34:$X$34,"*"&amp;AI4)*$J$34</f>
        <v>0</v>
      </c>
      <c r="AJ34" s="107">
        <f t="shared" si="62"/>
        <v>0</v>
      </c>
      <c r="AK34" s="107">
        <f t="shared" si="62"/>
        <v>0</v>
      </c>
      <c r="AL34" s="107">
        <f>COUNTIF($L$34:$X$34,"*"&amp;AL3)*$J$34</f>
        <v>28490.776137822446</v>
      </c>
      <c r="AM34" s="107">
        <f t="shared" si="62"/>
        <v>0</v>
      </c>
      <c r="AN34" s="107">
        <f t="shared" si="62"/>
        <v>0</v>
      </c>
      <c r="AO34" s="107">
        <f t="shared" si="61"/>
        <v>0</v>
      </c>
      <c r="AP34" s="107">
        <f t="shared" si="61"/>
        <v>0</v>
      </c>
      <c r="AQ34" s="107">
        <f t="shared" si="61"/>
        <v>0</v>
      </c>
      <c r="AR34" s="107">
        <f t="shared" si="61"/>
        <v>0</v>
      </c>
      <c r="AS34" s="107">
        <f t="shared" si="61"/>
        <v>0</v>
      </c>
      <c r="AT34" s="107">
        <f t="shared" si="61"/>
        <v>0</v>
      </c>
      <c r="AU34" s="107">
        <f t="shared" si="61"/>
        <v>0</v>
      </c>
      <c r="AV34" s="107">
        <f t="shared" si="61"/>
        <v>0</v>
      </c>
      <c r="AW34" s="107">
        <f t="shared" si="61"/>
        <v>0</v>
      </c>
      <c r="AX34" s="107">
        <f t="shared" si="61"/>
        <v>0</v>
      </c>
      <c r="AY34" s="116">
        <f t="shared" si="4"/>
        <v>28490.776137822446</v>
      </c>
    </row>
    <row r="35" spans="1:51" ht="30">
      <c r="A35" s="69"/>
      <c r="B35" s="86"/>
      <c r="C35" s="69"/>
      <c r="D35" s="71"/>
      <c r="E35" s="71" t="s">
        <v>39</v>
      </c>
      <c r="F35" s="39">
        <v>1190025</v>
      </c>
      <c r="G35" s="40">
        <f t="shared" si="19"/>
        <v>1190025</v>
      </c>
      <c r="H35" s="71"/>
      <c r="I35" s="72"/>
      <c r="J35" s="38">
        <f t="shared" si="24"/>
        <v>2110.0781599086481</v>
      </c>
      <c r="K35" s="69"/>
      <c r="L35" s="98"/>
      <c r="M35" s="101" t="s">
        <v>34</v>
      </c>
      <c r="N35" s="35" t="s">
        <v>34</v>
      </c>
      <c r="O35" s="35" t="s">
        <v>34</v>
      </c>
      <c r="P35" s="35" t="s">
        <v>34</v>
      </c>
      <c r="Q35" s="35" t="s">
        <v>34</v>
      </c>
      <c r="R35" s="35" t="s">
        <v>42</v>
      </c>
      <c r="S35" s="35" t="s">
        <v>42</v>
      </c>
      <c r="T35" s="35" t="s">
        <v>42</v>
      </c>
      <c r="U35" s="35" t="s">
        <v>42</v>
      </c>
      <c r="V35" s="35" t="s">
        <v>43</v>
      </c>
      <c r="W35" s="35" t="s">
        <v>43</v>
      </c>
      <c r="X35" s="102" t="s">
        <v>43</v>
      </c>
      <c r="Y35" s="96"/>
      <c r="Z35" s="113">
        <f>COUNTIF($L$35:$X$35,"*"&amp;Z3)*$J$35</f>
        <v>0</v>
      </c>
      <c r="AA35" s="107">
        <f t="shared" ref="AA35:AX35" si="63">COUNTIF($L$35:$X$35,"*"&amp;AA3)*$J$35</f>
        <v>0</v>
      </c>
      <c r="AB35" s="107">
        <f t="shared" si="63"/>
        <v>0</v>
      </c>
      <c r="AC35" s="107">
        <f t="shared" si="63"/>
        <v>0</v>
      </c>
      <c r="AD35" s="107">
        <f t="shared" si="63"/>
        <v>0</v>
      </c>
      <c r="AE35" s="107">
        <f t="shared" si="63"/>
        <v>0</v>
      </c>
      <c r="AF35" s="107">
        <f t="shared" si="63"/>
        <v>0</v>
      </c>
      <c r="AG35" s="107">
        <f t="shared" si="63"/>
        <v>0</v>
      </c>
      <c r="AH35" s="107">
        <f>COUNTIF($L$35:$X$35,"*"&amp;AH4)*$J$35</f>
        <v>0</v>
      </c>
      <c r="AI35" s="107">
        <f t="shared" ref="AI35:AN35" si="64">COUNTIF($L$35:$X$35,"*"&amp;AI4)*$J$35</f>
        <v>0</v>
      </c>
      <c r="AJ35" s="107">
        <f t="shared" si="64"/>
        <v>0</v>
      </c>
      <c r="AK35" s="107">
        <f t="shared" si="64"/>
        <v>0</v>
      </c>
      <c r="AL35" s="107">
        <f>COUNTIF($L$35:$X$35,"*"&amp;AL3)*$J$35</f>
        <v>0</v>
      </c>
      <c r="AM35" s="107">
        <f t="shared" si="64"/>
        <v>0</v>
      </c>
      <c r="AN35" s="107">
        <f t="shared" si="64"/>
        <v>0</v>
      </c>
      <c r="AO35" s="107">
        <f t="shared" si="63"/>
        <v>0</v>
      </c>
      <c r="AP35" s="107">
        <f t="shared" si="63"/>
        <v>0</v>
      </c>
      <c r="AQ35" s="107">
        <f t="shared" si="63"/>
        <v>0</v>
      </c>
      <c r="AR35" s="107">
        <f t="shared" si="63"/>
        <v>0</v>
      </c>
      <c r="AS35" s="107">
        <f t="shared" si="63"/>
        <v>6330.2344797259448</v>
      </c>
      <c r="AT35" s="107">
        <f t="shared" si="63"/>
        <v>0</v>
      </c>
      <c r="AU35" s="107">
        <f t="shared" si="63"/>
        <v>0</v>
      </c>
      <c r="AV35" s="107">
        <f t="shared" si="63"/>
        <v>0</v>
      </c>
      <c r="AW35" s="107">
        <f t="shared" si="63"/>
        <v>0</v>
      </c>
      <c r="AX35" s="107">
        <f t="shared" si="63"/>
        <v>0</v>
      </c>
      <c r="AY35" s="116">
        <f t="shared" si="4"/>
        <v>6330.2344797259448</v>
      </c>
    </row>
    <row r="36" spans="1:51" s="31" customFormat="1">
      <c r="A36" s="34"/>
      <c r="B36" s="34"/>
      <c r="C36" s="34"/>
      <c r="D36" s="35"/>
      <c r="E36" s="35" t="s">
        <v>39</v>
      </c>
      <c r="F36" s="39">
        <v>1300000</v>
      </c>
      <c r="G36" s="40">
        <f t="shared" si="19"/>
        <v>1339000</v>
      </c>
      <c r="H36" s="77">
        <v>0.12423195499613</v>
      </c>
      <c r="I36" s="72">
        <v>0.03</v>
      </c>
      <c r="J36" s="38">
        <f t="shared" si="24"/>
        <v>2374.2313448185373</v>
      </c>
      <c r="K36" s="38"/>
      <c r="L36" s="98"/>
      <c r="M36" s="101" t="s">
        <v>31</v>
      </c>
      <c r="N36" s="35" t="s">
        <v>31</v>
      </c>
      <c r="O36" s="35" t="s">
        <v>31</v>
      </c>
      <c r="P36" s="35" t="s">
        <v>31</v>
      </c>
      <c r="Q36" s="35" t="s">
        <v>44</v>
      </c>
      <c r="R36" s="35" t="s">
        <v>44</v>
      </c>
      <c r="S36" s="35" t="s">
        <v>44</v>
      </c>
      <c r="T36" s="35" t="s">
        <v>44</v>
      </c>
      <c r="U36" s="35" t="s">
        <v>44</v>
      </c>
      <c r="V36" s="35" t="s">
        <v>44</v>
      </c>
      <c r="W36" s="35" t="s">
        <v>44</v>
      </c>
      <c r="X36" s="102" t="s">
        <v>44</v>
      </c>
      <c r="Y36" s="96"/>
      <c r="Z36" s="113">
        <f>COUNTIF($L$36:$X$36,"*"&amp;Z3)*$J$36</f>
        <v>0</v>
      </c>
      <c r="AA36" s="107">
        <f t="shared" ref="AA36:AX36" si="65">COUNTIF($L$36:$X$36,"*"&amp;AA3)*$J$36</f>
        <v>0</v>
      </c>
      <c r="AB36" s="107">
        <f t="shared" si="65"/>
        <v>0</v>
      </c>
      <c r="AC36" s="107">
        <f t="shared" si="65"/>
        <v>0</v>
      </c>
      <c r="AD36" s="107">
        <f t="shared" si="65"/>
        <v>9496.9253792741492</v>
      </c>
      <c r="AE36" s="107">
        <f t="shared" si="65"/>
        <v>0</v>
      </c>
      <c r="AF36" s="107">
        <f t="shared" si="65"/>
        <v>0</v>
      </c>
      <c r="AG36" s="107">
        <f t="shared" si="65"/>
        <v>0</v>
      </c>
      <c r="AH36" s="107">
        <f>COUNTIF($L$36:$X$36,"*"&amp;AH4)*$J$36</f>
        <v>0</v>
      </c>
      <c r="AI36" s="107">
        <f t="shared" ref="AI36:AN36" si="66">COUNTIF($L$36:$X$36,"*"&amp;AI4)*$J$36</f>
        <v>0</v>
      </c>
      <c r="AJ36" s="107">
        <f t="shared" si="66"/>
        <v>0</v>
      </c>
      <c r="AK36" s="107">
        <f t="shared" si="66"/>
        <v>0</v>
      </c>
      <c r="AL36" s="107">
        <f>COUNTIF($L$36:$X$36,"*"&amp;AL3)*$J$36</f>
        <v>0</v>
      </c>
      <c r="AM36" s="107">
        <f t="shared" si="66"/>
        <v>0</v>
      </c>
      <c r="AN36" s="107">
        <f t="shared" si="66"/>
        <v>0</v>
      </c>
      <c r="AO36" s="107">
        <f t="shared" si="65"/>
        <v>0</v>
      </c>
      <c r="AP36" s="107">
        <f t="shared" si="65"/>
        <v>0</v>
      </c>
      <c r="AQ36" s="107">
        <f t="shared" si="65"/>
        <v>0</v>
      </c>
      <c r="AR36" s="107">
        <f t="shared" si="65"/>
        <v>0</v>
      </c>
      <c r="AS36" s="107">
        <f t="shared" si="65"/>
        <v>0</v>
      </c>
      <c r="AT36" s="107">
        <f t="shared" si="65"/>
        <v>0</v>
      </c>
      <c r="AU36" s="107">
        <f t="shared" si="65"/>
        <v>0</v>
      </c>
      <c r="AV36" s="107">
        <f t="shared" si="65"/>
        <v>0</v>
      </c>
      <c r="AW36" s="107">
        <f t="shared" si="65"/>
        <v>18993.850758548298</v>
      </c>
      <c r="AX36" s="107">
        <f t="shared" si="65"/>
        <v>0</v>
      </c>
      <c r="AY36" s="116">
        <f t="shared" si="4"/>
        <v>28490.776137822446</v>
      </c>
    </row>
    <row r="37" spans="1:51" s="31" customFormat="1">
      <c r="A37" s="34"/>
      <c r="B37" s="34"/>
      <c r="C37" s="34"/>
      <c r="D37" s="35"/>
      <c r="E37" s="35" t="s">
        <v>39</v>
      </c>
      <c r="F37" s="39">
        <v>1225725</v>
      </c>
      <c r="G37" s="40">
        <f t="shared" si="19"/>
        <v>1262496.75</v>
      </c>
      <c r="H37" s="78">
        <v>0.06</v>
      </c>
      <c r="I37" s="72">
        <v>0.03</v>
      </c>
      <c r="J37" s="38">
        <f t="shared" si="24"/>
        <v>2238.5805500982319</v>
      </c>
      <c r="K37" s="38"/>
      <c r="L37" s="98"/>
      <c r="M37" s="101" t="s">
        <v>30</v>
      </c>
      <c r="N37" s="35" t="s">
        <v>30</v>
      </c>
      <c r="O37" s="35" t="s">
        <v>30</v>
      </c>
      <c r="P37" s="35" t="s">
        <v>30</v>
      </c>
      <c r="Q37" s="35" t="s">
        <v>30</v>
      </c>
      <c r="R37" s="35" t="s">
        <v>1</v>
      </c>
      <c r="S37" s="35" t="s">
        <v>1</v>
      </c>
      <c r="T37" s="35" t="s">
        <v>1</v>
      </c>
      <c r="U37" s="35" t="s">
        <v>1</v>
      </c>
      <c r="V37" s="35" t="s">
        <v>33</v>
      </c>
      <c r="W37" s="35" t="s">
        <v>33</v>
      </c>
      <c r="X37" s="102" t="s">
        <v>33</v>
      </c>
      <c r="Y37" s="96"/>
      <c r="Z37" s="113">
        <f>COUNTIF($L$37:$X$37,"*"&amp;Z3)*$J$37</f>
        <v>0</v>
      </c>
      <c r="AA37" s="107">
        <f t="shared" ref="AA37:AX37" si="67">COUNTIF($L$37:$X$37,"*"&amp;AA3)*$J$37</f>
        <v>0</v>
      </c>
      <c r="AB37" s="107">
        <f t="shared" si="67"/>
        <v>0</v>
      </c>
      <c r="AC37" s="107">
        <f t="shared" si="67"/>
        <v>0</v>
      </c>
      <c r="AD37" s="107">
        <f t="shared" si="67"/>
        <v>0</v>
      </c>
      <c r="AE37" s="107">
        <f t="shared" si="67"/>
        <v>11192.902750491159</v>
      </c>
      <c r="AF37" s="107">
        <f t="shared" si="67"/>
        <v>0</v>
      </c>
      <c r="AG37" s="107">
        <f t="shared" si="67"/>
        <v>0</v>
      </c>
      <c r="AH37" s="107">
        <f>COUNTIF($L$37:$X$37,"*"&amp;AH4)*$J$37</f>
        <v>6715.7416502946962</v>
      </c>
      <c r="AI37" s="107">
        <f t="shared" ref="AI37:AN37" si="68">COUNTIF($L$37:$X$37,"*"&amp;AI4)*$J$37</f>
        <v>0</v>
      </c>
      <c r="AJ37" s="107">
        <f t="shared" si="68"/>
        <v>0</v>
      </c>
      <c r="AK37" s="107">
        <f t="shared" si="68"/>
        <v>0</v>
      </c>
      <c r="AL37" s="107">
        <f>COUNTIF($L$37:$X$37,"*"&amp;AL3)*$J$37</f>
        <v>0</v>
      </c>
      <c r="AM37" s="107">
        <f t="shared" si="68"/>
        <v>0</v>
      </c>
      <c r="AN37" s="107">
        <f t="shared" si="68"/>
        <v>8954.3222003929277</v>
      </c>
      <c r="AO37" s="107">
        <f t="shared" si="67"/>
        <v>0</v>
      </c>
      <c r="AP37" s="107">
        <f t="shared" si="67"/>
        <v>0</v>
      </c>
      <c r="AQ37" s="107">
        <f t="shared" si="67"/>
        <v>0</v>
      </c>
      <c r="AR37" s="107">
        <f t="shared" si="67"/>
        <v>0</v>
      </c>
      <c r="AS37" s="107">
        <f t="shared" si="67"/>
        <v>0</v>
      </c>
      <c r="AT37" s="107">
        <f t="shared" si="67"/>
        <v>0</v>
      </c>
      <c r="AU37" s="107">
        <f t="shared" si="67"/>
        <v>0</v>
      </c>
      <c r="AV37" s="107">
        <f t="shared" si="67"/>
        <v>0</v>
      </c>
      <c r="AW37" s="107">
        <f t="shared" si="67"/>
        <v>0</v>
      </c>
      <c r="AX37" s="107">
        <f t="shared" si="67"/>
        <v>0</v>
      </c>
      <c r="AY37" s="116">
        <f t="shared" si="4"/>
        <v>26862.966601178785</v>
      </c>
    </row>
    <row r="38" spans="1:51" s="31" customFormat="1">
      <c r="A38" s="34"/>
      <c r="B38" s="34"/>
      <c r="C38" s="59"/>
      <c r="D38" s="35"/>
      <c r="E38" s="35" t="s">
        <v>39</v>
      </c>
      <c r="F38" s="39">
        <v>500000</v>
      </c>
      <c r="G38" s="40">
        <f t="shared" si="19"/>
        <v>515000</v>
      </c>
      <c r="H38" s="78"/>
      <c r="I38" s="72">
        <v>0.03</v>
      </c>
      <c r="J38" s="38">
        <f t="shared" si="24"/>
        <v>913.16590185328357</v>
      </c>
      <c r="K38" s="38"/>
      <c r="L38" s="98"/>
      <c r="M38" s="101" t="s">
        <v>30</v>
      </c>
      <c r="N38" s="35" t="s">
        <v>30</v>
      </c>
      <c r="O38" s="35" t="s">
        <v>30</v>
      </c>
      <c r="P38" s="35" t="s">
        <v>30</v>
      </c>
      <c r="Q38" s="35" t="s">
        <v>30</v>
      </c>
      <c r="R38" s="35" t="s">
        <v>1</v>
      </c>
      <c r="S38" s="35" t="s">
        <v>1</v>
      </c>
      <c r="T38" s="35" t="s">
        <v>1</v>
      </c>
      <c r="U38" s="35" t="s">
        <v>1</v>
      </c>
      <c r="V38" s="35" t="s">
        <v>33</v>
      </c>
      <c r="W38" s="35" t="s">
        <v>33</v>
      </c>
      <c r="X38" s="102" t="s">
        <v>33</v>
      </c>
      <c r="Y38" s="96"/>
      <c r="Z38" s="113">
        <f>COUNTIF($L$38:$X$38,"*"&amp;Z3)*$J$38</f>
        <v>0</v>
      </c>
      <c r="AA38" s="107">
        <f t="shared" ref="AA38:AX38" si="69">COUNTIF($L$38:$X$38,"*"&amp;AA3)*$J$38</f>
        <v>0</v>
      </c>
      <c r="AB38" s="107">
        <f t="shared" si="69"/>
        <v>0</v>
      </c>
      <c r="AC38" s="107">
        <f t="shared" si="69"/>
        <v>0</v>
      </c>
      <c r="AD38" s="107">
        <f t="shared" si="69"/>
        <v>0</v>
      </c>
      <c r="AE38" s="107">
        <f t="shared" si="69"/>
        <v>4565.8295092664175</v>
      </c>
      <c r="AF38" s="107">
        <f t="shared" si="69"/>
        <v>0</v>
      </c>
      <c r="AG38" s="107">
        <f t="shared" si="69"/>
        <v>0</v>
      </c>
      <c r="AH38" s="107">
        <f>COUNTIF($L$38:$X$38,"*"&amp;AH4)*$J$38</f>
        <v>2739.4977055598506</v>
      </c>
      <c r="AI38" s="107">
        <f t="shared" ref="AI38:AN38" si="70">COUNTIF($L$38:$X$38,"*"&amp;AI4)*$J$38</f>
        <v>0</v>
      </c>
      <c r="AJ38" s="107">
        <f t="shared" si="70"/>
        <v>0</v>
      </c>
      <c r="AK38" s="107">
        <f t="shared" si="70"/>
        <v>0</v>
      </c>
      <c r="AL38" s="107">
        <f>COUNTIF($L$38:$X$38,"*"&amp;AL3)*$J$38</f>
        <v>0</v>
      </c>
      <c r="AM38" s="107">
        <f t="shared" si="70"/>
        <v>0</v>
      </c>
      <c r="AN38" s="107">
        <f t="shared" si="70"/>
        <v>3652.6636074131343</v>
      </c>
      <c r="AO38" s="107">
        <f t="shared" si="69"/>
        <v>0</v>
      </c>
      <c r="AP38" s="107">
        <f t="shared" si="69"/>
        <v>0</v>
      </c>
      <c r="AQ38" s="107">
        <f t="shared" si="69"/>
        <v>0</v>
      </c>
      <c r="AR38" s="107">
        <f t="shared" si="69"/>
        <v>0</v>
      </c>
      <c r="AS38" s="107">
        <f t="shared" si="69"/>
        <v>0</v>
      </c>
      <c r="AT38" s="107">
        <f t="shared" si="69"/>
        <v>0</v>
      </c>
      <c r="AU38" s="107">
        <f t="shared" si="69"/>
        <v>0</v>
      </c>
      <c r="AV38" s="107">
        <f t="shared" si="69"/>
        <v>0</v>
      </c>
      <c r="AW38" s="107">
        <f t="shared" si="69"/>
        <v>0</v>
      </c>
      <c r="AX38" s="107">
        <f t="shared" si="69"/>
        <v>0</v>
      </c>
      <c r="AY38" s="116">
        <f t="shared" si="4"/>
        <v>10957.990822239402</v>
      </c>
    </row>
    <row r="39" spans="1:51" s="31" customFormat="1">
      <c r="A39" s="34"/>
      <c r="B39" s="34"/>
      <c r="C39" s="34"/>
      <c r="D39" s="35"/>
      <c r="E39" s="35" t="s">
        <v>39</v>
      </c>
      <c r="F39" s="39">
        <v>1190025</v>
      </c>
      <c r="G39" s="40">
        <f t="shared" si="19"/>
        <v>1225725.75</v>
      </c>
      <c r="H39" s="78">
        <v>0.06</v>
      </c>
      <c r="I39" s="72">
        <v>0.03</v>
      </c>
      <c r="J39" s="38">
        <f t="shared" si="24"/>
        <v>2173.3805047059072</v>
      </c>
      <c r="K39" s="38"/>
      <c r="L39" s="98"/>
      <c r="M39" s="101" t="s">
        <v>45</v>
      </c>
      <c r="N39" s="35" t="s">
        <v>45</v>
      </c>
      <c r="O39" s="35" t="s">
        <v>45</v>
      </c>
      <c r="P39" s="35" t="s">
        <v>45</v>
      </c>
      <c r="Q39" s="35" t="s">
        <v>45</v>
      </c>
      <c r="R39" s="35" t="s">
        <v>45</v>
      </c>
      <c r="S39" s="35" t="s">
        <v>28</v>
      </c>
      <c r="T39" s="35" t="s">
        <v>28</v>
      </c>
      <c r="U39" s="35" t="s">
        <v>28</v>
      </c>
      <c r="V39" s="35" t="s">
        <v>28</v>
      </c>
      <c r="W39" s="35" t="s">
        <v>28</v>
      </c>
      <c r="X39" s="102" t="s">
        <v>28</v>
      </c>
      <c r="Y39" s="96"/>
      <c r="Z39" s="113">
        <f>COUNTIF($L$39:$X$39,"*"&amp;Z3)*$J$39</f>
        <v>13040.283028235444</v>
      </c>
      <c r="AA39" s="107">
        <f t="shared" ref="AA39:AX39" si="71">COUNTIF($L$39:$X$39,"*"&amp;AA3)*$J$39</f>
        <v>0</v>
      </c>
      <c r="AB39" s="107">
        <f t="shared" si="71"/>
        <v>0</v>
      </c>
      <c r="AC39" s="107">
        <f t="shared" si="71"/>
        <v>0</v>
      </c>
      <c r="AD39" s="107">
        <f t="shared" si="71"/>
        <v>0</v>
      </c>
      <c r="AE39" s="107">
        <f t="shared" si="71"/>
        <v>0</v>
      </c>
      <c r="AF39" s="107">
        <f t="shared" si="71"/>
        <v>0</v>
      </c>
      <c r="AG39" s="107">
        <f t="shared" si="71"/>
        <v>0</v>
      </c>
      <c r="AH39" s="107">
        <f>COUNTIF($L$39:$X$39,"*"&amp;AH4)*$J$39</f>
        <v>0</v>
      </c>
      <c r="AI39" s="107">
        <f t="shared" ref="AI39:AN39" si="72">COUNTIF($L$39:$X$39,"*"&amp;AI4)*$J$39</f>
        <v>0</v>
      </c>
      <c r="AJ39" s="107">
        <f t="shared" si="72"/>
        <v>0</v>
      </c>
      <c r="AK39" s="107">
        <f t="shared" si="72"/>
        <v>0</v>
      </c>
      <c r="AL39" s="107">
        <f>COUNTIF($L$39:$X$39,"*"&amp;AL3)*$J$39</f>
        <v>13040.283028235444</v>
      </c>
      <c r="AM39" s="107">
        <f t="shared" si="72"/>
        <v>0</v>
      </c>
      <c r="AN39" s="107">
        <f t="shared" si="72"/>
        <v>0</v>
      </c>
      <c r="AO39" s="107">
        <f t="shared" si="71"/>
        <v>0</v>
      </c>
      <c r="AP39" s="107">
        <f t="shared" si="71"/>
        <v>0</v>
      </c>
      <c r="AQ39" s="107">
        <f t="shared" si="71"/>
        <v>0</v>
      </c>
      <c r="AR39" s="107">
        <f t="shared" si="71"/>
        <v>0</v>
      </c>
      <c r="AS39" s="107">
        <f t="shared" si="71"/>
        <v>0</v>
      </c>
      <c r="AT39" s="107">
        <f t="shared" si="71"/>
        <v>0</v>
      </c>
      <c r="AU39" s="107">
        <f t="shared" si="71"/>
        <v>0</v>
      </c>
      <c r="AV39" s="107">
        <f t="shared" si="71"/>
        <v>0</v>
      </c>
      <c r="AW39" s="107">
        <f t="shared" si="71"/>
        <v>0</v>
      </c>
      <c r="AX39" s="107">
        <f t="shared" si="71"/>
        <v>0</v>
      </c>
      <c r="AY39" s="116">
        <f t="shared" si="4"/>
        <v>26080.566056470889</v>
      </c>
    </row>
    <row r="40" spans="1:51" s="31" customFormat="1">
      <c r="A40" s="87"/>
      <c r="B40" s="87"/>
      <c r="C40" s="34"/>
      <c r="D40" s="35"/>
      <c r="E40" s="35" t="s">
        <v>39</v>
      </c>
      <c r="F40" s="39">
        <v>500000</v>
      </c>
      <c r="G40" s="40">
        <f t="shared" si="19"/>
        <v>515000</v>
      </c>
      <c r="H40" s="35"/>
      <c r="I40" s="72">
        <v>0.03</v>
      </c>
      <c r="J40" s="38">
        <f t="shared" si="24"/>
        <v>913.16590185328357</v>
      </c>
      <c r="K40" s="38"/>
      <c r="L40" s="98"/>
      <c r="M40" s="101" t="s">
        <v>45</v>
      </c>
      <c r="N40" s="35" t="s">
        <v>45</v>
      </c>
      <c r="O40" s="35" t="s">
        <v>45</v>
      </c>
      <c r="P40" s="35" t="s">
        <v>45</v>
      </c>
      <c r="Q40" s="35" t="s">
        <v>45</v>
      </c>
      <c r="R40" s="35" t="s">
        <v>45</v>
      </c>
      <c r="S40" s="35" t="s">
        <v>28</v>
      </c>
      <c r="T40" s="35" t="s">
        <v>28</v>
      </c>
      <c r="U40" s="35" t="s">
        <v>28</v>
      </c>
      <c r="V40" s="35" t="s">
        <v>28</v>
      </c>
      <c r="W40" s="35" t="s">
        <v>28</v>
      </c>
      <c r="X40" s="102" t="s">
        <v>28</v>
      </c>
      <c r="Y40" s="96"/>
      <c r="Z40" s="113">
        <f>COUNTIF($L$40:$X$40,"*"&amp;Z3)*$J$40</f>
        <v>5478.9954111197012</v>
      </c>
      <c r="AA40" s="107">
        <f t="shared" ref="AA40:AX40" si="73">COUNTIF($L$40:$X$40,"*"&amp;AA3)*$J$40</f>
        <v>0</v>
      </c>
      <c r="AB40" s="107">
        <f t="shared" si="73"/>
        <v>0</v>
      </c>
      <c r="AC40" s="107">
        <f t="shared" si="73"/>
        <v>0</v>
      </c>
      <c r="AD40" s="107">
        <f t="shared" si="73"/>
        <v>0</v>
      </c>
      <c r="AE40" s="107">
        <f t="shared" si="73"/>
        <v>0</v>
      </c>
      <c r="AF40" s="107">
        <f t="shared" si="73"/>
        <v>0</v>
      </c>
      <c r="AG40" s="107">
        <f t="shared" si="73"/>
        <v>0</v>
      </c>
      <c r="AH40" s="107">
        <f>COUNTIF($L$40:$X$40,"*"&amp;AH4)*$J$40</f>
        <v>0</v>
      </c>
      <c r="AI40" s="107">
        <f t="shared" ref="AI40:AN40" si="74">COUNTIF($L$40:$X$40,"*"&amp;AI4)*$J$40</f>
        <v>0</v>
      </c>
      <c r="AJ40" s="107">
        <f t="shared" si="74"/>
        <v>0</v>
      </c>
      <c r="AK40" s="107">
        <f t="shared" si="74"/>
        <v>0</v>
      </c>
      <c r="AL40" s="107">
        <f>COUNTIF($L$40:$X$40,"*"&amp;AL3)*$J$40</f>
        <v>5478.9954111197012</v>
      </c>
      <c r="AM40" s="107">
        <f t="shared" si="74"/>
        <v>0</v>
      </c>
      <c r="AN40" s="107">
        <f t="shared" si="74"/>
        <v>0</v>
      </c>
      <c r="AO40" s="107">
        <f t="shared" si="73"/>
        <v>0</v>
      </c>
      <c r="AP40" s="107">
        <f t="shared" si="73"/>
        <v>0</v>
      </c>
      <c r="AQ40" s="107">
        <f t="shared" si="73"/>
        <v>0</v>
      </c>
      <c r="AR40" s="107">
        <f t="shared" si="73"/>
        <v>0</v>
      </c>
      <c r="AS40" s="107">
        <f t="shared" si="73"/>
        <v>0</v>
      </c>
      <c r="AT40" s="107">
        <f t="shared" si="73"/>
        <v>0</v>
      </c>
      <c r="AU40" s="107">
        <f t="shared" si="73"/>
        <v>0</v>
      </c>
      <c r="AV40" s="107">
        <f t="shared" si="73"/>
        <v>0</v>
      </c>
      <c r="AW40" s="107">
        <f t="shared" si="73"/>
        <v>0</v>
      </c>
      <c r="AX40" s="107">
        <f t="shared" si="73"/>
        <v>0</v>
      </c>
      <c r="AY40" s="116">
        <f t="shared" si="4"/>
        <v>10957.990822239402</v>
      </c>
    </row>
    <row r="41" spans="1:51" s="31" customFormat="1">
      <c r="A41" s="34"/>
      <c r="B41" s="34"/>
      <c r="C41" s="34"/>
      <c r="D41" s="35"/>
      <c r="E41" s="35" t="s">
        <v>39</v>
      </c>
      <c r="F41" s="39">
        <v>1190025</v>
      </c>
      <c r="G41" s="40">
        <f t="shared" si="19"/>
        <v>1225725.75</v>
      </c>
      <c r="H41" s="78">
        <v>0.06</v>
      </c>
      <c r="I41" s="72">
        <v>0.03</v>
      </c>
      <c r="J41" s="38">
        <f t="shared" si="24"/>
        <v>2173.3805047059072</v>
      </c>
      <c r="K41" s="38"/>
      <c r="L41" s="98"/>
      <c r="M41" s="101" t="s">
        <v>31</v>
      </c>
      <c r="N41" s="35" t="s">
        <v>31</v>
      </c>
      <c r="O41" s="35" t="s">
        <v>31</v>
      </c>
      <c r="P41" s="35" t="s">
        <v>31</v>
      </c>
      <c r="Q41" s="35" t="s">
        <v>31</v>
      </c>
      <c r="R41" s="35" t="s">
        <v>31</v>
      </c>
      <c r="S41" s="35" t="s">
        <v>31</v>
      </c>
      <c r="T41" s="35" t="s">
        <v>31</v>
      </c>
      <c r="U41" s="35" t="s">
        <v>31</v>
      </c>
      <c r="V41" s="35" t="s">
        <v>35</v>
      </c>
      <c r="W41" s="35" t="s">
        <v>35</v>
      </c>
      <c r="X41" s="102" t="s">
        <v>35</v>
      </c>
      <c r="Y41" s="96"/>
      <c r="Z41" s="113">
        <f>COUNTIF($L$41:$X$41,"*"&amp;Z3)*$J$41</f>
        <v>0</v>
      </c>
      <c r="AA41" s="107">
        <f t="shared" ref="AA41:AX41" si="75">COUNTIF($L$41:$X$41,"*"&amp;AA3)*$J$41</f>
        <v>0</v>
      </c>
      <c r="AB41" s="107">
        <f t="shared" si="75"/>
        <v>0</v>
      </c>
      <c r="AC41" s="107">
        <f t="shared" si="75"/>
        <v>0</v>
      </c>
      <c r="AD41" s="107">
        <f t="shared" si="75"/>
        <v>19560.424542353165</v>
      </c>
      <c r="AE41" s="107">
        <f t="shared" si="75"/>
        <v>0</v>
      </c>
      <c r="AF41" s="107">
        <f t="shared" si="75"/>
        <v>6520.1415141177222</v>
      </c>
      <c r="AG41" s="107">
        <f t="shared" si="75"/>
        <v>0</v>
      </c>
      <c r="AH41" s="107">
        <f>COUNTIF($L$41:$X$41,"*"&amp;AH4)*$J$41</f>
        <v>0</v>
      </c>
      <c r="AI41" s="107">
        <f t="shared" ref="AI41:AN41" si="76">COUNTIF($L$41:$X$41,"*"&amp;AI4)*$J$41</f>
        <v>0</v>
      </c>
      <c r="AJ41" s="107">
        <f t="shared" si="76"/>
        <v>0</v>
      </c>
      <c r="AK41" s="107">
        <f t="shared" si="76"/>
        <v>0</v>
      </c>
      <c r="AL41" s="107">
        <f>COUNTIF($L$41:$X$41,"*"&amp;AL3)*$J$41</f>
        <v>0</v>
      </c>
      <c r="AM41" s="107">
        <f t="shared" si="76"/>
        <v>0</v>
      </c>
      <c r="AN41" s="107">
        <f t="shared" si="76"/>
        <v>0</v>
      </c>
      <c r="AO41" s="107">
        <f t="shared" si="75"/>
        <v>0</v>
      </c>
      <c r="AP41" s="107">
        <f t="shared" si="75"/>
        <v>0</v>
      </c>
      <c r="AQ41" s="107">
        <f t="shared" si="75"/>
        <v>0</v>
      </c>
      <c r="AR41" s="107">
        <f t="shared" si="75"/>
        <v>0</v>
      </c>
      <c r="AS41" s="107">
        <f t="shared" si="75"/>
        <v>0</v>
      </c>
      <c r="AT41" s="107">
        <f t="shared" si="75"/>
        <v>0</v>
      </c>
      <c r="AU41" s="107">
        <f t="shared" si="75"/>
        <v>0</v>
      </c>
      <c r="AV41" s="107">
        <f t="shared" si="75"/>
        <v>0</v>
      </c>
      <c r="AW41" s="107">
        <f t="shared" si="75"/>
        <v>0</v>
      </c>
      <c r="AX41" s="107">
        <f t="shared" si="75"/>
        <v>0</v>
      </c>
      <c r="AY41" s="116">
        <f t="shared" si="4"/>
        <v>26080.566056470889</v>
      </c>
    </row>
    <row r="42" spans="1:51" s="31" customFormat="1">
      <c r="A42" s="34"/>
      <c r="B42" s="34"/>
      <c r="C42" s="59"/>
      <c r="D42" s="35"/>
      <c r="E42" s="35" t="s">
        <v>39</v>
      </c>
      <c r="F42" s="39">
        <v>500000</v>
      </c>
      <c r="G42" s="40">
        <f t="shared" si="19"/>
        <v>515000</v>
      </c>
      <c r="H42" s="78"/>
      <c r="I42" s="72">
        <v>0.03</v>
      </c>
      <c r="J42" s="38">
        <f t="shared" si="24"/>
        <v>913.16590185328357</v>
      </c>
      <c r="K42" s="38"/>
      <c r="L42" s="98"/>
      <c r="M42" s="101" t="s">
        <v>31</v>
      </c>
      <c r="N42" s="35" t="s">
        <v>31</v>
      </c>
      <c r="O42" s="35" t="s">
        <v>31</v>
      </c>
      <c r="P42" s="35" t="s">
        <v>31</v>
      </c>
      <c r="Q42" s="35" t="s">
        <v>31</v>
      </c>
      <c r="R42" s="35" t="s">
        <v>31</v>
      </c>
      <c r="S42" s="35" t="s">
        <v>31</v>
      </c>
      <c r="T42" s="35" t="s">
        <v>31</v>
      </c>
      <c r="U42" s="35" t="s">
        <v>31</v>
      </c>
      <c r="V42" s="35" t="s">
        <v>35</v>
      </c>
      <c r="W42" s="35" t="s">
        <v>35</v>
      </c>
      <c r="X42" s="102" t="s">
        <v>35</v>
      </c>
      <c r="Y42" s="96"/>
      <c r="Z42" s="113">
        <f>COUNTIF($L$42:$X$42,"*"&amp;Z3)*$J$42</f>
        <v>0</v>
      </c>
      <c r="AA42" s="107">
        <f t="shared" ref="AA42:AX42" si="77">COUNTIF($L$42:$X$42,"*"&amp;AA3)*$J$42</f>
        <v>0</v>
      </c>
      <c r="AB42" s="107">
        <f t="shared" si="77"/>
        <v>0</v>
      </c>
      <c r="AC42" s="107">
        <f t="shared" si="77"/>
        <v>0</v>
      </c>
      <c r="AD42" s="107">
        <f t="shared" si="77"/>
        <v>8218.4931166795523</v>
      </c>
      <c r="AE42" s="107">
        <f t="shared" si="77"/>
        <v>0</v>
      </c>
      <c r="AF42" s="107">
        <f t="shared" si="77"/>
        <v>2739.4977055598506</v>
      </c>
      <c r="AG42" s="107">
        <f t="shared" si="77"/>
        <v>0</v>
      </c>
      <c r="AH42" s="107">
        <f>COUNTIF($L$42:$X$42,"*"&amp;AH4)*$J$42</f>
        <v>0</v>
      </c>
      <c r="AI42" s="107">
        <f t="shared" ref="AI42:AN42" si="78">COUNTIF($L$42:$X$42,"*"&amp;AI4)*$J$42</f>
        <v>0</v>
      </c>
      <c r="AJ42" s="107">
        <f t="shared" si="78"/>
        <v>0</v>
      </c>
      <c r="AK42" s="107">
        <f t="shared" si="78"/>
        <v>0</v>
      </c>
      <c r="AL42" s="107">
        <f>COUNTIF($L$42:$X$42,"*"&amp;AL3)*$J$42</f>
        <v>0</v>
      </c>
      <c r="AM42" s="107">
        <f t="shared" si="78"/>
        <v>0</v>
      </c>
      <c r="AN42" s="107">
        <f t="shared" si="78"/>
        <v>0</v>
      </c>
      <c r="AO42" s="107">
        <f t="shared" si="77"/>
        <v>0</v>
      </c>
      <c r="AP42" s="107">
        <f t="shared" si="77"/>
        <v>0</v>
      </c>
      <c r="AQ42" s="107">
        <f t="shared" si="77"/>
        <v>0</v>
      </c>
      <c r="AR42" s="107">
        <f t="shared" si="77"/>
        <v>0</v>
      </c>
      <c r="AS42" s="107">
        <f t="shared" si="77"/>
        <v>0</v>
      </c>
      <c r="AT42" s="107">
        <f t="shared" si="77"/>
        <v>0</v>
      </c>
      <c r="AU42" s="107">
        <f t="shared" si="77"/>
        <v>0</v>
      </c>
      <c r="AV42" s="107">
        <f t="shared" si="77"/>
        <v>0</v>
      </c>
      <c r="AW42" s="107">
        <f t="shared" si="77"/>
        <v>0</v>
      </c>
      <c r="AX42" s="107">
        <f t="shared" si="77"/>
        <v>0</v>
      </c>
      <c r="AY42" s="116">
        <f t="shared" si="4"/>
        <v>10957.990822239402</v>
      </c>
    </row>
    <row r="43" spans="1:51" s="31" customFormat="1">
      <c r="A43" s="34"/>
      <c r="B43" s="34"/>
      <c r="C43" s="34"/>
      <c r="D43" s="35"/>
      <c r="E43" s="35" t="s">
        <v>39</v>
      </c>
      <c r="F43" s="39">
        <v>1190025</v>
      </c>
      <c r="G43" s="40">
        <f t="shared" si="19"/>
        <v>1225725.75</v>
      </c>
      <c r="H43" s="78">
        <v>0.06</v>
      </c>
      <c r="I43" s="72">
        <v>0.03</v>
      </c>
      <c r="J43" s="38">
        <f t="shared" si="24"/>
        <v>2173.3805047059072</v>
      </c>
      <c r="K43" s="38"/>
      <c r="L43" s="98"/>
      <c r="M43" s="101" t="s">
        <v>33</v>
      </c>
      <c r="N43" s="35" t="s">
        <v>33</v>
      </c>
      <c r="O43" s="35" t="s">
        <v>33</v>
      </c>
      <c r="P43" s="35" t="s">
        <v>33</v>
      </c>
      <c r="Q43" s="35" t="s">
        <v>33</v>
      </c>
      <c r="R43" s="35" t="s">
        <v>33</v>
      </c>
      <c r="S43" s="35" t="s">
        <v>33</v>
      </c>
      <c r="T43" s="35" t="s">
        <v>33</v>
      </c>
      <c r="U43" s="35" t="s">
        <v>33</v>
      </c>
      <c r="V43" s="35" t="s">
        <v>33</v>
      </c>
      <c r="W43" s="35" t="s">
        <v>33</v>
      </c>
      <c r="X43" s="102" t="s">
        <v>33</v>
      </c>
      <c r="Y43" s="96"/>
      <c r="Z43" s="113">
        <f>COUNTIF($L$43:$X$43,"*"&amp;Z3)*$J$43</f>
        <v>0</v>
      </c>
      <c r="AA43" s="107">
        <f t="shared" ref="AA43:AX43" si="79">COUNTIF($L$43:$X$43,"*"&amp;AA3)*$J$43</f>
        <v>0</v>
      </c>
      <c r="AB43" s="107">
        <f t="shared" si="79"/>
        <v>0</v>
      </c>
      <c r="AC43" s="107">
        <f t="shared" si="79"/>
        <v>0</v>
      </c>
      <c r="AD43" s="107">
        <f t="shared" si="79"/>
        <v>0</v>
      </c>
      <c r="AE43" s="107">
        <f t="shared" si="79"/>
        <v>0</v>
      </c>
      <c r="AF43" s="107">
        <f t="shared" si="79"/>
        <v>0</v>
      </c>
      <c r="AG43" s="107">
        <f t="shared" si="79"/>
        <v>0</v>
      </c>
      <c r="AH43" s="107">
        <f>COUNTIF($L$43:$X$43,"*"&amp;AH4)*$J$43</f>
        <v>26080.566056470889</v>
      </c>
      <c r="AI43" s="107">
        <f t="shared" ref="AI43:AN43" si="80">COUNTIF($L$43:$X$43,"*"&amp;AI4)*$J$43</f>
        <v>0</v>
      </c>
      <c r="AJ43" s="107">
        <f t="shared" si="80"/>
        <v>0</v>
      </c>
      <c r="AK43" s="107">
        <f t="shared" si="80"/>
        <v>0</v>
      </c>
      <c r="AL43" s="107">
        <f>COUNTIF($L$43:$X$43,"*"&amp;AL3)*$J$43</f>
        <v>0</v>
      </c>
      <c r="AM43" s="107">
        <f t="shared" si="80"/>
        <v>0</v>
      </c>
      <c r="AN43" s="107">
        <f t="shared" si="80"/>
        <v>0</v>
      </c>
      <c r="AO43" s="107">
        <f t="shared" si="79"/>
        <v>0</v>
      </c>
      <c r="AP43" s="107">
        <f t="shared" si="79"/>
        <v>0</v>
      </c>
      <c r="AQ43" s="107">
        <f t="shared" si="79"/>
        <v>0</v>
      </c>
      <c r="AR43" s="107">
        <f t="shared" si="79"/>
        <v>0</v>
      </c>
      <c r="AS43" s="107">
        <f t="shared" si="79"/>
        <v>0</v>
      </c>
      <c r="AT43" s="107">
        <f t="shared" si="79"/>
        <v>0</v>
      </c>
      <c r="AU43" s="107">
        <f t="shared" si="79"/>
        <v>0</v>
      </c>
      <c r="AV43" s="107">
        <f t="shared" si="79"/>
        <v>0</v>
      </c>
      <c r="AW43" s="107">
        <f t="shared" si="79"/>
        <v>0</v>
      </c>
      <c r="AX43" s="107">
        <f t="shared" si="79"/>
        <v>0</v>
      </c>
      <c r="AY43" s="116">
        <f t="shared" si="4"/>
        <v>26080.566056470889</v>
      </c>
    </row>
    <row r="44" spans="1:51" s="50" customFormat="1">
      <c r="A44" s="73"/>
      <c r="B44" s="76"/>
      <c r="C44" s="73"/>
      <c r="D44" s="64"/>
      <c r="E44" s="64" t="s">
        <v>39</v>
      </c>
      <c r="F44" s="39">
        <v>500000</v>
      </c>
      <c r="G44" s="40">
        <f t="shared" si="19"/>
        <v>515000</v>
      </c>
      <c r="H44" s="78"/>
      <c r="I44" s="72">
        <v>0.03</v>
      </c>
      <c r="J44" s="38">
        <f t="shared" si="24"/>
        <v>913.16590185328357</v>
      </c>
      <c r="K44" s="88"/>
      <c r="L44" s="100"/>
      <c r="M44" s="101" t="s">
        <v>33</v>
      </c>
      <c r="N44" s="35" t="s">
        <v>33</v>
      </c>
      <c r="O44" s="35" t="s">
        <v>33</v>
      </c>
      <c r="P44" s="35" t="s">
        <v>33</v>
      </c>
      <c r="Q44" s="35" t="s">
        <v>33</v>
      </c>
      <c r="R44" s="35" t="s">
        <v>33</v>
      </c>
      <c r="S44" s="35" t="s">
        <v>33</v>
      </c>
      <c r="T44" s="35" t="s">
        <v>33</v>
      </c>
      <c r="U44" s="35" t="s">
        <v>33</v>
      </c>
      <c r="V44" s="35" t="s">
        <v>33</v>
      </c>
      <c r="W44" s="35" t="s">
        <v>33</v>
      </c>
      <c r="X44" s="102" t="s">
        <v>33</v>
      </c>
      <c r="Y44" s="96"/>
      <c r="Z44" s="113">
        <f>COUNTIF($L$44:$X$44,"*"&amp;Z3)*$J$44</f>
        <v>0</v>
      </c>
      <c r="AA44" s="107">
        <f t="shared" ref="AA44:AX44" si="81">COUNTIF($L$44:$X$44,"*"&amp;AA3)*$J$44</f>
        <v>0</v>
      </c>
      <c r="AB44" s="107">
        <f t="shared" si="81"/>
        <v>0</v>
      </c>
      <c r="AC44" s="107">
        <f t="shared" si="81"/>
        <v>0</v>
      </c>
      <c r="AD44" s="107">
        <f t="shared" si="81"/>
        <v>0</v>
      </c>
      <c r="AE44" s="107">
        <f t="shared" si="81"/>
        <v>0</v>
      </c>
      <c r="AF44" s="107">
        <f t="shared" si="81"/>
        <v>0</v>
      </c>
      <c r="AG44" s="107">
        <f t="shared" si="81"/>
        <v>0</v>
      </c>
      <c r="AH44" s="107">
        <f>COUNTIF($L$44:$X$44,"*"&amp;AH4)*$J$44</f>
        <v>10957.990822239402</v>
      </c>
      <c r="AI44" s="107">
        <f t="shared" ref="AI44:AN44" si="82">COUNTIF($L$44:$X$44,"*"&amp;AI4)*$J$44</f>
        <v>0</v>
      </c>
      <c r="AJ44" s="107">
        <f t="shared" si="82"/>
        <v>0</v>
      </c>
      <c r="AK44" s="107">
        <f t="shared" si="82"/>
        <v>0</v>
      </c>
      <c r="AL44" s="107">
        <f>COUNTIF($L$44:$X$44,"*"&amp;AL3)*$J$44</f>
        <v>0</v>
      </c>
      <c r="AM44" s="107">
        <f t="shared" si="82"/>
        <v>0</v>
      </c>
      <c r="AN44" s="107">
        <f t="shared" si="82"/>
        <v>0</v>
      </c>
      <c r="AO44" s="107">
        <f t="shared" si="81"/>
        <v>0</v>
      </c>
      <c r="AP44" s="107">
        <f t="shared" si="81"/>
        <v>0</v>
      </c>
      <c r="AQ44" s="107">
        <f t="shared" si="81"/>
        <v>0</v>
      </c>
      <c r="AR44" s="107">
        <f t="shared" si="81"/>
        <v>0</v>
      </c>
      <c r="AS44" s="107">
        <f t="shared" si="81"/>
        <v>0</v>
      </c>
      <c r="AT44" s="107">
        <f t="shared" si="81"/>
        <v>0</v>
      </c>
      <c r="AU44" s="107">
        <f t="shared" si="81"/>
        <v>0</v>
      </c>
      <c r="AV44" s="107">
        <f t="shared" si="81"/>
        <v>0</v>
      </c>
      <c r="AW44" s="107">
        <f t="shared" si="81"/>
        <v>0</v>
      </c>
      <c r="AX44" s="107">
        <f t="shared" si="81"/>
        <v>0</v>
      </c>
      <c r="AY44" s="116">
        <f t="shared" si="4"/>
        <v>10957.990822239402</v>
      </c>
    </row>
    <row r="45" spans="1:51" s="81" customFormat="1">
      <c r="A45" s="59"/>
      <c r="B45" s="70"/>
      <c r="C45" s="59"/>
      <c r="D45" s="49"/>
      <c r="E45" s="49" t="s">
        <v>39</v>
      </c>
      <c r="F45" s="39">
        <v>290000</v>
      </c>
      <c r="G45" s="40">
        <f t="shared" si="19"/>
        <v>290000</v>
      </c>
      <c r="H45" s="49"/>
      <c r="I45" s="72"/>
      <c r="J45" s="38">
        <f t="shared" si="24"/>
        <v>514.20992531544118</v>
      </c>
      <c r="K45" s="80"/>
      <c r="L45" s="98"/>
      <c r="M45" s="101" t="s">
        <v>33</v>
      </c>
      <c r="N45" s="35" t="s">
        <v>33</v>
      </c>
      <c r="O45" s="35" t="s">
        <v>33</v>
      </c>
      <c r="P45" s="35" t="s">
        <v>33</v>
      </c>
      <c r="Q45" s="35" t="s">
        <v>33</v>
      </c>
      <c r="R45" s="35" t="s">
        <v>33</v>
      </c>
      <c r="S45" s="35" t="s">
        <v>33</v>
      </c>
      <c r="T45" s="35" t="s">
        <v>33</v>
      </c>
      <c r="U45" s="35" t="s">
        <v>33</v>
      </c>
      <c r="V45" s="35" t="s">
        <v>33</v>
      </c>
      <c r="W45" s="35" t="s">
        <v>33</v>
      </c>
      <c r="X45" s="102" t="s">
        <v>33</v>
      </c>
      <c r="Y45" s="96"/>
      <c r="Z45" s="113">
        <f>COUNTIF($L$45:$X$45,"*"&amp;Z3)*$J$45</f>
        <v>0</v>
      </c>
      <c r="AA45" s="107">
        <f t="shared" ref="AA45:AX45" si="83">COUNTIF($L$45:$X$45,"*"&amp;AA3)*$J$45</f>
        <v>0</v>
      </c>
      <c r="AB45" s="107">
        <f t="shared" si="83"/>
        <v>0</v>
      </c>
      <c r="AC45" s="107">
        <f t="shared" si="83"/>
        <v>0</v>
      </c>
      <c r="AD45" s="107">
        <f t="shared" si="83"/>
        <v>0</v>
      </c>
      <c r="AE45" s="107">
        <f t="shared" si="83"/>
        <v>0</v>
      </c>
      <c r="AF45" s="107">
        <f t="shared" si="83"/>
        <v>0</v>
      </c>
      <c r="AG45" s="107">
        <f t="shared" si="83"/>
        <v>0</v>
      </c>
      <c r="AH45" s="107">
        <f>COUNTIF($L$45:$X$45,"*"&amp;AH4)*$J$45</f>
        <v>6170.5191037852946</v>
      </c>
      <c r="AI45" s="107">
        <f t="shared" ref="AI45:AN45" si="84">COUNTIF($L$45:$X$45,"*"&amp;AI4)*$J$45</f>
        <v>0</v>
      </c>
      <c r="AJ45" s="107">
        <f t="shared" si="84"/>
        <v>0</v>
      </c>
      <c r="AK45" s="107">
        <f t="shared" si="84"/>
        <v>0</v>
      </c>
      <c r="AL45" s="107">
        <f>COUNTIF($L$45:$X$45,"*"&amp;AL3)*$J$45</f>
        <v>0</v>
      </c>
      <c r="AM45" s="107">
        <f t="shared" si="84"/>
        <v>0</v>
      </c>
      <c r="AN45" s="107">
        <f t="shared" si="84"/>
        <v>0</v>
      </c>
      <c r="AO45" s="107">
        <f t="shared" si="83"/>
        <v>0</v>
      </c>
      <c r="AP45" s="107">
        <f t="shared" si="83"/>
        <v>0</v>
      </c>
      <c r="AQ45" s="107">
        <f t="shared" si="83"/>
        <v>0</v>
      </c>
      <c r="AR45" s="107">
        <f t="shared" si="83"/>
        <v>0</v>
      </c>
      <c r="AS45" s="107">
        <f t="shared" si="83"/>
        <v>0</v>
      </c>
      <c r="AT45" s="107">
        <f t="shared" si="83"/>
        <v>0</v>
      </c>
      <c r="AU45" s="107">
        <f t="shared" si="83"/>
        <v>0</v>
      </c>
      <c r="AV45" s="107">
        <f t="shared" si="83"/>
        <v>0</v>
      </c>
      <c r="AW45" s="107">
        <f t="shared" si="83"/>
        <v>0</v>
      </c>
      <c r="AX45" s="107">
        <f t="shared" si="83"/>
        <v>0</v>
      </c>
      <c r="AY45" s="116">
        <f t="shared" si="4"/>
        <v>6170.5191037852946</v>
      </c>
    </row>
    <row r="46" spans="1:51" s="31" customFormat="1">
      <c r="A46" s="34"/>
      <c r="B46" s="34"/>
      <c r="C46" s="34"/>
      <c r="D46" s="35"/>
      <c r="E46" s="35" t="s">
        <v>39</v>
      </c>
      <c r="F46" s="39">
        <v>336000</v>
      </c>
      <c r="G46" s="40">
        <f t="shared" si="19"/>
        <v>336000</v>
      </c>
      <c r="H46" s="78">
        <v>0.05</v>
      </c>
      <c r="I46" s="72"/>
      <c r="J46" s="38">
        <f t="shared" si="24"/>
        <v>595.77425829651122</v>
      </c>
      <c r="K46" s="38"/>
      <c r="L46" s="98"/>
      <c r="M46" s="101" t="s">
        <v>35</v>
      </c>
      <c r="N46" s="35" t="s">
        <v>35</v>
      </c>
      <c r="O46" s="35" t="s">
        <v>35</v>
      </c>
      <c r="P46" s="35" t="s">
        <v>35</v>
      </c>
      <c r="Q46" s="35" t="s">
        <v>35</v>
      </c>
      <c r="R46" s="35" t="s">
        <v>35</v>
      </c>
      <c r="S46" s="35" t="s">
        <v>35</v>
      </c>
      <c r="T46" s="35" t="s">
        <v>35</v>
      </c>
      <c r="U46" s="35" t="s">
        <v>35</v>
      </c>
      <c r="V46" s="35" t="s">
        <v>35</v>
      </c>
      <c r="W46" s="35" t="s">
        <v>35</v>
      </c>
      <c r="X46" s="102" t="s">
        <v>35</v>
      </c>
      <c r="Y46" s="96"/>
      <c r="Z46" s="113">
        <f>COUNTIF($L$46:$X$46,"*"&amp;Z3)*$J$46</f>
        <v>0</v>
      </c>
      <c r="AA46" s="107">
        <f t="shared" ref="AA46:AX46" si="85">COUNTIF($L$46:$X$46,"*"&amp;AA3)*$J$46</f>
        <v>0</v>
      </c>
      <c r="AB46" s="107">
        <f t="shared" si="85"/>
        <v>0</v>
      </c>
      <c r="AC46" s="107">
        <f t="shared" si="85"/>
        <v>0</v>
      </c>
      <c r="AD46" s="107">
        <f t="shared" si="85"/>
        <v>0</v>
      </c>
      <c r="AE46" s="107">
        <f t="shared" si="85"/>
        <v>0</v>
      </c>
      <c r="AF46" s="107">
        <f t="shared" si="85"/>
        <v>7149.2910995581351</v>
      </c>
      <c r="AG46" s="107">
        <f t="shared" si="85"/>
        <v>0</v>
      </c>
      <c r="AH46" s="107">
        <f>COUNTIF($L$46:$X$46,"*"&amp;AH4)*$J$46</f>
        <v>0</v>
      </c>
      <c r="AI46" s="107">
        <f t="shared" ref="AI46:AN46" si="86">COUNTIF($L$46:$X$46,"*"&amp;AI4)*$J$46</f>
        <v>0</v>
      </c>
      <c r="AJ46" s="107">
        <f t="shared" si="86"/>
        <v>0</v>
      </c>
      <c r="AK46" s="107">
        <f t="shared" si="86"/>
        <v>0</v>
      </c>
      <c r="AL46" s="107">
        <f>COUNTIF($L$46:$X$46,"*"&amp;AL3)*$J$46</f>
        <v>0</v>
      </c>
      <c r="AM46" s="107">
        <f t="shared" si="86"/>
        <v>0</v>
      </c>
      <c r="AN46" s="107">
        <f t="shared" si="86"/>
        <v>0</v>
      </c>
      <c r="AO46" s="107">
        <f t="shared" si="85"/>
        <v>0</v>
      </c>
      <c r="AP46" s="107">
        <f t="shared" si="85"/>
        <v>0</v>
      </c>
      <c r="AQ46" s="107">
        <f t="shared" si="85"/>
        <v>0</v>
      </c>
      <c r="AR46" s="107">
        <f t="shared" si="85"/>
        <v>0</v>
      </c>
      <c r="AS46" s="107">
        <f t="shared" si="85"/>
        <v>0</v>
      </c>
      <c r="AT46" s="107">
        <f t="shared" si="85"/>
        <v>0</v>
      </c>
      <c r="AU46" s="107">
        <f t="shared" si="85"/>
        <v>0</v>
      </c>
      <c r="AV46" s="107">
        <f t="shared" si="85"/>
        <v>0</v>
      </c>
      <c r="AW46" s="107">
        <f t="shared" si="85"/>
        <v>0</v>
      </c>
      <c r="AX46" s="107">
        <f t="shared" si="85"/>
        <v>0</v>
      </c>
      <c r="AY46" s="116">
        <f t="shared" si="4"/>
        <v>7149.2910995581351</v>
      </c>
    </row>
    <row r="47" spans="1:51" s="31" customFormat="1">
      <c r="A47" s="34"/>
      <c r="B47" s="34"/>
      <c r="C47" s="34"/>
      <c r="D47" s="35"/>
      <c r="E47" s="35" t="s">
        <v>39</v>
      </c>
      <c r="F47" s="89">
        <v>299185</v>
      </c>
      <c r="G47" s="90">
        <f t="shared" si="19"/>
        <v>334999.99999999988</v>
      </c>
      <c r="H47" s="78">
        <v>0.06</v>
      </c>
      <c r="I47" s="62">
        <v>0.11970854153784399</v>
      </c>
      <c r="J47" s="38">
        <f t="shared" si="24"/>
        <v>594.00112062300946</v>
      </c>
      <c r="K47" s="38"/>
      <c r="L47" s="98"/>
      <c r="M47" s="101" t="s">
        <v>31</v>
      </c>
      <c r="N47" s="35" t="s">
        <v>31</v>
      </c>
      <c r="O47" s="35" t="s">
        <v>31</v>
      </c>
      <c r="P47" s="35" t="s">
        <v>31</v>
      </c>
      <c r="Q47" s="35" t="s">
        <v>31</v>
      </c>
      <c r="R47" s="35" t="s">
        <v>31</v>
      </c>
      <c r="S47" s="35" t="s">
        <v>31</v>
      </c>
      <c r="T47" s="35" t="s">
        <v>31</v>
      </c>
      <c r="U47" s="35" t="s">
        <v>31</v>
      </c>
      <c r="V47" s="35" t="s">
        <v>35</v>
      </c>
      <c r="W47" s="35" t="s">
        <v>35</v>
      </c>
      <c r="X47" s="102" t="s">
        <v>35</v>
      </c>
      <c r="Y47" s="96"/>
      <c r="Z47" s="113">
        <f>COUNTIF($L$47:$X$47,"*"&amp;Z3)*$J$47</f>
        <v>0</v>
      </c>
      <c r="AA47" s="107">
        <f t="shared" ref="AA47:AX47" si="87">COUNTIF($L$47:$X$47,"*"&amp;AA3)*$J$47</f>
        <v>0</v>
      </c>
      <c r="AB47" s="107">
        <f t="shared" si="87"/>
        <v>0</v>
      </c>
      <c r="AC47" s="107">
        <f t="shared" si="87"/>
        <v>0</v>
      </c>
      <c r="AD47" s="107">
        <f t="shared" si="87"/>
        <v>5346.0100856070849</v>
      </c>
      <c r="AE47" s="107">
        <f t="shared" si="87"/>
        <v>0</v>
      </c>
      <c r="AF47" s="107">
        <f t="shared" si="87"/>
        <v>1782.0033618690284</v>
      </c>
      <c r="AG47" s="107">
        <f t="shared" si="87"/>
        <v>0</v>
      </c>
      <c r="AH47" s="107">
        <f>COUNTIF($L$47:$X$47,"*"&amp;AH4)*$J$47</f>
        <v>0</v>
      </c>
      <c r="AI47" s="107">
        <f t="shared" ref="AI47:AN47" si="88">COUNTIF($L$47:$X$47,"*"&amp;AI4)*$J$47</f>
        <v>0</v>
      </c>
      <c r="AJ47" s="107">
        <f t="shared" si="88"/>
        <v>0</v>
      </c>
      <c r="AK47" s="107">
        <f t="shared" si="88"/>
        <v>0</v>
      </c>
      <c r="AL47" s="107">
        <f>COUNTIF($L$47:$X$47,"*"&amp;AL3)*$J$47</f>
        <v>0</v>
      </c>
      <c r="AM47" s="107">
        <f t="shared" si="88"/>
        <v>0</v>
      </c>
      <c r="AN47" s="107">
        <f t="shared" si="88"/>
        <v>0</v>
      </c>
      <c r="AO47" s="107">
        <f t="shared" si="87"/>
        <v>0</v>
      </c>
      <c r="AP47" s="107">
        <f t="shared" si="87"/>
        <v>0</v>
      </c>
      <c r="AQ47" s="107">
        <f t="shared" si="87"/>
        <v>0</v>
      </c>
      <c r="AR47" s="107">
        <f t="shared" si="87"/>
        <v>0</v>
      </c>
      <c r="AS47" s="107">
        <f t="shared" si="87"/>
        <v>0</v>
      </c>
      <c r="AT47" s="107">
        <f t="shared" si="87"/>
        <v>0</v>
      </c>
      <c r="AU47" s="107">
        <f t="shared" si="87"/>
        <v>0</v>
      </c>
      <c r="AV47" s="107">
        <f t="shared" si="87"/>
        <v>0</v>
      </c>
      <c r="AW47" s="107">
        <f t="shared" si="87"/>
        <v>0</v>
      </c>
      <c r="AX47" s="107">
        <f t="shared" si="87"/>
        <v>0</v>
      </c>
      <c r="AY47" s="116">
        <f t="shared" si="4"/>
        <v>7128.0134474761135</v>
      </c>
    </row>
    <row r="48" spans="1:51" s="31" customFormat="1">
      <c r="A48" s="34"/>
      <c r="B48" s="34"/>
      <c r="C48" s="34"/>
      <c r="D48" s="35"/>
      <c r="E48" s="35" t="s">
        <v>39</v>
      </c>
      <c r="F48" s="89">
        <v>310475</v>
      </c>
      <c r="G48" s="90">
        <f t="shared" si="19"/>
        <v>335000</v>
      </c>
      <c r="H48" s="78">
        <v>0.1</v>
      </c>
      <c r="I48" s="62">
        <v>7.8991867300104698E-2</v>
      </c>
      <c r="J48" s="38">
        <f t="shared" si="24"/>
        <v>594.00112062300968</v>
      </c>
      <c r="K48" s="38"/>
      <c r="L48" s="98"/>
      <c r="M48" s="101" t="s">
        <v>30</v>
      </c>
      <c r="N48" s="35" t="s">
        <v>30</v>
      </c>
      <c r="O48" s="35" t="s">
        <v>30</v>
      </c>
      <c r="P48" s="35" t="s">
        <v>30</v>
      </c>
      <c r="Q48" s="35" t="s">
        <v>30</v>
      </c>
      <c r="R48" s="35" t="s">
        <v>31</v>
      </c>
      <c r="S48" s="35" t="s">
        <v>31</v>
      </c>
      <c r="T48" s="35" t="s">
        <v>31</v>
      </c>
      <c r="U48" s="35" t="s">
        <v>31</v>
      </c>
      <c r="V48" s="35" t="s">
        <v>28</v>
      </c>
      <c r="W48" s="35" t="s">
        <v>28</v>
      </c>
      <c r="X48" s="102" t="s">
        <v>28</v>
      </c>
      <c r="Y48" s="96"/>
      <c r="Z48" s="113">
        <f>COUNTIF($L$48:$X$48,"*"&amp;Z3)*$J$48</f>
        <v>0</v>
      </c>
      <c r="AA48" s="107">
        <f t="shared" ref="AA48:AX48" si="89">COUNTIF($L$48:$X$48,"*"&amp;AA3)*$J$48</f>
        <v>0</v>
      </c>
      <c r="AB48" s="107">
        <f t="shared" si="89"/>
        <v>0</v>
      </c>
      <c r="AC48" s="107">
        <f t="shared" si="89"/>
        <v>0</v>
      </c>
      <c r="AD48" s="107">
        <f t="shared" si="89"/>
        <v>2376.0044824920387</v>
      </c>
      <c r="AE48" s="107">
        <f t="shared" si="89"/>
        <v>2970.0056031150484</v>
      </c>
      <c r="AF48" s="107">
        <f t="shared" si="89"/>
        <v>0</v>
      </c>
      <c r="AG48" s="107">
        <f t="shared" si="89"/>
        <v>0</v>
      </c>
      <c r="AH48" s="107">
        <f>COUNTIF($L$48:$X$48,"*"&amp;AH4)*$J$48</f>
        <v>0</v>
      </c>
      <c r="AI48" s="107">
        <f t="shared" ref="AI48:AN48" si="90">COUNTIF($L$48:$X$48,"*"&amp;AI4)*$J$48</f>
        <v>0</v>
      </c>
      <c r="AJ48" s="107">
        <f t="shared" si="90"/>
        <v>0</v>
      </c>
      <c r="AK48" s="107">
        <f t="shared" si="90"/>
        <v>0</v>
      </c>
      <c r="AL48" s="107">
        <f>COUNTIF($L$48:$X$48,"*"&amp;AL3)*$J$48</f>
        <v>1782.003361869029</v>
      </c>
      <c r="AM48" s="107">
        <f t="shared" si="90"/>
        <v>0</v>
      </c>
      <c r="AN48" s="107">
        <f t="shared" si="90"/>
        <v>0</v>
      </c>
      <c r="AO48" s="107">
        <f t="shared" si="89"/>
        <v>0</v>
      </c>
      <c r="AP48" s="107">
        <f t="shared" si="89"/>
        <v>0</v>
      </c>
      <c r="AQ48" s="107">
        <f t="shared" si="89"/>
        <v>0</v>
      </c>
      <c r="AR48" s="107">
        <f t="shared" si="89"/>
        <v>0</v>
      </c>
      <c r="AS48" s="107">
        <f t="shared" si="89"/>
        <v>0</v>
      </c>
      <c r="AT48" s="107">
        <f t="shared" si="89"/>
        <v>0</v>
      </c>
      <c r="AU48" s="107">
        <f t="shared" si="89"/>
        <v>0</v>
      </c>
      <c r="AV48" s="107">
        <f t="shared" si="89"/>
        <v>0</v>
      </c>
      <c r="AW48" s="107">
        <f t="shared" si="89"/>
        <v>0</v>
      </c>
      <c r="AX48" s="107">
        <f t="shared" si="89"/>
        <v>0</v>
      </c>
      <c r="AY48" s="116">
        <f t="shared" si="4"/>
        <v>7128.0134474761162</v>
      </c>
    </row>
    <row r="49" spans="1:51" s="31" customFormat="1">
      <c r="A49" s="34"/>
      <c r="B49" s="34"/>
      <c r="C49" s="34"/>
      <c r="D49" s="35"/>
      <c r="E49" s="35" t="s">
        <v>39</v>
      </c>
      <c r="F49" s="39">
        <v>467585</v>
      </c>
      <c r="G49" s="40">
        <f t="shared" si="19"/>
        <v>467585</v>
      </c>
      <c r="H49" s="78">
        <v>0.02</v>
      </c>
      <c r="I49" s="72"/>
      <c r="J49" s="38">
        <f t="shared" si="24"/>
        <v>829.09257906420885</v>
      </c>
      <c r="K49" s="38"/>
      <c r="L49" s="98"/>
      <c r="M49" s="101" t="s">
        <v>1</v>
      </c>
      <c r="N49" s="35" t="s">
        <v>1</v>
      </c>
      <c r="O49" s="35" t="s">
        <v>1</v>
      </c>
      <c r="P49" s="35" t="s">
        <v>1</v>
      </c>
      <c r="Q49" s="35" t="s">
        <v>1</v>
      </c>
      <c r="R49" s="35" t="s">
        <v>1</v>
      </c>
      <c r="S49" s="35" t="s">
        <v>1</v>
      </c>
      <c r="T49" s="35" t="s">
        <v>1</v>
      </c>
      <c r="U49" s="35" t="s">
        <v>1</v>
      </c>
      <c r="V49" s="35" t="s">
        <v>1</v>
      </c>
      <c r="W49" s="35" t="s">
        <v>1</v>
      </c>
      <c r="X49" s="102" t="s">
        <v>1</v>
      </c>
      <c r="Y49" s="96"/>
      <c r="Z49" s="113">
        <f>COUNTIF($L$49:$X$49,"*"&amp;Z3)*$J$49</f>
        <v>0</v>
      </c>
      <c r="AA49" s="107">
        <f t="shared" ref="AA49:AX49" si="91">COUNTIF($L$49:$X$49,"*"&amp;AA3)*$J$49</f>
        <v>0</v>
      </c>
      <c r="AB49" s="107">
        <f t="shared" si="91"/>
        <v>0</v>
      </c>
      <c r="AC49" s="107">
        <f t="shared" si="91"/>
        <v>0</v>
      </c>
      <c r="AD49" s="107">
        <f t="shared" si="91"/>
        <v>0</v>
      </c>
      <c r="AE49" s="107">
        <f t="shared" si="91"/>
        <v>0</v>
      </c>
      <c r="AF49" s="107">
        <f t="shared" si="91"/>
        <v>0</v>
      </c>
      <c r="AG49" s="107">
        <f t="shared" si="91"/>
        <v>0</v>
      </c>
      <c r="AH49" s="107">
        <f>COUNTIF($L$49:$X$49,"*"&amp;AH4)*$J$49</f>
        <v>0</v>
      </c>
      <c r="AI49" s="107">
        <f t="shared" ref="AI49:AN49" si="92">COUNTIF($L$49:$X$49,"*"&amp;AI4)*$J$49</f>
        <v>0</v>
      </c>
      <c r="AJ49" s="107">
        <f t="shared" si="92"/>
        <v>0</v>
      </c>
      <c r="AK49" s="107">
        <f t="shared" si="92"/>
        <v>0</v>
      </c>
      <c r="AL49" s="107">
        <f>COUNTIF($L$49:$X$49,"*"&amp;AL3)*$J$49</f>
        <v>0</v>
      </c>
      <c r="AM49" s="107">
        <f t="shared" si="92"/>
        <v>0</v>
      </c>
      <c r="AN49" s="107">
        <f t="shared" si="92"/>
        <v>9949.1109487705071</v>
      </c>
      <c r="AO49" s="107">
        <f t="shared" si="91"/>
        <v>0</v>
      </c>
      <c r="AP49" s="107">
        <f t="shared" si="91"/>
        <v>0</v>
      </c>
      <c r="AQ49" s="107">
        <f t="shared" si="91"/>
        <v>0</v>
      </c>
      <c r="AR49" s="107">
        <f t="shared" si="91"/>
        <v>0</v>
      </c>
      <c r="AS49" s="107">
        <f t="shared" si="91"/>
        <v>0</v>
      </c>
      <c r="AT49" s="107">
        <f t="shared" si="91"/>
        <v>0</v>
      </c>
      <c r="AU49" s="107">
        <f t="shared" si="91"/>
        <v>0</v>
      </c>
      <c r="AV49" s="107">
        <f t="shared" si="91"/>
        <v>0</v>
      </c>
      <c r="AW49" s="107">
        <f t="shared" si="91"/>
        <v>0</v>
      </c>
      <c r="AX49" s="107">
        <f t="shared" si="91"/>
        <v>0</v>
      </c>
      <c r="AY49" s="116">
        <f t="shared" si="4"/>
        <v>9949.1109487705071</v>
      </c>
    </row>
    <row r="50" spans="1:51" s="31" customFormat="1">
      <c r="A50" s="34"/>
      <c r="B50" s="34"/>
      <c r="C50" s="34"/>
      <c r="D50" s="35"/>
      <c r="E50" s="35" t="s">
        <v>39</v>
      </c>
      <c r="F50" s="39">
        <v>346584</v>
      </c>
      <c r="G50" s="40">
        <f t="shared" si="19"/>
        <v>346584</v>
      </c>
      <c r="H50" s="78">
        <v>0.05</v>
      </c>
      <c r="I50" s="72"/>
      <c r="J50" s="38">
        <f t="shared" si="24"/>
        <v>614.54114743285129</v>
      </c>
      <c r="K50" s="38"/>
      <c r="L50" s="98"/>
      <c r="M50" s="101" t="s">
        <v>31</v>
      </c>
      <c r="N50" s="35" t="s">
        <v>31</v>
      </c>
      <c r="O50" s="35" t="s">
        <v>31</v>
      </c>
      <c r="P50" s="35" t="s">
        <v>31</v>
      </c>
      <c r="Q50" s="35" t="s">
        <v>31</v>
      </c>
      <c r="R50" s="35" t="s">
        <v>31</v>
      </c>
      <c r="S50" s="35" t="s">
        <v>31</v>
      </c>
      <c r="T50" s="35" t="s">
        <v>31</v>
      </c>
      <c r="U50" s="35" t="s">
        <v>31</v>
      </c>
      <c r="V50" s="35" t="s">
        <v>28</v>
      </c>
      <c r="W50" s="35" t="s">
        <v>28</v>
      </c>
      <c r="X50" s="102" t="s">
        <v>28</v>
      </c>
      <c r="Y50" s="96"/>
      <c r="Z50" s="113">
        <f>COUNTIF($L$50:$X$50,"*"&amp;Z3)*$J$50</f>
        <v>0</v>
      </c>
      <c r="AA50" s="107">
        <f t="shared" ref="AA50:AX50" si="93">COUNTIF($L$50:$X$50,"*"&amp;AA3)*$J$50</f>
        <v>0</v>
      </c>
      <c r="AB50" s="107">
        <f t="shared" si="93"/>
        <v>0</v>
      </c>
      <c r="AC50" s="107">
        <f t="shared" si="93"/>
        <v>0</v>
      </c>
      <c r="AD50" s="107">
        <f t="shared" si="93"/>
        <v>5530.8703268956615</v>
      </c>
      <c r="AE50" s="107">
        <f t="shared" si="93"/>
        <v>0</v>
      </c>
      <c r="AF50" s="107">
        <f t="shared" si="93"/>
        <v>0</v>
      </c>
      <c r="AG50" s="107">
        <f t="shared" si="93"/>
        <v>0</v>
      </c>
      <c r="AH50" s="107">
        <f>COUNTIF($L$50:$X$50,"*"&amp;AH4)*$J$50</f>
        <v>0</v>
      </c>
      <c r="AI50" s="107">
        <f t="shared" ref="AI50:AN50" si="94">COUNTIF($L$50:$X$50,"*"&amp;AI4)*$J$50</f>
        <v>0</v>
      </c>
      <c r="AJ50" s="107">
        <f t="shared" si="94"/>
        <v>0</v>
      </c>
      <c r="AK50" s="107">
        <f t="shared" si="94"/>
        <v>0</v>
      </c>
      <c r="AL50" s="107">
        <f>COUNTIF($L$50:$X$50,"*"&amp;AL3)*$J$50</f>
        <v>1843.623442298554</v>
      </c>
      <c r="AM50" s="107">
        <f t="shared" si="94"/>
        <v>0</v>
      </c>
      <c r="AN50" s="107">
        <f t="shared" si="94"/>
        <v>0</v>
      </c>
      <c r="AO50" s="107">
        <f t="shared" si="93"/>
        <v>0</v>
      </c>
      <c r="AP50" s="107">
        <f t="shared" si="93"/>
        <v>0</v>
      </c>
      <c r="AQ50" s="107">
        <f t="shared" si="93"/>
        <v>0</v>
      </c>
      <c r="AR50" s="107">
        <f t="shared" si="93"/>
        <v>0</v>
      </c>
      <c r="AS50" s="107">
        <f t="shared" si="93"/>
        <v>0</v>
      </c>
      <c r="AT50" s="107">
        <f t="shared" si="93"/>
        <v>0</v>
      </c>
      <c r="AU50" s="107">
        <f t="shared" si="93"/>
        <v>0</v>
      </c>
      <c r="AV50" s="107">
        <f t="shared" si="93"/>
        <v>0</v>
      </c>
      <c r="AW50" s="107">
        <f t="shared" si="93"/>
        <v>0</v>
      </c>
      <c r="AX50" s="107">
        <f t="shared" si="93"/>
        <v>0</v>
      </c>
      <c r="AY50" s="116">
        <f t="shared" si="4"/>
        <v>7374.4937691942159</v>
      </c>
    </row>
    <row r="51" spans="1:51" s="31" customFormat="1">
      <c r="A51" s="34"/>
      <c r="B51" s="34"/>
      <c r="C51" s="34"/>
      <c r="D51" s="35"/>
      <c r="E51" s="35" t="s">
        <v>39</v>
      </c>
      <c r="F51" s="89">
        <v>296968</v>
      </c>
      <c r="G51" s="90">
        <f t="shared" si="19"/>
        <v>314785.99999999994</v>
      </c>
      <c r="H51" s="78">
        <v>0.06</v>
      </c>
      <c r="I51" s="62">
        <v>5.9999730610705501E-2</v>
      </c>
      <c r="J51" s="38">
        <f t="shared" si="24"/>
        <v>558.15891569084977</v>
      </c>
      <c r="K51" s="38"/>
      <c r="L51" s="98"/>
      <c r="M51" s="101" t="s">
        <v>1</v>
      </c>
      <c r="N51" s="35" t="s">
        <v>1</v>
      </c>
      <c r="O51" s="35" t="s">
        <v>1</v>
      </c>
      <c r="P51" s="35" t="s">
        <v>1</v>
      </c>
      <c r="Q51" s="35" t="s">
        <v>1</v>
      </c>
      <c r="R51" s="35" t="s">
        <v>1</v>
      </c>
      <c r="S51" s="35" t="s">
        <v>1</v>
      </c>
      <c r="T51" s="35" t="s">
        <v>1</v>
      </c>
      <c r="U51" s="35" t="s">
        <v>1</v>
      </c>
      <c r="V51" s="35" t="s">
        <v>28</v>
      </c>
      <c r="W51" s="35" t="s">
        <v>28</v>
      </c>
      <c r="X51" s="102" t="s">
        <v>28</v>
      </c>
      <c r="Y51" s="96"/>
      <c r="Z51" s="113">
        <f>COUNTIF($L$51:$X$51,"*"&amp;Z3)*$J$51</f>
        <v>0</v>
      </c>
      <c r="AA51" s="107">
        <f t="shared" ref="AA51:AX51" si="95">COUNTIF($L$51:$X$51,"*"&amp;AA3)*$J$51</f>
        <v>0</v>
      </c>
      <c r="AB51" s="107">
        <f t="shared" si="95"/>
        <v>0</v>
      </c>
      <c r="AC51" s="107">
        <f t="shared" si="95"/>
        <v>0</v>
      </c>
      <c r="AD51" s="107">
        <f t="shared" si="95"/>
        <v>0</v>
      </c>
      <c r="AE51" s="107">
        <f t="shared" si="95"/>
        <v>0</v>
      </c>
      <c r="AF51" s="107">
        <f t="shared" si="95"/>
        <v>0</v>
      </c>
      <c r="AG51" s="107">
        <f t="shared" si="95"/>
        <v>0</v>
      </c>
      <c r="AH51" s="107">
        <f>COUNTIF($L$51:$X$51,"*"&amp;AH4)*$J$51</f>
        <v>0</v>
      </c>
      <c r="AI51" s="107">
        <f t="shared" ref="AI51:AN51" si="96">COUNTIF($L$51:$X$51,"*"&amp;AI4)*$J$51</f>
        <v>0</v>
      </c>
      <c r="AJ51" s="107">
        <f t="shared" si="96"/>
        <v>0</v>
      </c>
      <c r="AK51" s="107">
        <f t="shared" si="96"/>
        <v>0</v>
      </c>
      <c r="AL51" s="107">
        <f>COUNTIF($L$51:$X$51,"*"&amp;AL3)*$J$51</f>
        <v>1674.4767470725492</v>
      </c>
      <c r="AM51" s="107">
        <f t="shared" si="96"/>
        <v>0</v>
      </c>
      <c r="AN51" s="107">
        <f t="shared" si="96"/>
        <v>5023.4302412176476</v>
      </c>
      <c r="AO51" s="107">
        <f t="shared" si="95"/>
        <v>0</v>
      </c>
      <c r="AP51" s="107">
        <f t="shared" si="95"/>
        <v>0</v>
      </c>
      <c r="AQ51" s="107">
        <f t="shared" si="95"/>
        <v>0</v>
      </c>
      <c r="AR51" s="107">
        <f t="shared" si="95"/>
        <v>0</v>
      </c>
      <c r="AS51" s="107">
        <f t="shared" si="95"/>
        <v>0</v>
      </c>
      <c r="AT51" s="107">
        <f t="shared" si="95"/>
        <v>0</v>
      </c>
      <c r="AU51" s="107">
        <f t="shared" si="95"/>
        <v>0</v>
      </c>
      <c r="AV51" s="107">
        <f t="shared" si="95"/>
        <v>0</v>
      </c>
      <c r="AW51" s="107">
        <f t="shared" si="95"/>
        <v>0</v>
      </c>
      <c r="AX51" s="107">
        <f t="shared" si="95"/>
        <v>0</v>
      </c>
      <c r="AY51" s="116">
        <f t="shared" si="4"/>
        <v>6697.9069882901968</v>
      </c>
    </row>
    <row r="52" spans="1:51">
      <c r="A52" s="69"/>
      <c r="B52" s="86"/>
      <c r="C52" s="34"/>
      <c r="D52" s="35"/>
      <c r="E52" s="35" t="s">
        <v>39</v>
      </c>
      <c r="F52" s="39">
        <v>320000</v>
      </c>
      <c r="G52" s="40">
        <f t="shared" si="19"/>
        <v>320000</v>
      </c>
      <c r="H52" s="71"/>
      <c r="I52" s="72"/>
      <c r="J52" s="38">
        <f t="shared" si="24"/>
        <v>567.40405552048685</v>
      </c>
      <c r="K52" s="69"/>
      <c r="L52" s="98"/>
      <c r="M52" s="101" t="s">
        <v>1</v>
      </c>
      <c r="N52" s="35" t="s">
        <v>1</v>
      </c>
      <c r="O52" s="35" t="s">
        <v>1</v>
      </c>
      <c r="P52" s="35" t="s">
        <v>1</v>
      </c>
      <c r="Q52" s="35" t="s">
        <v>1</v>
      </c>
      <c r="R52" s="35" t="s">
        <v>1</v>
      </c>
      <c r="S52" s="35" t="s">
        <v>1</v>
      </c>
      <c r="T52" s="35" t="s">
        <v>1</v>
      </c>
      <c r="U52" s="35" t="s">
        <v>1</v>
      </c>
      <c r="V52" s="35" t="s">
        <v>1</v>
      </c>
      <c r="W52" s="35" t="s">
        <v>1</v>
      </c>
      <c r="X52" s="102" t="s">
        <v>1</v>
      </c>
      <c r="Y52" s="96"/>
      <c r="Z52" s="113">
        <f>COUNTIF($L$52:$X$52,"*"&amp;Z3)*$J$52</f>
        <v>0</v>
      </c>
      <c r="AA52" s="107">
        <f t="shared" ref="AA52:AX52" si="97">COUNTIF($L$52:$X$52,"*"&amp;AA3)*$J$52</f>
        <v>0</v>
      </c>
      <c r="AB52" s="107">
        <f t="shared" si="97"/>
        <v>0</v>
      </c>
      <c r="AC52" s="107">
        <f t="shared" si="97"/>
        <v>0</v>
      </c>
      <c r="AD52" s="107">
        <f t="shared" si="97"/>
        <v>0</v>
      </c>
      <c r="AE52" s="107">
        <f t="shared" si="97"/>
        <v>0</v>
      </c>
      <c r="AF52" s="107">
        <f t="shared" si="97"/>
        <v>0</v>
      </c>
      <c r="AG52" s="107">
        <f t="shared" si="97"/>
        <v>0</v>
      </c>
      <c r="AH52" s="107">
        <f>COUNTIF($L$52:$X$52,"*"&amp;AH4)*$J$52</f>
        <v>0</v>
      </c>
      <c r="AI52" s="107">
        <f t="shared" ref="AI52:AN52" si="98">COUNTIF($L$52:$X$52,"*"&amp;AI4)*$J$52</f>
        <v>0</v>
      </c>
      <c r="AJ52" s="107">
        <f t="shared" si="98"/>
        <v>0</v>
      </c>
      <c r="AK52" s="107">
        <f t="shared" si="98"/>
        <v>0</v>
      </c>
      <c r="AL52" s="107">
        <f>COUNTIF($L$52:$X$52,"*"&amp;AL3)*$J$52</f>
        <v>0</v>
      </c>
      <c r="AM52" s="107">
        <f t="shared" si="98"/>
        <v>0</v>
      </c>
      <c r="AN52" s="107">
        <f t="shared" si="98"/>
        <v>6808.8486662458417</v>
      </c>
      <c r="AO52" s="107">
        <f t="shared" si="97"/>
        <v>0</v>
      </c>
      <c r="AP52" s="107">
        <f t="shared" si="97"/>
        <v>0</v>
      </c>
      <c r="AQ52" s="107">
        <f t="shared" si="97"/>
        <v>0</v>
      </c>
      <c r="AR52" s="107">
        <f t="shared" si="97"/>
        <v>0</v>
      </c>
      <c r="AS52" s="107">
        <f t="shared" si="97"/>
        <v>0</v>
      </c>
      <c r="AT52" s="107">
        <f t="shared" si="97"/>
        <v>0</v>
      </c>
      <c r="AU52" s="107">
        <f t="shared" si="97"/>
        <v>0</v>
      </c>
      <c r="AV52" s="107">
        <f t="shared" si="97"/>
        <v>0</v>
      </c>
      <c r="AW52" s="107">
        <f t="shared" si="97"/>
        <v>0</v>
      </c>
      <c r="AX52" s="107">
        <f t="shared" si="97"/>
        <v>0</v>
      </c>
      <c r="AY52" s="116">
        <f t="shared" si="4"/>
        <v>6808.8486662458417</v>
      </c>
    </row>
    <row r="53" spans="1:51" s="31" customFormat="1" ht="30">
      <c r="A53" s="59"/>
      <c r="B53" s="60"/>
      <c r="C53" s="34"/>
      <c r="D53" s="35"/>
      <c r="E53" s="35" t="s">
        <v>39</v>
      </c>
      <c r="F53" s="39">
        <v>1222666</v>
      </c>
      <c r="G53" s="40">
        <f t="shared" si="19"/>
        <v>1259345.98</v>
      </c>
      <c r="H53" s="35"/>
      <c r="I53" s="72">
        <v>0.03</v>
      </c>
      <c r="J53" s="38">
        <f t="shared" si="24"/>
        <v>2232.9938011106933</v>
      </c>
      <c r="K53" s="38"/>
      <c r="L53" s="98"/>
      <c r="M53" s="101" t="s">
        <v>40</v>
      </c>
      <c r="N53" s="35" t="s">
        <v>40</v>
      </c>
      <c r="O53" s="35" t="s">
        <v>40</v>
      </c>
      <c r="P53" s="35" t="s">
        <v>40</v>
      </c>
      <c r="Q53" s="35" t="s">
        <v>40</v>
      </c>
      <c r="R53" s="35" t="s">
        <v>40</v>
      </c>
      <c r="S53" s="35" t="s">
        <v>40</v>
      </c>
      <c r="T53" s="35" t="s">
        <v>40</v>
      </c>
      <c r="U53" s="35" t="s">
        <v>40</v>
      </c>
      <c r="V53" s="35" t="s">
        <v>40</v>
      </c>
      <c r="W53" s="35" t="s">
        <v>40</v>
      </c>
      <c r="X53" s="102" t="s">
        <v>40</v>
      </c>
      <c r="Y53" s="96"/>
      <c r="Z53" s="113">
        <f>COUNTIF($L$53:$X$53,"*"&amp;Z3)*$J$53</f>
        <v>0</v>
      </c>
      <c r="AA53" s="107">
        <f t="shared" ref="AA53:AX53" si="99">COUNTIF($L$53:$X$53,"*"&amp;AA3)*$J$53</f>
        <v>0</v>
      </c>
      <c r="AB53" s="107">
        <f t="shared" si="99"/>
        <v>0</v>
      </c>
      <c r="AC53" s="107">
        <f t="shared" si="99"/>
        <v>0</v>
      </c>
      <c r="AD53" s="107">
        <f t="shared" si="99"/>
        <v>0</v>
      </c>
      <c r="AE53" s="107">
        <f t="shared" si="99"/>
        <v>0</v>
      </c>
      <c r="AF53" s="107">
        <f t="shared" si="99"/>
        <v>0</v>
      </c>
      <c r="AG53" s="107">
        <f t="shared" si="99"/>
        <v>0</v>
      </c>
      <c r="AH53" s="107">
        <f>COUNTIF($L$53:$X$53,"*"&amp;AH4)*$J$53</f>
        <v>0</v>
      </c>
      <c r="AI53" s="107">
        <f t="shared" ref="AI53:AN53" si="100">COUNTIF($L$53:$X$53,"*"&amp;AI4)*$J$53</f>
        <v>0</v>
      </c>
      <c r="AJ53" s="107">
        <f t="shared" si="100"/>
        <v>0</v>
      </c>
      <c r="AK53" s="107">
        <f t="shared" si="100"/>
        <v>0</v>
      </c>
      <c r="AL53" s="107">
        <f>COUNTIF($L$53:$X$53,"*"&amp;AL3)*$J$53</f>
        <v>0</v>
      </c>
      <c r="AM53" s="107">
        <f t="shared" si="100"/>
        <v>0</v>
      </c>
      <c r="AN53" s="107">
        <f t="shared" si="100"/>
        <v>0</v>
      </c>
      <c r="AO53" s="107">
        <f t="shared" si="99"/>
        <v>26795.92561332832</v>
      </c>
      <c r="AP53" s="107">
        <f t="shared" si="99"/>
        <v>0</v>
      </c>
      <c r="AQ53" s="107">
        <f t="shared" si="99"/>
        <v>0</v>
      </c>
      <c r="AR53" s="107">
        <f t="shared" si="99"/>
        <v>0</v>
      </c>
      <c r="AS53" s="107">
        <f t="shared" si="99"/>
        <v>0</v>
      </c>
      <c r="AT53" s="107">
        <f t="shared" si="99"/>
        <v>0</v>
      </c>
      <c r="AU53" s="107">
        <f t="shared" si="99"/>
        <v>0</v>
      </c>
      <c r="AV53" s="107">
        <f t="shared" si="99"/>
        <v>0</v>
      </c>
      <c r="AW53" s="107">
        <f t="shared" si="99"/>
        <v>0</v>
      </c>
      <c r="AX53" s="107">
        <f t="shared" si="99"/>
        <v>0</v>
      </c>
      <c r="AY53" s="116">
        <f t="shared" si="4"/>
        <v>26795.92561332832</v>
      </c>
    </row>
    <row r="54" spans="1:51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98"/>
      <c r="M54" s="101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102"/>
      <c r="Y54" s="96"/>
      <c r="Z54" s="113">
        <f>COUNTIF($L$54:$X$54,"*"&amp;Z3)*$J$54</f>
        <v>0</v>
      </c>
      <c r="AA54" s="107">
        <f t="shared" ref="AA54:AX54" si="101">COUNTIF($L$54:$X$54,"*"&amp;AA3)*$J$54</f>
        <v>0</v>
      </c>
      <c r="AB54" s="107">
        <f t="shared" si="101"/>
        <v>0</v>
      </c>
      <c r="AC54" s="107">
        <f t="shared" si="101"/>
        <v>0</v>
      </c>
      <c r="AD54" s="107">
        <f t="shared" si="101"/>
        <v>0</v>
      </c>
      <c r="AE54" s="107">
        <f t="shared" si="101"/>
        <v>0</v>
      </c>
      <c r="AF54" s="107">
        <f t="shared" si="101"/>
        <v>0</v>
      </c>
      <c r="AG54" s="107">
        <f t="shared" si="101"/>
        <v>0</v>
      </c>
      <c r="AH54" s="107">
        <f>COUNTIF($L$54:$X$54,"*"&amp;AH4)*$J$54</f>
        <v>0</v>
      </c>
      <c r="AI54" s="107">
        <f t="shared" ref="AI54:AN54" si="102">COUNTIF($L$54:$X$54,"*"&amp;AI4)*$J$54</f>
        <v>0</v>
      </c>
      <c r="AJ54" s="107">
        <f t="shared" si="102"/>
        <v>0</v>
      </c>
      <c r="AK54" s="107">
        <f t="shared" si="102"/>
        <v>0</v>
      </c>
      <c r="AL54" s="107">
        <f>COUNTIF($L$54:$X$54,"*"&amp;AL3)*$J$54</f>
        <v>0</v>
      </c>
      <c r="AM54" s="107">
        <f t="shared" si="102"/>
        <v>0</v>
      </c>
      <c r="AN54" s="107">
        <f t="shared" si="102"/>
        <v>0</v>
      </c>
      <c r="AO54" s="107">
        <f t="shared" si="101"/>
        <v>0</v>
      </c>
      <c r="AP54" s="107">
        <f t="shared" si="101"/>
        <v>0</v>
      </c>
      <c r="AQ54" s="107">
        <f t="shared" si="101"/>
        <v>0</v>
      </c>
      <c r="AR54" s="107">
        <f t="shared" si="101"/>
        <v>0</v>
      </c>
      <c r="AS54" s="107">
        <f t="shared" si="101"/>
        <v>0</v>
      </c>
      <c r="AT54" s="107">
        <f t="shared" si="101"/>
        <v>0</v>
      </c>
      <c r="AU54" s="107">
        <f t="shared" si="101"/>
        <v>0</v>
      </c>
      <c r="AV54" s="107">
        <f t="shared" si="101"/>
        <v>0</v>
      </c>
      <c r="AW54" s="107">
        <f t="shared" si="101"/>
        <v>0</v>
      </c>
      <c r="AX54" s="107">
        <f t="shared" si="101"/>
        <v>0</v>
      </c>
      <c r="AY54" s="116">
        <f t="shared" si="4"/>
        <v>0</v>
      </c>
    </row>
    <row r="55" spans="1:51" s="93" customFormat="1">
      <c r="A55" s="59"/>
      <c r="B55" s="60"/>
      <c r="C55" s="91"/>
      <c r="D55" s="35"/>
      <c r="E55" s="35" t="s">
        <v>39</v>
      </c>
      <c r="F55" s="39">
        <v>900000</v>
      </c>
      <c r="G55" s="40">
        <f>F55*(1+I55)</f>
        <v>900000</v>
      </c>
      <c r="H55" s="78"/>
      <c r="I55" s="72"/>
      <c r="J55" s="38">
        <f>G55/$C$1</f>
        <v>1595.8239061513693</v>
      </c>
      <c r="K55" s="92"/>
      <c r="L55" s="98"/>
      <c r="M55" s="101" t="s">
        <v>46</v>
      </c>
      <c r="N55" s="35" t="s">
        <v>46</v>
      </c>
      <c r="O55" s="35" t="s">
        <v>46</v>
      </c>
      <c r="P55" s="35" t="s">
        <v>47</v>
      </c>
      <c r="Q55" s="35" t="s">
        <v>47</v>
      </c>
      <c r="R55" s="35" t="s">
        <v>47</v>
      </c>
      <c r="S55" s="35" t="s">
        <v>47</v>
      </c>
      <c r="T55" s="35" t="s">
        <v>47</v>
      </c>
      <c r="U55" s="35" t="s">
        <v>35</v>
      </c>
      <c r="V55" s="35" t="s">
        <v>35</v>
      </c>
      <c r="W55" s="35" t="s">
        <v>35</v>
      </c>
      <c r="X55" s="102" t="s">
        <v>35</v>
      </c>
      <c r="Y55" s="96"/>
      <c r="Z55" s="113">
        <f>COUNTIF($L$55:$X$55,"*"&amp;Z3)*$J$55</f>
        <v>0</v>
      </c>
      <c r="AA55" s="107">
        <f t="shared" ref="AA55:AX55" si="103">COUNTIF($L$55:$X$55,"*"&amp;AA3)*$J$55</f>
        <v>7979.1195307568469</v>
      </c>
      <c r="AB55" s="107">
        <f t="shared" si="103"/>
        <v>0</v>
      </c>
      <c r="AC55" s="107">
        <f t="shared" si="103"/>
        <v>0</v>
      </c>
      <c r="AD55" s="107">
        <f t="shared" si="103"/>
        <v>0</v>
      </c>
      <c r="AE55" s="107">
        <f t="shared" si="103"/>
        <v>0</v>
      </c>
      <c r="AF55" s="107">
        <f t="shared" si="103"/>
        <v>6383.2956246054773</v>
      </c>
      <c r="AG55" s="107">
        <f t="shared" si="103"/>
        <v>0</v>
      </c>
      <c r="AH55" s="107">
        <f>COUNTIF($L$55:$X$55,"*"&amp;AH4)*$J$55</f>
        <v>0</v>
      </c>
      <c r="AI55" s="107">
        <f t="shared" ref="AI55:AN55" si="104">COUNTIF($L$55:$X$55,"*"&amp;AI4)*$J$55</f>
        <v>0</v>
      </c>
      <c r="AJ55" s="107">
        <f t="shared" si="104"/>
        <v>0</v>
      </c>
      <c r="AK55" s="107">
        <f t="shared" si="104"/>
        <v>0</v>
      </c>
      <c r="AL55" s="107">
        <f>COUNTIF($L$55:$X$55,"*"&amp;AL3)*$J$55</f>
        <v>0</v>
      </c>
      <c r="AM55" s="107">
        <f t="shared" si="104"/>
        <v>0</v>
      </c>
      <c r="AN55" s="107">
        <f t="shared" si="104"/>
        <v>0</v>
      </c>
      <c r="AO55" s="107">
        <f t="shared" si="103"/>
        <v>0</v>
      </c>
      <c r="AP55" s="107">
        <f t="shared" si="103"/>
        <v>0</v>
      </c>
      <c r="AQ55" s="107">
        <f t="shared" si="103"/>
        <v>0</v>
      </c>
      <c r="AR55" s="107">
        <f t="shared" si="103"/>
        <v>0</v>
      </c>
      <c r="AS55" s="107">
        <f t="shared" si="103"/>
        <v>0</v>
      </c>
      <c r="AT55" s="107">
        <f t="shared" si="103"/>
        <v>0</v>
      </c>
      <c r="AU55" s="107">
        <f t="shared" si="103"/>
        <v>0</v>
      </c>
      <c r="AV55" s="107">
        <f t="shared" si="103"/>
        <v>0</v>
      </c>
      <c r="AW55" s="107">
        <f t="shared" si="103"/>
        <v>0</v>
      </c>
      <c r="AX55" s="107">
        <f t="shared" si="103"/>
        <v>0</v>
      </c>
      <c r="AY55" s="116">
        <f t="shared" si="4"/>
        <v>14362.415155362323</v>
      </c>
    </row>
    <row r="56" spans="1:51" s="81" customFormat="1">
      <c r="A56" s="79"/>
      <c r="B56" s="70"/>
      <c r="C56" s="79"/>
      <c r="D56" s="35"/>
      <c r="E56" s="35" t="s">
        <v>39</v>
      </c>
      <c r="F56" s="39">
        <v>1194000</v>
      </c>
      <c r="G56" s="40">
        <f>F56*(1+I56)</f>
        <v>1194000</v>
      </c>
      <c r="H56" s="94"/>
      <c r="I56" s="72"/>
      <c r="J56" s="38">
        <f>G56/$C$1</f>
        <v>2117.1263821608168</v>
      </c>
      <c r="K56" s="80"/>
      <c r="L56" s="98"/>
      <c r="M56" s="101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102"/>
      <c r="Y56" s="96"/>
      <c r="Z56" s="113">
        <f>COUNTIF($L$56:$X$56,"*"&amp;Z3)*$J$56</f>
        <v>0</v>
      </c>
      <c r="AA56" s="107">
        <f t="shared" ref="AA56:AX56" si="105">COUNTIF($L$56:$X$56,"*"&amp;AA3)*$J$56</f>
        <v>0</v>
      </c>
      <c r="AB56" s="107">
        <f t="shared" si="105"/>
        <v>0</v>
      </c>
      <c r="AC56" s="107">
        <f t="shared" si="105"/>
        <v>0</v>
      </c>
      <c r="AD56" s="107">
        <f t="shared" si="105"/>
        <v>0</v>
      </c>
      <c r="AE56" s="107">
        <f t="shared" si="105"/>
        <v>0</v>
      </c>
      <c r="AF56" s="107">
        <f t="shared" si="105"/>
        <v>0</v>
      </c>
      <c r="AG56" s="107">
        <f t="shared" si="105"/>
        <v>0</v>
      </c>
      <c r="AH56" s="107">
        <f>COUNTIF($L$56:$X$56,"*"&amp;AH4)*$J$56</f>
        <v>0</v>
      </c>
      <c r="AI56" s="107">
        <f t="shared" ref="AI56:AN56" si="106">COUNTIF($L$56:$X$56,"*"&amp;AI4)*$J$56</f>
        <v>0</v>
      </c>
      <c r="AJ56" s="107">
        <f t="shared" si="106"/>
        <v>0</v>
      </c>
      <c r="AK56" s="107">
        <f t="shared" si="106"/>
        <v>0</v>
      </c>
      <c r="AL56" s="107">
        <f>COUNTIF($L$56:$X$56,"*"&amp;AL3)*$J$56</f>
        <v>0</v>
      </c>
      <c r="AM56" s="107">
        <f t="shared" si="106"/>
        <v>0</v>
      </c>
      <c r="AN56" s="107">
        <f t="shared" si="106"/>
        <v>0</v>
      </c>
      <c r="AO56" s="107">
        <f t="shared" si="105"/>
        <v>0</v>
      </c>
      <c r="AP56" s="107">
        <f t="shared" si="105"/>
        <v>0</v>
      </c>
      <c r="AQ56" s="107">
        <f t="shared" si="105"/>
        <v>0</v>
      </c>
      <c r="AR56" s="107">
        <f t="shared" si="105"/>
        <v>0</v>
      </c>
      <c r="AS56" s="107">
        <f t="shared" si="105"/>
        <v>0</v>
      </c>
      <c r="AT56" s="107">
        <f t="shared" si="105"/>
        <v>0</v>
      </c>
      <c r="AU56" s="107">
        <f t="shared" si="105"/>
        <v>0</v>
      </c>
      <c r="AV56" s="107">
        <f t="shared" si="105"/>
        <v>0</v>
      </c>
      <c r="AW56" s="107">
        <f t="shared" si="105"/>
        <v>0</v>
      </c>
      <c r="AX56" s="107">
        <f t="shared" si="105"/>
        <v>0</v>
      </c>
      <c r="AY56" s="116">
        <f t="shared" si="4"/>
        <v>0</v>
      </c>
    </row>
    <row r="57" spans="1:51" s="93" customFormat="1">
      <c r="A57" s="59"/>
      <c r="B57" s="60"/>
      <c r="C57" s="59"/>
      <c r="D57" s="35"/>
      <c r="E57" s="35" t="s">
        <v>39</v>
      </c>
      <c r="F57" s="39">
        <v>1300000</v>
      </c>
      <c r="G57" s="40">
        <f>F57*(1+I57)</f>
        <v>1300000</v>
      </c>
      <c r="H57" s="78"/>
      <c r="I57" s="72"/>
      <c r="J57" s="38">
        <f>G57/$C$1</f>
        <v>2305.0789755519777</v>
      </c>
      <c r="K57" s="92"/>
      <c r="L57" s="98"/>
      <c r="M57" s="101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102"/>
      <c r="Y57" s="96"/>
      <c r="Z57" s="113">
        <f>COUNTIF($L$57:$X$57,"*"&amp;Z3)*$J$57</f>
        <v>0</v>
      </c>
      <c r="AA57" s="107">
        <f t="shared" ref="AA57:AX57" si="107">COUNTIF($L$57:$X$57,"*"&amp;AA3)*$J$57</f>
        <v>0</v>
      </c>
      <c r="AB57" s="107">
        <f t="shared" si="107"/>
        <v>0</v>
      </c>
      <c r="AC57" s="107">
        <f t="shared" si="107"/>
        <v>0</v>
      </c>
      <c r="AD57" s="107">
        <f t="shared" si="107"/>
        <v>0</v>
      </c>
      <c r="AE57" s="107">
        <f t="shared" si="107"/>
        <v>0</v>
      </c>
      <c r="AF57" s="107">
        <f t="shared" si="107"/>
        <v>0</v>
      </c>
      <c r="AG57" s="107">
        <f t="shared" si="107"/>
        <v>0</v>
      </c>
      <c r="AH57" s="107">
        <f>COUNTIF($L$57:$X$57,"*"&amp;AH4)*$J$57</f>
        <v>0</v>
      </c>
      <c r="AI57" s="107">
        <f t="shared" ref="AI57:AN57" si="108">COUNTIF($L$57:$X$57,"*"&amp;AI4)*$J$57</f>
        <v>0</v>
      </c>
      <c r="AJ57" s="107">
        <f t="shared" si="108"/>
        <v>0</v>
      </c>
      <c r="AK57" s="107">
        <f t="shared" si="108"/>
        <v>0</v>
      </c>
      <c r="AL57" s="107">
        <f>COUNTIF($L$57:$X$57,"*"&amp;AL3)*$J$57</f>
        <v>0</v>
      </c>
      <c r="AM57" s="107">
        <f t="shared" si="108"/>
        <v>0</v>
      </c>
      <c r="AN57" s="107">
        <f t="shared" si="108"/>
        <v>0</v>
      </c>
      <c r="AO57" s="107">
        <f t="shared" si="107"/>
        <v>0</v>
      </c>
      <c r="AP57" s="107">
        <f t="shared" si="107"/>
        <v>0</v>
      </c>
      <c r="AQ57" s="107">
        <f t="shared" si="107"/>
        <v>0</v>
      </c>
      <c r="AR57" s="107">
        <f t="shared" si="107"/>
        <v>0</v>
      </c>
      <c r="AS57" s="107">
        <f t="shared" si="107"/>
        <v>0</v>
      </c>
      <c r="AT57" s="107">
        <f t="shared" si="107"/>
        <v>0</v>
      </c>
      <c r="AU57" s="107">
        <f t="shared" si="107"/>
        <v>0</v>
      </c>
      <c r="AV57" s="107">
        <f t="shared" si="107"/>
        <v>0</v>
      </c>
      <c r="AW57" s="107">
        <f t="shared" si="107"/>
        <v>0</v>
      </c>
      <c r="AX57" s="107">
        <f t="shared" si="107"/>
        <v>0</v>
      </c>
      <c r="AY57" s="116">
        <f t="shared" si="4"/>
        <v>0</v>
      </c>
    </row>
    <row r="58" spans="1:51" s="93" customFormat="1">
      <c r="A58" s="59"/>
      <c r="B58" s="60"/>
      <c r="C58" s="59"/>
      <c r="D58" s="35"/>
      <c r="E58" s="35" t="s">
        <v>39</v>
      </c>
      <c r="F58" s="39">
        <v>1300000</v>
      </c>
      <c r="G58" s="40">
        <f>F58*(1+I58)</f>
        <v>1300000</v>
      </c>
      <c r="H58" s="78"/>
      <c r="I58" s="72"/>
      <c r="J58" s="38">
        <f>G58/$C$1</f>
        <v>2305.0789755519777</v>
      </c>
      <c r="K58" s="92"/>
      <c r="L58" s="98"/>
      <c r="M58" s="101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102"/>
      <c r="Y58" s="96"/>
      <c r="Z58" s="113">
        <f>COUNTIF($L$58:$X$58,"*"&amp;Z3)*$J$58</f>
        <v>0</v>
      </c>
      <c r="AA58" s="107">
        <f t="shared" ref="AA58:AX58" si="109">COUNTIF($L$58:$X$58,"*"&amp;AA3)*$J$58</f>
        <v>0</v>
      </c>
      <c r="AB58" s="107">
        <f t="shared" si="109"/>
        <v>0</v>
      </c>
      <c r="AC58" s="107">
        <f t="shared" si="109"/>
        <v>0</v>
      </c>
      <c r="AD58" s="107">
        <f t="shared" si="109"/>
        <v>0</v>
      </c>
      <c r="AE58" s="107">
        <f t="shared" si="109"/>
        <v>0</v>
      </c>
      <c r="AF58" s="107">
        <f t="shared" si="109"/>
        <v>0</v>
      </c>
      <c r="AG58" s="107">
        <f t="shared" si="109"/>
        <v>0</v>
      </c>
      <c r="AH58" s="107">
        <f>COUNTIF($L$58:$X$58,"*"&amp;AH4)*$J$58</f>
        <v>0</v>
      </c>
      <c r="AI58" s="107">
        <f t="shared" ref="AI58:AN58" si="110">COUNTIF($L$58:$X$58,"*"&amp;AI4)*$J$58</f>
        <v>0</v>
      </c>
      <c r="AJ58" s="107">
        <f t="shared" si="110"/>
        <v>0</v>
      </c>
      <c r="AK58" s="107">
        <f t="shared" si="110"/>
        <v>0</v>
      </c>
      <c r="AL58" s="107">
        <f>COUNTIF($L$58:$X$58,"*"&amp;AL3)*$J$58</f>
        <v>0</v>
      </c>
      <c r="AM58" s="107">
        <f t="shared" si="110"/>
        <v>0</v>
      </c>
      <c r="AN58" s="107">
        <f t="shared" si="110"/>
        <v>0</v>
      </c>
      <c r="AO58" s="107">
        <f t="shared" si="109"/>
        <v>0</v>
      </c>
      <c r="AP58" s="107">
        <f t="shared" si="109"/>
        <v>0</v>
      </c>
      <c r="AQ58" s="107">
        <f t="shared" si="109"/>
        <v>0</v>
      </c>
      <c r="AR58" s="107">
        <f t="shared" si="109"/>
        <v>0</v>
      </c>
      <c r="AS58" s="107">
        <f t="shared" si="109"/>
        <v>0</v>
      </c>
      <c r="AT58" s="107">
        <f t="shared" si="109"/>
        <v>0</v>
      </c>
      <c r="AU58" s="107">
        <f t="shared" si="109"/>
        <v>0</v>
      </c>
      <c r="AV58" s="107">
        <f t="shared" si="109"/>
        <v>0</v>
      </c>
      <c r="AW58" s="107">
        <f t="shared" si="109"/>
        <v>0</v>
      </c>
      <c r="AX58" s="107">
        <f t="shared" si="109"/>
        <v>0</v>
      </c>
      <c r="AY58" s="116">
        <f t="shared" si="4"/>
        <v>0</v>
      </c>
    </row>
    <row r="59" spans="1:51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98"/>
      <c r="M59" s="101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102"/>
      <c r="Y59" s="96"/>
      <c r="Z59" s="113">
        <f>COUNTIF($L$59:$X$59,"*"&amp;Z3)*$J$59</f>
        <v>0</v>
      </c>
      <c r="AA59" s="107">
        <f t="shared" ref="AA59:AX59" si="111">COUNTIF($L$59:$X$59,"*"&amp;AA3)*$J$59</f>
        <v>0</v>
      </c>
      <c r="AB59" s="107">
        <f t="shared" si="111"/>
        <v>0</v>
      </c>
      <c r="AC59" s="107">
        <f t="shared" si="111"/>
        <v>0</v>
      </c>
      <c r="AD59" s="107">
        <f t="shared" si="111"/>
        <v>0</v>
      </c>
      <c r="AE59" s="107">
        <f t="shared" si="111"/>
        <v>0</v>
      </c>
      <c r="AF59" s="107">
        <f t="shared" si="111"/>
        <v>0</v>
      </c>
      <c r="AG59" s="107">
        <f t="shared" si="111"/>
        <v>0</v>
      </c>
      <c r="AH59" s="107">
        <f>COUNTIF($L$59:$X$59,"*"&amp;AH4)*$J$59</f>
        <v>0</v>
      </c>
      <c r="AI59" s="107">
        <f t="shared" ref="AI59:AN59" si="112">COUNTIF($L$59:$X$59,"*"&amp;AI4)*$J$59</f>
        <v>0</v>
      </c>
      <c r="AJ59" s="107">
        <f t="shared" si="112"/>
        <v>0</v>
      </c>
      <c r="AK59" s="107">
        <f t="shared" si="112"/>
        <v>0</v>
      </c>
      <c r="AL59" s="107">
        <f>COUNTIF($L$59:$X$59,"*"&amp;AL3)*$J$59</f>
        <v>0</v>
      </c>
      <c r="AM59" s="107">
        <f t="shared" si="112"/>
        <v>0</v>
      </c>
      <c r="AN59" s="107">
        <f t="shared" si="112"/>
        <v>0</v>
      </c>
      <c r="AO59" s="107">
        <f t="shared" si="111"/>
        <v>0</v>
      </c>
      <c r="AP59" s="107">
        <f t="shared" si="111"/>
        <v>0</v>
      </c>
      <c r="AQ59" s="107">
        <f t="shared" si="111"/>
        <v>0</v>
      </c>
      <c r="AR59" s="107">
        <f t="shared" si="111"/>
        <v>0</v>
      </c>
      <c r="AS59" s="107">
        <f t="shared" si="111"/>
        <v>0</v>
      </c>
      <c r="AT59" s="107">
        <f t="shared" si="111"/>
        <v>0</v>
      </c>
      <c r="AU59" s="107">
        <f t="shared" si="111"/>
        <v>0</v>
      </c>
      <c r="AV59" s="107">
        <f t="shared" si="111"/>
        <v>0</v>
      </c>
      <c r="AW59" s="107">
        <f t="shared" si="111"/>
        <v>0</v>
      </c>
      <c r="AX59" s="107">
        <f t="shared" si="111"/>
        <v>0</v>
      </c>
      <c r="AY59" s="116">
        <f t="shared" si="4"/>
        <v>0</v>
      </c>
    </row>
    <row r="60" spans="1:51">
      <c r="A60" s="69"/>
      <c r="B60" s="67"/>
      <c r="C60" s="69"/>
      <c r="D60" s="71"/>
      <c r="E60" s="71" t="s">
        <v>39</v>
      </c>
      <c r="F60" s="39">
        <v>280980</v>
      </c>
      <c r="G60" s="40">
        <f>F60*(1+I60)</f>
        <v>280980</v>
      </c>
      <c r="H60" s="71"/>
      <c r="I60" s="72"/>
      <c r="J60" s="38">
        <f>G60/$C$1</f>
        <v>498.21622350045749</v>
      </c>
      <c r="K60" s="69"/>
      <c r="L60" s="98"/>
      <c r="M60" s="101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102"/>
      <c r="Y60" s="96"/>
      <c r="Z60" s="113">
        <f>COUNTIF($L$60:$X$60,"*"&amp;Z3)*$J$60</f>
        <v>0</v>
      </c>
      <c r="AA60" s="107">
        <f t="shared" ref="AA60:AX60" si="113">COUNTIF($L$60:$X$60,"*"&amp;AA3)*$J$60</f>
        <v>0</v>
      </c>
      <c r="AB60" s="107">
        <f t="shared" si="113"/>
        <v>0</v>
      </c>
      <c r="AC60" s="107">
        <f t="shared" si="113"/>
        <v>0</v>
      </c>
      <c r="AD60" s="107">
        <f t="shared" si="113"/>
        <v>0</v>
      </c>
      <c r="AE60" s="107">
        <f t="shared" si="113"/>
        <v>0</v>
      </c>
      <c r="AF60" s="107">
        <f t="shared" si="113"/>
        <v>0</v>
      </c>
      <c r="AG60" s="107">
        <f t="shared" si="113"/>
        <v>0</v>
      </c>
      <c r="AH60" s="107">
        <f>COUNTIF($L$60:$X$60,"*"&amp;AH4)*$J$60</f>
        <v>0</v>
      </c>
      <c r="AI60" s="107">
        <f t="shared" ref="AI60:AN60" si="114">COUNTIF($L$60:$X$60,"*"&amp;AI4)*$J$60</f>
        <v>0</v>
      </c>
      <c r="AJ60" s="107">
        <f t="shared" si="114"/>
        <v>0</v>
      </c>
      <c r="AK60" s="107">
        <f t="shared" si="114"/>
        <v>0</v>
      </c>
      <c r="AL60" s="107">
        <f>COUNTIF($L$60:$X$60,"*"&amp;AL3)*$J$60</f>
        <v>0</v>
      </c>
      <c r="AM60" s="107">
        <f t="shared" si="114"/>
        <v>0</v>
      </c>
      <c r="AN60" s="107">
        <f t="shared" si="114"/>
        <v>0</v>
      </c>
      <c r="AO60" s="107">
        <f t="shared" si="113"/>
        <v>0</v>
      </c>
      <c r="AP60" s="107">
        <f t="shared" si="113"/>
        <v>0</v>
      </c>
      <c r="AQ60" s="107">
        <f t="shared" si="113"/>
        <v>0</v>
      </c>
      <c r="AR60" s="107">
        <f t="shared" si="113"/>
        <v>0</v>
      </c>
      <c r="AS60" s="107">
        <f t="shared" si="113"/>
        <v>0</v>
      </c>
      <c r="AT60" s="107">
        <f t="shared" si="113"/>
        <v>0</v>
      </c>
      <c r="AU60" s="107">
        <f t="shared" si="113"/>
        <v>0</v>
      </c>
      <c r="AV60" s="107">
        <f t="shared" si="113"/>
        <v>0</v>
      </c>
      <c r="AW60" s="107">
        <f t="shared" si="113"/>
        <v>0</v>
      </c>
      <c r="AX60" s="107">
        <f t="shared" si="113"/>
        <v>0</v>
      </c>
      <c r="AY60" s="116">
        <f t="shared" si="4"/>
        <v>0</v>
      </c>
    </row>
    <row r="61" spans="1:51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98"/>
      <c r="M61" s="101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102"/>
      <c r="Y61" s="96"/>
      <c r="Z61" s="113">
        <f>COUNTIF($L$61:$X$61,"*"&amp;Z3)*$J$61</f>
        <v>0</v>
      </c>
      <c r="AA61" s="107">
        <f t="shared" ref="AA61:AX61" si="115">COUNTIF($L$61:$X$61,"*"&amp;AA3)*$J$61</f>
        <v>0</v>
      </c>
      <c r="AB61" s="107">
        <f t="shared" si="115"/>
        <v>0</v>
      </c>
      <c r="AC61" s="107">
        <f t="shared" si="115"/>
        <v>0</v>
      </c>
      <c r="AD61" s="107">
        <f t="shared" si="115"/>
        <v>0</v>
      </c>
      <c r="AE61" s="107">
        <f t="shared" si="115"/>
        <v>0</v>
      </c>
      <c r="AF61" s="107">
        <f t="shared" si="115"/>
        <v>0</v>
      </c>
      <c r="AG61" s="107">
        <f t="shared" si="115"/>
        <v>0</v>
      </c>
      <c r="AH61" s="107">
        <f>COUNTIF($L$61:$X$61,"*"&amp;AH4)*$J$61</f>
        <v>0</v>
      </c>
      <c r="AI61" s="107">
        <f t="shared" ref="AI61:AN61" si="116">COUNTIF($L$61:$X$61,"*"&amp;AI4)*$J$61</f>
        <v>0</v>
      </c>
      <c r="AJ61" s="107">
        <f t="shared" si="116"/>
        <v>0</v>
      </c>
      <c r="AK61" s="107">
        <f t="shared" si="116"/>
        <v>0</v>
      </c>
      <c r="AL61" s="107">
        <f>COUNTIF($L$61:$X$61,"*"&amp;AL3)*$J$61</f>
        <v>0</v>
      </c>
      <c r="AM61" s="107">
        <f t="shared" si="116"/>
        <v>0</v>
      </c>
      <c r="AN61" s="107">
        <f t="shared" si="116"/>
        <v>0</v>
      </c>
      <c r="AO61" s="107">
        <f t="shared" si="115"/>
        <v>0</v>
      </c>
      <c r="AP61" s="107">
        <f t="shared" si="115"/>
        <v>0</v>
      </c>
      <c r="AQ61" s="107">
        <f t="shared" si="115"/>
        <v>0</v>
      </c>
      <c r="AR61" s="107">
        <f t="shared" si="115"/>
        <v>0</v>
      </c>
      <c r="AS61" s="107">
        <f t="shared" si="115"/>
        <v>0</v>
      </c>
      <c r="AT61" s="107">
        <f t="shared" si="115"/>
        <v>0</v>
      </c>
      <c r="AU61" s="107">
        <f t="shared" si="115"/>
        <v>0</v>
      </c>
      <c r="AV61" s="107">
        <f t="shared" si="115"/>
        <v>0</v>
      </c>
      <c r="AW61" s="107">
        <f t="shared" si="115"/>
        <v>0</v>
      </c>
      <c r="AX61" s="107">
        <f t="shared" si="115"/>
        <v>0</v>
      </c>
      <c r="AY61" s="116">
        <f t="shared" si="4"/>
        <v>0</v>
      </c>
    </row>
    <row r="62" spans="1:51" s="31" customFormat="1" ht="30">
      <c r="A62" s="59"/>
      <c r="B62" s="60"/>
      <c r="C62" s="34"/>
      <c r="D62" s="35"/>
      <c r="E62" s="35" t="s">
        <v>39</v>
      </c>
      <c r="F62" s="39">
        <v>1122666</v>
      </c>
      <c r="G62" s="40">
        <f>F62*(1+I62)</f>
        <v>1122666</v>
      </c>
      <c r="H62" s="35"/>
      <c r="I62" s="72"/>
      <c r="J62" s="38">
        <f>G62/$C$1</f>
        <v>1990.641379359259</v>
      </c>
      <c r="K62" s="38"/>
      <c r="L62" s="98"/>
      <c r="M62" s="101" t="s">
        <v>49</v>
      </c>
      <c r="N62" s="35" t="s">
        <v>49</v>
      </c>
      <c r="O62" s="35" t="s">
        <v>49</v>
      </c>
      <c r="P62" s="35" t="s">
        <v>49</v>
      </c>
      <c r="Q62" s="35" t="s">
        <v>49</v>
      </c>
      <c r="R62" s="35" t="s">
        <v>49</v>
      </c>
      <c r="S62" s="35" t="s">
        <v>47</v>
      </c>
      <c r="T62" s="35" t="s">
        <v>47</v>
      </c>
      <c r="U62" s="35" t="s">
        <v>35</v>
      </c>
      <c r="V62" s="35" t="s">
        <v>35</v>
      </c>
      <c r="W62" s="35" t="s">
        <v>35</v>
      </c>
      <c r="X62" s="102" t="s">
        <v>35</v>
      </c>
      <c r="Y62" s="96"/>
      <c r="Z62" s="113">
        <f>COUNTIF($L$62:$X$62,"*"&amp;Z3)*$J$62</f>
        <v>0</v>
      </c>
      <c r="AA62" s="107">
        <f t="shared" ref="AA62:AX62" si="117">COUNTIF($L$62:$X$62,"*"&amp;AA3)*$J$62</f>
        <v>3981.2827587185179</v>
      </c>
      <c r="AB62" s="107">
        <f t="shared" si="117"/>
        <v>0</v>
      </c>
      <c r="AC62" s="107">
        <f t="shared" si="117"/>
        <v>0</v>
      </c>
      <c r="AD62" s="107">
        <f t="shared" si="117"/>
        <v>0</v>
      </c>
      <c r="AE62" s="107">
        <f t="shared" si="117"/>
        <v>0</v>
      </c>
      <c r="AF62" s="107">
        <f t="shared" si="117"/>
        <v>7962.5655174370359</v>
      </c>
      <c r="AG62" s="107">
        <f t="shared" si="117"/>
        <v>0</v>
      </c>
      <c r="AH62" s="107">
        <f>COUNTIF($L$62:$X$62,"*"&amp;AH4)*$J$62</f>
        <v>0</v>
      </c>
      <c r="AI62" s="107">
        <f t="shared" ref="AI62:AN62" si="118">COUNTIF($L$62:$X$62,"*"&amp;AI4)*$J$62</f>
        <v>0</v>
      </c>
      <c r="AJ62" s="107">
        <f t="shared" si="118"/>
        <v>0</v>
      </c>
      <c r="AK62" s="107">
        <f t="shared" si="118"/>
        <v>0</v>
      </c>
      <c r="AL62" s="107">
        <f>COUNTIF($L$62:$X$62,"*"&amp;AL3)*$J$62</f>
        <v>0</v>
      </c>
      <c r="AM62" s="107">
        <f t="shared" si="118"/>
        <v>0</v>
      </c>
      <c r="AN62" s="107">
        <f t="shared" si="118"/>
        <v>0</v>
      </c>
      <c r="AO62" s="107">
        <f t="shared" si="117"/>
        <v>0</v>
      </c>
      <c r="AP62" s="107">
        <f t="shared" si="117"/>
        <v>0</v>
      </c>
      <c r="AQ62" s="107">
        <f t="shared" si="117"/>
        <v>0</v>
      </c>
      <c r="AR62" s="107">
        <f t="shared" si="117"/>
        <v>0</v>
      </c>
      <c r="AS62" s="107">
        <f t="shared" si="117"/>
        <v>0</v>
      </c>
      <c r="AT62" s="107">
        <f t="shared" si="117"/>
        <v>0</v>
      </c>
      <c r="AU62" s="107">
        <f t="shared" si="117"/>
        <v>0</v>
      </c>
      <c r="AV62" s="107">
        <f>COUNTIF($L$62:$X$62,"*"&amp;AV3)*$J$62</f>
        <v>0</v>
      </c>
      <c r="AW62" s="107">
        <f t="shared" si="117"/>
        <v>0</v>
      </c>
      <c r="AX62" s="107">
        <f t="shared" si="117"/>
        <v>0</v>
      </c>
      <c r="AY62" s="116">
        <f t="shared" si="4"/>
        <v>11943.848276155553</v>
      </c>
    </row>
    <row r="63" spans="1:51">
      <c r="A63" s="69"/>
      <c r="B63" s="70"/>
      <c r="C63" s="34"/>
      <c r="D63" s="71"/>
      <c r="E63" s="71" t="s">
        <v>39</v>
      </c>
      <c r="F63" s="39">
        <v>1122666</v>
      </c>
      <c r="G63" s="40">
        <f>F63*(1+I63)</f>
        <v>1122666</v>
      </c>
      <c r="H63" s="71"/>
      <c r="I63" s="72"/>
      <c r="J63" s="38">
        <f>G63/$C$1</f>
        <v>1990.641379359259</v>
      </c>
      <c r="K63" s="69"/>
      <c r="L63" s="98"/>
      <c r="M63" s="101" t="s">
        <v>50</v>
      </c>
      <c r="N63" s="35" t="s">
        <v>50</v>
      </c>
      <c r="O63" s="35" t="s">
        <v>50</v>
      </c>
      <c r="P63" s="35" t="s">
        <v>50</v>
      </c>
      <c r="Q63" s="35" t="s">
        <v>50</v>
      </c>
      <c r="R63" s="35" t="s">
        <v>50</v>
      </c>
      <c r="S63" s="35" t="s">
        <v>50</v>
      </c>
      <c r="T63" s="35" t="s">
        <v>50</v>
      </c>
      <c r="U63" s="35" t="s">
        <v>50</v>
      </c>
      <c r="V63" s="35" t="s">
        <v>50</v>
      </c>
      <c r="W63" s="35" t="s">
        <v>50</v>
      </c>
      <c r="X63" s="102" t="s">
        <v>50</v>
      </c>
      <c r="Y63" s="96"/>
      <c r="Z63" s="113">
        <f>COUNTIF($L$63:$X$63,"*"&amp;Z3)*$J$63</f>
        <v>0</v>
      </c>
      <c r="AA63" s="107">
        <f t="shared" ref="AA63:AX63" si="119">COUNTIF($L$63:$X$63,"*"&amp;AA3)*$J$63</f>
        <v>0</v>
      </c>
      <c r="AB63" s="107">
        <f t="shared" si="119"/>
        <v>0</v>
      </c>
      <c r="AC63" s="107">
        <f t="shared" si="119"/>
        <v>0</v>
      </c>
      <c r="AD63" s="107">
        <f t="shared" si="119"/>
        <v>0</v>
      </c>
      <c r="AE63" s="107">
        <f t="shared" si="119"/>
        <v>0</v>
      </c>
      <c r="AF63" s="107">
        <f t="shared" si="119"/>
        <v>0</v>
      </c>
      <c r="AG63" s="107">
        <f t="shared" si="119"/>
        <v>0</v>
      </c>
      <c r="AH63" s="107">
        <f>COUNTIF($L$63:$X$63,"*"&amp;AH4)*$J$63</f>
        <v>0</v>
      </c>
      <c r="AI63" s="107">
        <f t="shared" ref="AI63:AN63" si="120">COUNTIF($L$63:$X$63,"*"&amp;AI4)*$J$63</f>
        <v>0</v>
      </c>
      <c r="AJ63" s="107">
        <f t="shared" si="120"/>
        <v>0</v>
      </c>
      <c r="AK63" s="107">
        <f t="shared" si="120"/>
        <v>0</v>
      </c>
      <c r="AL63" s="107">
        <f>COUNTIF($L$63:$X$63,"*"&amp;AL3)*$J$63</f>
        <v>0</v>
      </c>
      <c r="AM63" s="107">
        <f t="shared" si="120"/>
        <v>0</v>
      </c>
      <c r="AN63" s="107">
        <f t="shared" si="120"/>
        <v>0</v>
      </c>
      <c r="AO63" s="107">
        <f t="shared" si="119"/>
        <v>0</v>
      </c>
      <c r="AP63" s="107">
        <f t="shared" si="119"/>
        <v>0</v>
      </c>
      <c r="AQ63" s="107">
        <f t="shared" si="119"/>
        <v>0</v>
      </c>
      <c r="AR63" s="107">
        <f t="shared" si="119"/>
        <v>0</v>
      </c>
      <c r="AS63" s="107">
        <f t="shared" si="119"/>
        <v>0</v>
      </c>
      <c r="AT63" s="107">
        <f t="shared" si="119"/>
        <v>23887.696552311107</v>
      </c>
      <c r="AU63" s="107">
        <f t="shared" si="119"/>
        <v>0</v>
      </c>
      <c r="AV63" s="107">
        <f t="shared" si="119"/>
        <v>0</v>
      </c>
      <c r="AW63" s="107">
        <f t="shared" si="119"/>
        <v>0</v>
      </c>
      <c r="AX63" s="107">
        <f t="shared" si="119"/>
        <v>0</v>
      </c>
      <c r="AY63" s="116">
        <f t="shared" si="4"/>
        <v>23887.696552311107</v>
      </c>
    </row>
    <row r="64" spans="1:51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98"/>
      <c r="M64" s="101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102"/>
      <c r="Y64" s="96"/>
      <c r="Z64" s="113">
        <f>COUNTIF($L$64:$X$64,"*"&amp;Z3)*$J$64</f>
        <v>0</v>
      </c>
      <c r="AA64" s="107">
        <f t="shared" ref="AA64:AX64" si="121">COUNTIF($L$64:$X$64,"*"&amp;AA3)*$J$64</f>
        <v>0</v>
      </c>
      <c r="AB64" s="107">
        <f t="shared" si="121"/>
        <v>0</v>
      </c>
      <c r="AC64" s="107">
        <f t="shared" si="121"/>
        <v>0</v>
      </c>
      <c r="AD64" s="107">
        <f t="shared" si="121"/>
        <v>0</v>
      </c>
      <c r="AE64" s="107">
        <f t="shared" si="121"/>
        <v>0</v>
      </c>
      <c r="AF64" s="107">
        <f t="shared" si="121"/>
        <v>0</v>
      </c>
      <c r="AG64" s="107">
        <f t="shared" si="121"/>
        <v>0</v>
      </c>
      <c r="AH64" s="107">
        <f>COUNTIF($L$64:$X$64,"*"&amp;AH4)*$J$64</f>
        <v>0</v>
      </c>
      <c r="AI64" s="107">
        <f t="shared" ref="AI64:AN64" si="122">COUNTIF($L$64:$X$64,"*"&amp;AI4)*$J$64</f>
        <v>0</v>
      </c>
      <c r="AJ64" s="107">
        <f t="shared" si="122"/>
        <v>0</v>
      </c>
      <c r="AK64" s="107">
        <f t="shared" si="122"/>
        <v>0</v>
      </c>
      <c r="AL64" s="107">
        <f>COUNTIF($L$64:$X$64,"*"&amp;AL3)*$J$64</f>
        <v>0</v>
      </c>
      <c r="AM64" s="107">
        <f t="shared" si="122"/>
        <v>0</v>
      </c>
      <c r="AN64" s="107">
        <f t="shared" si="122"/>
        <v>0</v>
      </c>
      <c r="AO64" s="107">
        <f t="shared" si="121"/>
        <v>0</v>
      </c>
      <c r="AP64" s="107">
        <f t="shared" si="121"/>
        <v>0</v>
      </c>
      <c r="AQ64" s="107">
        <f t="shared" si="121"/>
        <v>0</v>
      </c>
      <c r="AR64" s="107">
        <f t="shared" si="121"/>
        <v>0</v>
      </c>
      <c r="AS64" s="107">
        <f t="shared" si="121"/>
        <v>0</v>
      </c>
      <c r="AT64" s="107">
        <f t="shared" si="121"/>
        <v>0</v>
      </c>
      <c r="AU64" s="107">
        <f t="shared" si="121"/>
        <v>0</v>
      </c>
      <c r="AV64" s="107">
        <f t="shared" si="121"/>
        <v>0</v>
      </c>
      <c r="AW64" s="107">
        <f t="shared" si="121"/>
        <v>0</v>
      </c>
      <c r="AX64" s="107">
        <f t="shared" si="121"/>
        <v>0</v>
      </c>
      <c r="AY64" s="116">
        <f t="shared" si="4"/>
        <v>0</v>
      </c>
    </row>
    <row r="65" spans="1:51" s="31" customFormat="1">
      <c r="A65" s="59"/>
      <c r="B65" s="60"/>
      <c r="C65" s="34"/>
      <c r="D65" s="35"/>
      <c r="E65" s="35" t="s">
        <v>51</v>
      </c>
      <c r="F65" s="39"/>
      <c r="G65" s="40"/>
      <c r="H65" s="35"/>
      <c r="I65" s="72"/>
      <c r="J65" s="38"/>
      <c r="K65" s="38"/>
      <c r="L65" s="98"/>
      <c r="M65" s="101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102"/>
      <c r="Y65" s="96"/>
      <c r="Z65" s="113">
        <f>COUNTIF($L$65:$X$65,"*"&amp;Z3)*$J$65</f>
        <v>0</v>
      </c>
      <c r="AA65" s="107">
        <f t="shared" ref="AA65:AX65" si="123">COUNTIF($L$65:$X$65,"*"&amp;AA3)*$J$65</f>
        <v>0</v>
      </c>
      <c r="AB65" s="107">
        <f t="shared" si="123"/>
        <v>0</v>
      </c>
      <c r="AC65" s="107">
        <f t="shared" si="123"/>
        <v>0</v>
      </c>
      <c r="AD65" s="107">
        <f t="shared" si="123"/>
        <v>0</v>
      </c>
      <c r="AE65" s="107">
        <f t="shared" si="123"/>
        <v>0</v>
      </c>
      <c r="AF65" s="107">
        <f t="shared" si="123"/>
        <v>0</v>
      </c>
      <c r="AG65" s="107">
        <f t="shared" si="123"/>
        <v>0</v>
      </c>
      <c r="AH65" s="107">
        <f>COUNTIF($L$65:$X$65,"*"&amp;AH4)*$J$65</f>
        <v>0</v>
      </c>
      <c r="AI65" s="107">
        <f t="shared" ref="AI65:AN65" si="124">COUNTIF($L$65:$X$65,"*"&amp;AI4)*$J$65</f>
        <v>0</v>
      </c>
      <c r="AJ65" s="107">
        <f t="shared" si="124"/>
        <v>0</v>
      </c>
      <c r="AK65" s="107">
        <f t="shared" si="124"/>
        <v>0</v>
      </c>
      <c r="AL65" s="107">
        <f>COUNTIF($L$65:$X$65,"*"&amp;AL3)*$J$65</f>
        <v>0</v>
      </c>
      <c r="AM65" s="107">
        <f t="shared" si="124"/>
        <v>0</v>
      </c>
      <c r="AN65" s="107">
        <f t="shared" si="124"/>
        <v>0</v>
      </c>
      <c r="AO65" s="107">
        <f t="shared" si="123"/>
        <v>0</v>
      </c>
      <c r="AP65" s="107">
        <f t="shared" si="123"/>
        <v>0</v>
      </c>
      <c r="AQ65" s="107">
        <f t="shared" si="123"/>
        <v>0</v>
      </c>
      <c r="AR65" s="107">
        <f t="shared" si="123"/>
        <v>0</v>
      </c>
      <c r="AS65" s="107">
        <f t="shared" si="123"/>
        <v>0</v>
      </c>
      <c r="AT65" s="107">
        <f t="shared" si="123"/>
        <v>0</v>
      </c>
      <c r="AU65" s="107">
        <f t="shared" si="123"/>
        <v>0</v>
      </c>
      <c r="AV65" s="107">
        <f t="shared" si="123"/>
        <v>0</v>
      </c>
      <c r="AW65" s="107">
        <f t="shared" si="123"/>
        <v>0</v>
      </c>
      <c r="AX65" s="107">
        <f t="shared" si="123"/>
        <v>0</v>
      </c>
      <c r="AY65" s="116">
        <f t="shared" si="4"/>
        <v>0</v>
      </c>
    </row>
    <row r="66" spans="1:51" s="31" customFormat="1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98"/>
      <c r="M66" s="101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102"/>
      <c r="Y66" s="96"/>
      <c r="Z66" s="113">
        <f>COUNTIF($L$66:$X$66,"*"&amp;Z3)*$J$66</f>
        <v>0</v>
      </c>
      <c r="AA66" s="107">
        <f t="shared" ref="AA66:AX66" si="125">COUNTIF($L$66:$X$66,"*"&amp;AA3)*$J$66</f>
        <v>0</v>
      </c>
      <c r="AB66" s="107">
        <f t="shared" si="125"/>
        <v>0</v>
      </c>
      <c r="AC66" s="107">
        <f t="shared" si="125"/>
        <v>0</v>
      </c>
      <c r="AD66" s="107">
        <f t="shared" si="125"/>
        <v>0</v>
      </c>
      <c r="AE66" s="107">
        <f t="shared" si="125"/>
        <v>0</v>
      </c>
      <c r="AF66" s="107">
        <f t="shared" si="125"/>
        <v>0</v>
      </c>
      <c r="AG66" s="107">
        <f t="shared" si="125"/>
        <v>0</v>
      </c>
      <c r="AH66" s="107">
        <f>COUNTIF($L$66:$X$66,"*"&amp;AH4)*$J$66</f>
        <v>0</v>
      </c>
      <c r="AI66" s="107">
        <f t="shared" ref="AI66:AN66" si="126">COUNTIF($L$66:$X$66,"*"&amp;AI4)*$J$66</f>
        <v>0</v>
      </c>
      <c r="AJ66" s="107">
        <f t="shared" si="126"/>
        <v>0</v>
      </c>
      <c r="AK66" s="107">
        <f t="shared" si="126"/>
        <v>0</v>
      </c>
      <c r="AL66" s="107">
        <f>COUNTIF($L$66:$X$66,"*"&amp;AL3)*$J$66</f>
        <v>0</v>
      </c>
      <c r="AM66" s="107">
        <f t="shared" si="126"/>
        <v>0</v>
      </c>
      <c r="AN66" s="107">
        <f t="shared" si="126"/>
        <v>0</v>
      </c>
      <c r="AO66" s="107">
        <f t="shared" si="125"/>
        <v>0</v>
      </c>
      <c r="AP66" s="107">
        <f t="shared" si="125"/>
        <v>0</v>
      </c>
      <c r="AQ66" s="107">
        <f t="shared" si="125"/>
        <v>0</v>
      </c>
      <c r="AR66" s="107">
        <f t="shared" si="125"/>
        <v>0</v>
      </c>
      <c r="AS66" s="107">
        <f t="shared" si="125"/>
        <v>0</v>
      </c>
      <c r="AT66" s="107">
        <f t="shared" si="125"/>
        <v>0</v>
      </c>
      <c r="AU66" s="107">
        <f t="shared" si="125"/>
        <v>0</v>
      </c>
      <c r="AV66" s="107">
        <f t="shared" si="125"/>
        <v>0</v>
      </c>
      <c r="AW66" s="107">
        <f t="shared" si="125"/>
        <v>0</v>
      </c>
      <c r="AX66" s="107">
        <f t="shared" si="125"/>
        <v>0</v>
      </c>
      <c r="AY66" s="116">
        <f t="shared" si="4"/>
        <v>0</v>
      </c>
    </row>
    <row r="67" spans="1:51" s="31" customFormat="1">
      <c r="A67" s="59"/>
      <c r="B67" s="60"/>
      <c r="C67" s="34"/>
      <c r="D67" s="35"/>
      <c r="E67" s="35" t="s">
        <v>39</v>
      </c>
      <c r="F67" s="39"/>
      <c r="G67" s="40"/>
      <c r="H67" s="35" t="e" cm="1">
        <f t="array" ref="H67">+B67:I69AC67:H69</f>
        <v>#NAME?</v>
      </c>
      <c r="I67" s="72"/>
      <c r="J67" s="38"/>
      <c r="K67" s="38"/>
      <c r="L67" s="98"/>
      <c r="M67" s="101" t="s">
        <v>38</v>
      </c>
      <c r="N67" s="35" t="s">
        <v>38</v>
      </c>
      <c r="O67" s="35" t="s">
        <v>38</v>
      </c>
      <c r="P67" s="35" t="s">
        <v>38</v>
      </c>
      <c r="Q67" s="35" t="s">
        <v>38</v>
      </c>
      <c r="R67" s="35" t="s">
        <v>38</v>
      </c>
      <c r="S67" s="35" t="s">
        <v>38</v>
      </c>
      <c r="T67" s="35" t="s">
        <v>38</v>
      </c>
      <c r="U67" s="35" t="s">
        <v>38</v>
      </c>
      <c r="V67" s="35" t="s">
        <v>38</v>
      </c>
      <c r="W67" s="35" t="s">
        <v>38</v>
      </c>
      <c r="X67" s="102" t="s">
        <v>38</v>
      </c>
      <c r="Y67" s="96"/>
      <c r="Z67" s="113">
        <f>COUNTIF($L$67:$X$67,"*"&amp;Z3)*$J$67</f>
        <v>0</v>
      </c>
      <c r="AA67" s="107">
        <f t="shared" ref="AA67:AX67" si="127">COUNTIF($L$67:$X$67,"*"&amp;AA3)*$J$67</f>
        <v>0</v>
      </c>
      <c r="AB67" s="107">
        <f t="shared" si="127"/>
        <v>0</v>
      </c>
      <c r="AC67" s="107">
        <f t="shared" si="127"/>
        <v>0</v>
      </c>
      <c r="AD67" s="107">
        <f t="shared" si="127"/>
        <v>0</v>
      </c>
      <c r="AE67" s="107">
        <f t="shared" si="127"/>
        <v>0</v>
      </c>
      <c r="AF67" s="107">
        <f t="shared" si="127"/>
        <v>0</v>
      </c>
      <c r="AG67" s="107">
        <f t="shared" si="127"/>
        <v>0</v>
      </c>
      <c r="AH67" s="107">
        <f>COUNTIF($L$67:$X$67,"*"&amp;AH4)*$J$67</f>
        <v>0</v>
      </c>
      <c r="AI67" s="107">
        <f t="shared" ref="AI67:AN67" si="128">COUNTIF($L$67:$X$67,"*"&amp;AI4)*$J$67</f>
        <v>0</v>
      </c>
      <c r="AJ67" s="107">
        <f t="shared" si="128"/>
        <v>0</v>
      </c>
      <c r="AK67" s="107">
        <f t="shared" si="128"/>
        <v>0</v>
      </c>
      <c r="AL67" s="107">
        <f>COUNTIF($L$67:$X$67,"*"&amp;AL3)*$J$67</f>
        <v>0</v>
      </c>
      <c r="AM67" s="107">
        <f t="shared" si="128"/>
        <v>0</v>
      </c>
      <c r="AN67" s="107">
        <f t="shared" si="128"/>
        <v>0</v>
      </c>
      <c r="AO67" s="107">
        <f t="shared" si="127"/>
        <v>0</v>
      </c>
      <c r="AP67" s="107">
        <f t="shared" si="127"/>
        <v>0</v>
      </c>
      <c r="AQ67" s="107">
        <f t="shared" si="127"/>
        <v>0</v>
      </c>
      <c r="AR67" s="107">
        <f t="shared" si="127"/>
        <v>0</v>
      </c>
      <c r="AS67" s="107">
        <f t="shared" si="127"/>
        <v>0</v>
      </c>
      <c r="AT67" s="107">
        <f t="shared" si="127"/>
        <v>0</v>
      </c>
      <c r="AU67" s="107">
        <f t="shared" si="127"/>
        <v>0</v>
      </c>
      <c r="AV67" s="107">
        <f t="shared" si="127"/>
        <v>0</v>
      </c>
      <c r="AW67" s="107">
        <f t="shared" si="127"/>
        <v>0</v>
      </c>
      <c r="AX67" s="107">
        <f t="shared" si="127"/>
        <v>0</v>
      </c>
      <c r="AY67" s="116">
        <f t="shared" si="4"/>
        <v>0</v>
      </c>
    </row>
    <row r="68" spans="1:51" s="31" customFormat="1">
      <c r="A68" s="59"/>
      <c r="B68" s="60"/>
      <c r="C68" s="34"/>
      <c r="D68" s="35"/>
      <c r="E68" s="35" t="s">
        <v>39</v>
      </c>
      <c r="F68" s="39"/>
      <c r="G68" s="40"/>
      <c r="H68" s="35"/>
      <c r="I68" s="72"/>
      <c r="J68" s="38"/>
      <c r="K68" s="38"/>
      <c r="L68" s="98"/>
      <c r="M68" s="101" t="s">
        <v>38</v>
      </c>
      <c r="N68" s="35" t="s">
        <v>38</v>
      </c>
      <c r="O68" s="35" t="s">
        <v>38</v>
      </c>
      <c r="P68" s="35" t="s">
        <v>38</v>
      </c>
      <c r="Q68" s="35" t="s">
        <v>38</v>
      </c>
      <c r="R68" s="35" t="s">
        <v>38</v>
      </c>
      <c r="S68" s="35" t="s">
        <v>38</v>
      </c>
      <c r="T68" s="35" t="s">
        <v>38</v>
      </c>
      <c r="U68" s="35" t="s">
        <v>38</v>
      </c>
      <c r="V68" s="35" t="s">
        <v>38</v>
      </c>
      <c r="W68" s="35" t="s">
        <v>38</v>
      </c>
      <c r="X68" s="102" t="s">
        <v>38</v>
      </c>
      <c r="Y68" s="96"/>
      <c r="Z68" s="113">
        <f>COUNTIF($L$68:$X$68,"*"&amp;Z3)*$J$68</f>
        <v>0</v>
      </c>
      <c r="AA68" s="107">
        <f t="shared" ref="AA68:AX68" si="129">COUNTIF($L$68:$X$68,"*"&amp;AA3)*$J$68</f>
        <v>0</v>
      </c>
      <c r="AB68" s="107">
        <f t="shared" si="129"/>
        <v>0</v>
      </c>
      <c r="AC68" s="107">
        <f t="shared" si="129"/>
        <v>0</v>
      </c>
      <c r="AD68" s="107">
        <f t="shared" si="129"/>
        <v>0</v>
      </c>
      <c r="AE68" s="107">
        <f t="shared" si="129"/>
        <v>0</v>
      </c>
      <c r="AF68" s="107">
        <f t="shared" si="129"/>
        <v>0</v>
      </c>
      <c r="AG68" s="107">
        <f t="shared" si="129"/>
        <v>0</v>
      </c>
      <c r="AH68" s="107">
        <f>COUNTIF($L$68:$X$68,"*"&amp;AH4)*$J$68</f>
        <v>0</v>
      </c>
      <c r="AI68" s="107">
        <f t="shared" ref="AI68:AN68" si="130">COUNTIF($L$68:$X$68,"*"&amp;AI4)*$J$68</f>
        <v>0</v>
      </c>
      <c r="AJ68" s="107">
        <f t="shared" si="130"/>
        <v>0</v>
      </c>
      <c r="AK68" s="107">
        <f t="shared" si="130"/>
        <v>0</v>
      </c>
      <c r="AL68" s="107">
        <f>COUNTIF($L$68:$X$68,"*"&amp;AL3)*$J$68</f>
        <v>0</v>
      </c>
      <c r="AM68" s="107">
        <f t="shared" si="130"/>
        <v>0</v>
      </c>
      <c r="AN68" s="107">
        <f t="shared" si="130"/>
        <v>0</v>
      </c>
      <c r="AO68" s="107">
        <f t="shared" si="129"/>
        <v>0</v>
      </c>
      <c r="AP68" s="107">
        <f t="shared" si="129"/>
        <v>0</v>
      </c>
      <c r="AQ68" s="107">
        <f t="shared" si="129"/>
        <v>0</v>
      </c>
      <c r="AR68" s="107">
        <f t="shared" si="129"/>
        <v>0</v>
      </c>
      <c r="AS68" s="107">
        <f t="shared" si="129"/>
        <v>0</v>
      </c>
      <c r="AT68" s="107">
        <f t="shared" si="129"/>
        <v>0</v>
      </c>
      <c r="AU68" s="107">
        <f t="shared" si="129"/>
        <v>0</v>
      </c>
      <c r="AV68" s="107">
        <f t="shared" si="129"/>
        <v>0</v>
      </c>
      <c r="AW68" s="107">
        <f t="shared" si="129"/>
        <v>0</v>
      </c>
      <c r="AX68" s="107">
        <f t="shared" si="129"/>
        <v>0</v>
      </c>
      <c r="AY68" s="116">
        <f t="shared" si="4"/>
        <v>0</v>
      </c>
    </row>
    <row r="69" spans="1:51" s="31" customFormat="1">
      <c r="A69" s="59"/>
      <c r="B69" s="60"/>
      <c r="C69" s="34"/>
      <c r="D69" s="35"/>
      <c r="E69" s="35" t="s">
        <v>39</v>
      </c>
      <c r="F69" s="39"/>
      <c r="G69" s="40"/>
      <c r="H69" s="35"/>
      <c r="I69" s="72"/>
      <c r="J69" s="38"/>
      <c r="K69" s="38"/>
      <c r="L69" s="98"/>
      <c r="M69" s="101" t="s">
        <v>38</v>
      </c>
      <c r="N69" s="35" t="s">
        <v>38</v>
      </c>
      <c r="O69" s="35" t="s">
        <v>38</v>
      </c>
      <c r="P69" s="35" t="s">
        <v>38</v>
      </c>
      <c r="Q69" s="35" t="s">
        <v>38</v>
      </c>
      <c r="R69" s="35" t="s">
        <v>38</v>
      </c>
      <c r="S69" s="35" t="s">
        <v>38</v>
      </c>
      <c r="T69" s="35" t="s">
        <v>38</v>
      </c>
      <c r="U69" s="35" t="s">
        <v>38</v>
      </c>
      <c r="V69" s="35" t="s">
        <v>38</v>
      </c>
      <c r="W69" s="35" t="s">
        <v>38</v>
      </c>
      <c r="X69" s="102" t="s">
        <v>38</v>
      </c>
      <c r="Y69" s="96"/>
      <c r="Z69" s="113">
        <f>COUNTIF($L$69:$X$69,"*"&amp;Z3)*$J$69</f>
        <v>0</v>
      </c>
      <c r="AA69" s="107">
        <f t="shared" ref="AA69:AX69" si="131">COUNTIF($L$69:$X$69,"*"&amp;AA3)*$J$69</f>
        <v>0</v>
      </c>
      <c r="AB69" s="107">
        <f t="shared" si="131"/>
        <v>0</v>
      </c>
      <c r="AC69" s="107">
        <f t="shared" si="131"/>
        <v>0</v>
      </c>
      <c r="AD69" s="107">
        <f t="shared" si="131"/>
        <v>0</v>
      </c>
      <c r="AE69" s="107">
        <f t="shared" si="131"/>
        <v>0</v>
      </c>
      <c r="AF69" s="107">
        <f t="shared" si="131"/>
        <v>0</v>
      </c>
      <c r="AG69" s="107">
        <f t="shared" si="131"/>
        <v>0</v>
      </c>
      <c r="AH69" s="107">
        <f>COUNTIF($L$69:$X$69,"*"&amp;AH4)*$J$69</f>
        <v>0</v>
      </c>
      <c r="AI69" s="107">
        <f t="shared" ref="AI69:AN69" si="132">COUNTIF($L$69:$X$69,"*"&amp;AI4)*$J$69</f>
        <v>0</v>
      </c>
      <c r="AJ69" s="107">
        <f t="shared" si="132"/>
        <v>0</v>
      </c>
      <c r="AK69" s="107">
        <f t="shared" si="132"/>
        <v>0</v>
      </c>
      <c r="AL69" s="107">
        <f>COUNTIF($L$69:$X$69,"*"&amp;AL3)*$J$69</f>
        <v>0</v>
      </c>
      <c r="AM69" s="107">
        <f t="shared" si="132"/>
        <v>0</v>
      </c>
      <c r="AN69" s="107">
        <f t="shared" si="132"/>
        <v>0</v>
      </c>
      <c r="AO69" s="107">
        <f t="shared" si="131"/>
        <v>0</v>
      </c>
      <c r="AP69" s="107">
        <f t="shared" si="131"/>
        <v>0</v>
      </c>
      <c r="AQ69" s="107">
        <f t="shared" si="131"/>
        <v>0</v>
      </c>
      <c r="AR69" s="107">
        <f t="shared" si="131"/>
        <v>0</v>
      </c>
      <c r="AS69" s="107">
        <f t="shared" si="131"/>
        <v>0</v>
      </c>
      <c r="AT69" s="107">
        <f t="shared" si="131"/>
        <v>0</v>
      </c>
      <c r="AU69" s="107">
        <f t="shared" si="131"/>
        <v>0</v>
      </c>
      <c r="AV69" s="107">
        <f t="shared" si="131"/>
        <v>0</v>
      </c>
      <c r="AW69" s="107">
        <f t="shared" si="131"/>
        <v>0</v>
      </c>
      <c r="AX69" s="107">
        <f t="shared" si="131"/>
        <v>0</v>
      </c>
      <c r="AY69" s="116">
        <f t="shared" si="4"/>
        <v>0</v>
      </c>
    </row>
    <row r="70" spans="1:51" s="31" customFormat="1" ht="15.75" thickBot="1">
      <c r="A70" s="59"/>
      <c r="B70" s="60"/>
      <c r="C70" s="34"/>
      <c r="D70" s="35"/>
      <c r="E70" s="35" t="s">
        <v>39</v>
      </c>
      <c r="F70" s="39"/>
      <c r="G70" s="40"/>
      <c r="H70" s="35"/>
      <c r="I70" s="72"/>
      <c r="J70" s="38"/>
      <c r="K70" s="38"/>
      <c r="L70" s="98"/>
      <c r="M70" s="103" t="s">
        <v>38</v>
      </c>
      <c r="N70" s="104" t="s">
        <v>38</v>
      </c>
      <c r="O70" s="104" t="s">
        <v>38</v>
      </c>
      <c r="P70" s="104" t="s">
        <v>38</v>
      </c>
      <c r="Q70" s="104" t="s">
        <v>38</v>
      </c>
      <c r="R70" s="104" t="s">
        <v>38</v>
      </c>
      <c r="S70" s="104" t="s">
        <v>38</v>
      </c>
      <c r="T70" s="104" t="s">
        <v>38</v>
      </c>
      <c r="U70" s="104" t="s">
        <v>38</v>
      </c>
      <c r="V70" s="104" t="s">
        <v>38</v>
      </c>
      <c r="W70" s="104" t="s">
        <v>38</v>
      </c>
      <c r="X70" s="105" t="s">
        <v>38</v>
      </c>
      <c r="Y70" s="96"/>
      <c r="Z70" s="114">
        <f>COUNTIF($L$70:$X$70,"*"&amp;Z3)*$J$70</f>
        <v>0</v>
      </c>
      <c r="AA70" s="115">
        <f t="shared" ref="AA70:AX70" si="133">COUNTIF($L$70:$X$70,"*"&amp;AA3)*$J$70</f>
        <v>0</v>
      </c>
      <c r="AB70" s="115">
        <f t="shared" si="133"/>
        <v>0</v>
      </c>
      <c r="AC70" s="115">
        <f t="shared" si="133"/>
        <v>0</v>
      </c>
      <c r="AD70" s="115">
        <f t="shared" si="133"/>
        <v>0</v>
      </c>
      <c r="AE70" s="115">
        <f t="shared" si="133"/>
        <v>0</v>
      </c>
      <c r="AF70" s="115">
        <f t="shared" si="133"/>
        <v>0</v>
      </c>
      <c r="AG70" s="115">
        <f t="shared" si="133"/>
        <v>0</v>
      </c>
      <c r="AH70" s="115">
        <f>COUNTIF($L$70:$X$70,"*"&amp;AH4)*$J$70</f>
        <v>0</v>
      </c>
      <c r="AI70" s="115">
        <f t="shared" ref="AI70:AN70" si="134">COUNTIF($L$70:$X$70,"*"&amp;AI4)*$J$70</f>
        <v>0</v>
      </c>
      <c r="AJ70" s="115">
        <f t="shared" si="134"/>
        <v>0</v>
      </c>
      <c r="AK70" s="115">
        <f t="shared" si="134"/>
        <v>0</v>
      </c>
      <c r="AL70" s="115">
        <f>COUNTIF($L$70:$X$70,"*"&amp;AL3)*$J$70</f>
        <v>0</v>
      </c>
      <c r="AM70" s="115">
        <f t="shared" si="134"/>
        <v>0</v>
      </c>
      <c r="AN70" s="115">
        <f t="shared" si="134"/>
        <v>0</v>
      </c>
      <c r="AO70" s="115">
        <f t="shared" si="133"/>
        <v>0</v>
      </c>
      <c r="AP70" s="115">
        <f t="shared" si="133"/>
        <v>0</v>
      </c>
      <c r="AQ70" s="115">
        <f t="shared" si="133"/>
        <v>0</v>
      </c>
      <c r="AR70" s="115">
        <f t="shared" si="133"/>
        <v>0</v>
      </c>
      <c r="AS70" s="115">
        <f t="shared" si="133"/>
        <v>0</v>
      </c>
      <c r="AT70" s="115">
        <f t="shared" si="133"/>
        <v>0</v>
      </c>
      <c r="AU70" s="115">
        <f t="shared" si="133"/>
        <v>0</v>
      </c>
      <c r="AV70" s="115">
        <f t="shared" si="133"/>
        <v>0</v>
      </c>
      <c r="AW70" s="115">
        <f t="shared" si="133"/>
        <v>0</v>
      </c>
      <c r="AX70" s="115">
        <f t="shared" si="133"/>
        <v>0</v>
      </c>
      <c r="AY70" s="117">
        <f t="shared" ref="AY70" si="135">SUM(Z70:AX70)</f>
        <v>0</v>
      </c>
    </row>
    <row r="71" spans="1:51">
      <c r="W71" s="121" t="s">
        <v>52</v>
      </c>
      <c r="X71" s="121"/>
      <c r="Y71" s="118"/>
      <c r="Z71" s="118">
        <f>SUMIF($E$5:$E$70,"??",Z5:Z70)</f>
        <v>0</v>
      </c>
      <c r="AA71" s="118">
        <f t="shared" ref="AA71:AF71" si="136">SUMIF($E$5:$E$70,"??",AA5:AA70)</f>
        <v>0</v>
      </c>
      <c r="AB71" s="118">
        <f t="shared" si="136"/>
        <v>0</v>
      </c>
      <c r="AC71" s="118">
        <f t="shared" si="136"/>
        <v>0</v>
      </c>
      <c r="AD71" s="118">
        <f t="shared" si="136"/>
        <v>40000</v>
      </c>
      <c r="AE71" s="118">
        <f t="shared" si="136"/>
        <v>12000</v>
      </c>
      <c r="AF71" s="118">
        <f t="shared" si="136"/>
        <v>0</v>
      </c>
      <c r="AG71" s="118">
        <f>SUMIF($E$5:$E$70,"??",AG5:AG70)</f>
        <v>0</v>
      </c>
      <c r="AH71" s="118">
        <f t="shared" ref="AH71" si="137">SUMIF($E$5:$E$70,"??",AH5:AH70)</f>
        <v>0</v>
      </c>
      <c r="AI71" s="118">
        <f t="shared" ref="AI71" si="138">SUMIF($E$5:$E$70,"??",AI5:AI70)</f>
        <v>0</v>
      </c>
      <c r="AJ71" s="118">
        <f t="shared" ref="AJ71:AX71" si="139">SUM(AJ5:AJ8)</f>
        <v>0</v>
      </c>
      <c r="AK71" s="118">
        <f t="shared" si="139"/>
        <v>15000</v>
      </c>
      <c r="AL71" s="118">
        <f t="shared" si="139"/>
        <v>41000</v>
      </c>
      <c r="AM71" s="118">
        <f t="shared" si="139"/>
        <v>0</v>
      </c>
      <c r="AN71" s="118">
        <f t="shared" si="139"/>
        <v>35000</v>
      </c>
      <c r="AO71" s="118">
        <f t="shared" si="139"/>
        <v>0</v>
      </c>
      <c r="AP71" s="118">
        <f t="shared" si="139"/>
        <v>0</v>
      </c>
      <c r="AQ71" s="118">
        <f t="shared" si="139"/>
        <v>0</v>
      </c>
      <c r="AR71" s="118">
        <f t="shared" si="139"/>
        <v>0</v>
      </c>
      <c r="AS71" s="118">
        <f t="shared" si="139"/>
        <v>0</v>
      </c>
      <c r="AT71" s="118">
        <f t="shared" si="139"/>
        <v>0</v>
      </c>
      <c r="AU71" s="118">
        <f t="shared" si="139"/>
        <v>0</v>
      </c>
      <c r="AV71" s="118">
        <f t="shared" si="139"/>
        <v>0</v>
      </c>
      <c r="AW71" s="118">
        <f t="shared" si="139"/>
        <v>0</v>
      </c>
      <c r="AX71" s="118">
        <f t="shared" si="139"/>
        <v>0</v>
      </c>
      <c r="AY71" s="111">
        <f t="shared" ref="AY71" si="140">SUM(AY5:AY8)</f>
        <v>143000</v>
      </c>
    </row>
    <row r="72" spans="1:51">
      <c r="W72" s="122" t="s">
        <v>53</v>
      </c>
      <c r="X72" s="122"/>
      <c r="Y72" s="118"/>
      <c r="Z72" s="119">
        <f>SUMIF($E$5:$E$70,"???",Z5:Z70)</f>
        <v>18519.278439355145</v>
      </c>
      <c r="AA72" s="119">
        <f t="shared" ref="AA72:AF72" si="141">SUMIF($E$5:$E$70,"???",AA5:AA70)</f>
        <v>11960.402289475365</v>
      </c>
      <c r="AB72" s="119">
        <f t="shared" si="141"/>
        <v>10866.902523529536</v>
      </c>
      <c r="AC72" s="119">
        <f t="shared" si="141"/>
        <v>0</v>
      </c>
      <c r="AD72" s="119">
        <f t="shared" si="141"/>
        <v>136335.7681764343</v>
      </c>
      <c r="AE72" s="119">
        <f t="shared" si="141"/>
        <v>51655.445660422854</v>
      </c>
      <c r="AF72" s="119">
        <f t="shared" si="141"/>
        <v>45409.650213131143</v>
      </c>
      <c r="AG72" s="119">
        <f>SUMIF($E$5:$E$70,"???",AG5:AG70)</f>
        <v>0</v>
      </c>
      <c r="AH72" s="119">
        <f>SUMIF($E$5:$E$70,"???",AH5:AH70)</f>
        <v>126253.76969069387</v>
      </c>
      <c r="AI72" s="119">
        <f t="shared" ref="AI72" si="142">SUMIF($E$5:$E$70,"???",AI5:AI70)</f>
        <v>0</v>
      </c>
      <c r="AJ72" s="119">
        <f t="shared" ref="AJ72:AX72" si="143">SUM(AJ10:AJ70)</f>
        <v>0</v>
      </c>
      <c r="AK72" s="119">
        <f t="shared" si="143"/>
        <v>16263.484002751909</v>
      </c>
      <c r="AL72" s="119">
        <f t="shared" si="143"/>
        <v>76998.467565765692</v>
      </c>
      <c r="AM72" s="119">
        <f t="shared" si="143"/>
        <v>0</v>
      </c>
      <c r="AN72" s="119">
        <f t="shared" si="143"/>
        <v>170173.82955182172</v>
      </c>
      <c r="AO72" s="119">
        <f t="shared" si="143"/>
        <v>38445.440128233313</v>
      </c>
      <c r="AP72" s="119">
        <f t="shared" si="143"/>
        <v>0</v>
      </c>
      <c r="AQ72" s="119">
        <f t="shared" si="143"/>
        <v>0</v>
      </c>
      <c r="AR72" s="119">
        <f t="shared" si="143"/>
        <v>0</v>
      </c>
      <c r="AS72" s="119">
        <f>SUM(AS5:AS70)</f>
        <v>6330.2344797259448</v>
      </c>
      <c r="AT72" s="119">
        <f t="shared" si="143"/>
        <v>23887.696552311107</v>
      </c>
      <c r="AU72" s="119">
        <f t="shared" si="143"/>
        <v>0</v>
      </c>
      <c r="AV72" s="119">
        <f t="shared" si="143"/>
        <v>0</v>
      </c>
      <c r="AW72" s="119">
        <f t="shared" si="143"/>
        <v>18993.850758548298</v>
      </c>
      <c r="AX72" s="119">
        <f t="shared" si="143"/>
        <v>3600</v>
      </c>
      <c r="AY72" s="108">
        <f t="shared" ref="AY72" si="144">SUM(AY10:AY70)</f>
        <v>755694.22003220022</v>
      </c>
    </row>
    <row r="73" spans="1:51"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</row>
    <row r="74" spans="1:51"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</row>
  </sheetData>
  <mergeCells count="41">
    <mergeCell ref="AY3:AY4"/>
    <mergeCell ref="A3:A4"/>
    <mergeCell ref="F3:H3"/>
    <mergeCell ref="C3:C4"/>
    <mergeCell ref="D3:D4"/>
    <mergeCell ref="E3:E4"/>
    <mergeCell ref="B3:B4"/>
    <mergeCell ref="M3:M4"/>
    <mergeCell ref="N3:N4"/>
    <mergeCell ref="U3:U4"/>
    <mergeCell ref="P3:P4"/>
    <mergeCell ref="Q3:Q4"/>
    <mergeCell ref="R3:R4"/>
    <mergeCell ref="S3:S4"/>
    <mergeCell ref="T3:T4"/>
    <mergeCell ref="AB3:AB4"/>
    <mergeCell ref="Z2:AX2"/>
    <mergeCell ref="Z3:Z4"/>
    <mergeCell ref="AF3:AF4"/>
    <mergeCell ref="AG3:AG4"/>
    <mergeCell ref="AW3:AW4"/>
    <mergeCell ref="AA3:AA4"/>
    <mergeCell ref="AO3:AO4"/>
    <mergeCell ref="AP3:AP4"/>
    <mergeCell ref="AQ3:AQ4"/>
    <mergeCell ref="AD3:AD4"/>
    <mergeCell ref="AE3:AE4"/>
    <mergeCell ref="AC3:AC4"/>
    <mergeCell ref="AV3:AV4"/>
    <mergeCell ref="AR3:AR4"/>
    <mergeCell ref="AS3:AS4"/>
    <mergeCell ref="AT3:AT4"/>
    <mergeCell ref="W71:X71"/>
    <mergeCell ref="W72:X72"/>
    <mergeCell ref="J3:K3"/>
    <mergeCell ref="O3:O4"/>
    <mergeCell ref="AX3:AX4"/>
    <mergeCell ref="V3:V4"/>
    <mergeCell ref="W3:W4"/>
    <mergeCell ref="X3:X4"/>
    <mergeCell ref="AU3:AU4"/>
  </mergeCells>
  <phoneticPr fontId="19" type="noConversion"/>
  <dataValidations count="11">
    <dataValidation type="list" allowBlank="1" showInputMessage="1" showErrorMessage="1" sqref="R11:R70 N11:N70 R5:R9 P11:P70 O11:O70 O5:O9 Q5:Q70 P5:P9 M5:M70 N5:N9 S5:S70 T17:T70 T5:T15 U5:U70 V11:V70 V5:V9 X11:X70 W5:W9 Y5:Y70 X5:X9 W13:W70">
      <formula1>Project</formula1>
    </dataValidation>
    <dataValidation type="list" allowBlank="1" showInputMessage="1" showErrorMessage="1" sqref="R10">
      <formula1>Liste</formula1>
    </dataValidation>
    <dataValidation type="list" allowBlank="1" showInputMessage="1" showErrorMessage="1" sqref="O10">
      <formula1>Liste</formula1>
    </dataValidation>
    <dataValidation type="list" allowBlank="1" showInputMessage="1" showErrorMessage="1" sqref="N10">
      <formula1>Liste</formula1>
    </dataValidation>
    <dataValidation type="list" allowBlank="1" showInputMessage="1" showErrorMessage="1" sqref="P10">
      <formula1>Liste</formula1>
    </dataValidation>
    <dataValidation type="list" allowBlank="1" showInputMessage="1" showErrorMessage="1" sqref="T16">
      <formula1>Liste</formula1>
    </dataValidation>
    <dataValidation type="list" allowBlank="1" showInputMessage="1" showErrorMessage="1" sqref="V10">
      <formula1>Liste</formula1>
    </dataValidation>
    <dataValidation type="list" allowBlank="1" showInputMessage="1" showErrorMessage="1" sqref="W10">
      <formula1>Liste</formula1>
    </dataValidation>
    <dataValidation type="list" allowBlank="1" showInputMessage="1" showErrorMessage="1" sqref="W12">
      <formula1>Liste</formula1>
    </dataValidation>
    <dataValidation type="list" allowBlank="1" showInputMessage="1" showErrorMessage="1" sqref="W11">
      <formula1>Liste</formula1>
    </dataValidation>
    <dataValidation type="list" allowBlank="1" showInputMessage="1" showErrorMessage="1" sqref="X10">
      <formula1>Liste</formula1>
    </dataValidation>
  </dataValidations>
  <pageMargins left="0.5" right="0.5" top="0.25" bottom="0.25" header="0.3" footer="0.3"/>
  <pageSetup paperSize="9" scale="55" orientation="landscape" r:id="rId1"/>
  <ignoredErrors>
    <ignoredError sqref="AN71:AN72 AH5:AH70 AL5:AL6 AS72 AL8:AL72" formula="1"/>
  </ignoredErrors>
  <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containsText" priority="10" operator="containsText" id="{EB648B59-5E31-48F2-A64F-0D823F911CDF}">
            <xm:f>NOT(ISERROR(SEARCH(ProjectsList!$A$19,M5)))</xm:f>
            <xm:f>ProjectsList!$A$19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11" operator="containsText" id="{A7A0A98A-F93F-46E6-B60F-C44C8495B1AA}">
            <xm:f>NOT(ISERROR(SEARCH(ProjectsList!$A$4,M5)))</xm:f>
            <xm:f>ProjectsList!$A$4</xm:f>
            <x14:dxf>
              <fill>
                <patternFill>
                  <bgColor rgb="FFFFFF00"/>
                </patternFill>
              </fill>
            </x14:dxf>
          </x14:cfRule>
          <xm:sqref>M5:Y70</xm:sqref>
        </x14:conditionalFormatting>
        <x14:conditionalFormatting xmlns:xm="http://schemas.microsoft.com/office/excel/2006/main">
          <x14:cfRule type="containsText" priority="1" operator="containsText" id="{DEF738FB-D79A-4105-B873-D748B57B8E35}">
            <xm:f>NOT(ISERROR(SEARCH(ProjectsList!$A$22,M5)))</xm:f>
            <xm:f>ProjectsList!$A$22</xm:f>
            <x14:dxf>
              <font>
                <color rgb="FFFF0000"/>
              </font>
            </x14:dxf>
          </x14:cfRule>
          <x14:cfRule type="containsText" priority="2" operator="containsText" id="{AE59AFA7-14C2-4A09-AFA0-4E7C14BFF535}">
            <xm:f>NOT(ISERROR(SEARCH(ProjectsList!$A$20,M5)))</xm:f>
            <xm:f>ProjectsList!$A$20</xm:f>
            <x14:dxf>
              <font>
                <b/>
                <i val="0"/>
                <color theme="1"/>
              </font>
            </x14:dxf>
          </x14:cfRule>
          <x14:cfRule type="containsText" priority="3" operator="containsText" id="{B0723487-7799-44E3-A119-F8F2B66B335B}">
            <xm:f>NOT(ISERROR(SEARCH(ProjectsList!$A$5,M5)))</xm:f>
            <xm:f>ProjectsList!$A$5</xm:f>
            <x14:dxf>
              <font>
                <b val="0"/>
                <i val="0"/>
                <color rgb="FF7030A0"/>
              </font>
            </x14:dxf>
          </x14:cfRule>
          <x14:cfRule type="containsText" priority="4" operator="containsText" id="{18681023-59B6-4579-B33B-D3EF21A68DB4}">
            <xm:f>NOT(ISERROR(SEARCH(ProjectsList!$A$12,M5)))</xm:f>
            <xm:f>ProjectsList!$A$12</xm:f>
            <x14:dxf>
              <font>
                <b/>
                <i val="0"/>
                <color rgb="FF0070C0"/>
              </font>
            </x14:dxf>
          </x14:cfRule>
          <x14:cfRule type="containsText" priority="5" operator="containsText" id="{8802DEB5-5724-4B75-B44C-275EB6126A71}">
            <xm:f>NOT(ISERROR(SEARCH(ProjectsList!$A$2,M5)))</xm:f>
            <xm:f>ProjectsList!$A$2</xm:f>
            <x14:dxf>
              <fill>
                <patternFill>
                  <bgColor rgb="FFC4D79B"/>
                </patternFill>
              </fill>
            </x14:dxf>
          </x14:cfRule>
          <x14:cfRule type="containsText" priority="6" operator="containsText" id="{F0B87A8C-D82A-4C13-A264-BDABF3ED870E}">
            <xm:f>NOT(ISERROR(SEARCH(ProjectsList!$A$3,M5)))</xm:f>
            <xm:f>ProjectsList!$A$3</xm:f>
            <x14:dxf>
              <fill>
                <patternFill>
                  <bgColor rgb="FFFCD5B4"/>
                </patternFill>
              </fill>
            </x14:dxf>
          </x14:cfRule>
          <x14:cfRule type="containsText" priority="7" operator="containsText" id="{603E099A-2B35-44AB-908F-109F5D8F7EAD}">
            <xm:f>NOT(ISERROR(SEARCH(ProjectsList!$A$17,M5)))</xm:f>
            <xm:f>ProjectsList!$A$17</xm:f>
            <x14:dxf>
              <fill>
                <patternFill>
                  <bgColor rgb="FFCCC0DA"/>
                </patternFill>
              </fill>
            </x14:dxf>
          </x14:cfRule>
          <x14:cfRule type="containsText" priority="8" operator="containsText" id="{3D8D4D56-93B9-400F-971D-1F7592D3F735}">
            <xm:f>NOT(ISERROR(SEARCH(ProjectsList!$A$11,M5)))</xm:f>
            <xm:f>ProjectsList!$A$11</xm:f>
            <x14:dxf>
              <fill>
                <patternFill>
                  <bgColor rgb="FFB7DEE8"/>
                </patternFill>
              </fill>
            </x14:dxf>
          </x14:cfRule>
          <x14:cfRule type="containsText" priority="9" operator="containsText" id="{2ECD23CD-660F-4984-80BE-7EAA945B188E}">
            <xm:f>NOT(ISERROR(SEARCH(ProjectsList!$A$18,M5)))</xm:f>
            <xm:f>ProjectsList!$A$18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M5:X70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AB11"/>
  <sheetViews>
    <sheetView workbookViewId="0">
      <selection activeCell="O13" sqref="O13"/>
    </sheetView>
  </sheetViews>
  <sheetFormatPr baseColWidth="10" defaultColWidth="9.140625" defaultRowHeight="15"/>
  <cols>
    <col min="1" max="1" width="19.85546875" style="2" customWidth="1"/>
    <col min="2" max="2" width="10.7109375" style="2" bestFit="1" customWidth="1"/>
    <col min="3" max="3" width="10.85546875" style="2" customWidth="1"/>
    <col min="4" max="4" width="10.5703125" style="2" bestFit="1" customWidth="1"/>
    <col min="5" max="5" width="10.42578125" style="2" customWidth="1"/>
    <col min="6" max="6" width="10.7109375" style="2" bestFit="1" customWidth="1"/>
    <col min="7" max="11" width="10.42578125" style="2" customWidth="1"/>
    <col min="12" max="13" width="11.28515625" style="2" bestFit="1" customWidth="1"/>
    <col min="14" max="14" width="10.5703125" style="9" bestFit="1" customWidth="1"/>
    <col min="15" max="15" width="10.85546875" style="3" bestFit="1" customWidth="1"/>
    <col min="16" max="16" width="12" style="5" customWidth="1"/>
    <col min="17" max="17" width="10.7109375" style="2" bestFit="1" customWidth="1"/>
    <col min="18" max="19" width="9.140625" style="2"/>
    <col min="20" max="20" width="10" style="2" bestFit="1" customWidth="1"/>
    <col min="21" max="21" width="11.5703125" style="2" bestFit="1" customWidth="1"/>
    <col min="22" max="24" width="9.140625" style="2"/>
    <col min="25" max="25" width="10.5703125" style="2" bestFit="1" customWidth="1"/>
    <col min="26" max="27" width="10.5703125" style="2" customWidth="1"/>
    <col min="28" max="28" width="11.85546875" style="1" bestFit="1" customWidth="1"/>
    <col min="29" max="16384" width="9.140625" style="2"/>
  </cols>
  <sheetData>
    <row r="1" spans="1:28">
      <c r="A1" s="7" t="s">
        <v>54</v>
      </c>
      <c r="B1" s="1"/>
      <c r="C1" s="1"/>
    </row>
    <row r="2" spans="1:28">
      <c r="A2" s="1"/>
      <c r="B2" s="1"/>
      <c r="C2" s="1"/>
    </row>
    <row r="3" spans="1:28" s="4" customFormat="1">
      <c r="A3" s="136"/>
      <c r="B3" s="136"/>
      <c r="C3" s="138" t="s">
        <v>45</v>
      </c>
      <c r="D3" s="136" t="s">
        <v>47</v>
      </c>
      <c r="E3" s="136" t="s">
        <v>41</v>
      </c>
      <c r="F3" s="136" t="s">
        <v>55</v>
      </c>
      <c r="G3" s="136" t="s">
        <v>31</v>
      </c>
      <c r="H3" s="136" t="s">
        <v>30</v>
      </c>
      <c r="I3" s="22" t="s">
        <v>56</v>
      </c>
      <c r="J3" s="22" t="s">
        <v>57</v>
      </c>
      <c r="K3" s="23" t="s">
        <v>58</v>
      </c>
      <c r="L3" s="23" t="s">
        <v>59</v>
      </c>
      <c r="M3" s="23" t="s">
        <v>60</v>
      </c>
      <c r="N3" s="22" t="s">
        <v>61</v>
      </c>
      <c r="O3" s="23" t="s">
        <v>28</v>
      </c>
      <c r="P3" s="22" t="s">
        <v>62</v>
      </c>
      <c r="Q3" s="21" t="s">
        <v>63</v>
      </c>
      <c r="R3" s="138" t="s">
        <v>40</v>
      </c>
      <c r="S3" s="136" t="s">
        <v>64</v>
      </c>
      <c r="T3" s="136" t="s">
        <v>29</v>
      </c>
      <c r="U3" s="136" t="s">
        <v>48</v>
      </c>
      <c r="V3" s="136" t="s">
        <v>43</v>
      </c>
      <c r="W3" s="136" t="s">
        <v>50</v>
      </c>
      <c r="X3" s="136" t="s">
        <v>38</v>
      </c>
      <c r="Y3" s="136" t="s">
        <v>65</v>
      </c>
      <c r="Z3" s="136" t="s">
        <v>44</v>
      </c>
      <c r="AA3" s="136" t="s">
        <v>37</v>
      </c>
      <c r="AB3" s="141" t="s">
        <v>21</v>
      </c>
    </row>
    <row r="4" spans="1:28" ht="30">
      <c r="A4" s="136"/>
      <c r="B4" s="136"/>
      <c r="C4" s="138"/>
      <c r="D4" s="136"/>
      <c r="E4" s="136"/>
      <c r="F4" s="136"/>
      <c r="G4" s="136"/>
      <c r="H4" s="136"/>
      <c r="I4" s="22" t="s">
        <v>35</v>
      </c>
      <c r="J4" s="22" t="s">
        <v>66</v>
      </c>
      <c r="K4" s="23" t="s">
        <v>33</v>
      </c>
      <c r="L4" s="23" t="s">
        <v>67</v>
      </c>
      <c r="M4" s="23" t="s">
        <v>68</v>
      </c>
      <c r="N4" s="22" t="s">
        <v>27</v>
      </c>
      <c r="O4" s="23" t="s">
        <v>89</v>
      </c>
      <c r="P4" s="22" t="s">
        <v>69</v>
      </c>
      <c r="Q4" s="21" t="s">
        <v>1</v>
      </c>
      <c r="R4" s="138"/>
      <c r="S4" s="136"/>
      <c r="T4" s="136"/>
      <c r="U4" s="136"/>
      <c r="V4" s="136"/>
      <c r="W4" s="136"/>
      <c r="X4" s="136"/>
      <c r="Y4" s="136"/>
      <c r="Z4" s="136"/>
      <c r="AA4" s="136"/>
      <c r="AB4" s="141"/>
    </row>
    <row r="5" spans="1:28" s="11" customFormat="1">
      <c r="A5" s="136"/>
      <c r="B5" s="136"/>
      <c r="C5" s="12" t="s">
        <v>70</v>
      </c>
      <c r="D5" s="12" t="s">
        <v>71</v>
      </c>
      <c r="E5" s="12" t="s">
        <v>72</v>
      </c>
      <c r="F5" s="12" t="s">
        <v>73</v>
      </c>
      <c r="G5" s="12" t="s">
        <v>74</v>
      </c>
      <c r="H5" s="12" t="s">
        <v>75</v>
      </c>
      <c r="I5" s="24"/>
      <c r="J5" s="24"/>
      <c r="K5" s="12" t="s">
        <v>76</v>
      </c>
      <c r="L5" s="12" t="s">
        <v>77</v>
      </c>
      <c r="M5" s="12" t="s">
        <v>78</v>
      </c>
      <c r="N5" s="12" t="s">
        <v>79</v>
      </c>
      <c r="O5" s="12" t="s">
        <v>80</v>
      </c>
      <c r="P5" s="12" t="s">
        <v>79</v>
      </c>
      <c r="Q5" s="12" t="s">
        <v>74</v>
      </c>
      <c r="R5" s="10"/>
      <c r="S5" s="10"/>
      <c r="T5" s="10"/>
      <c r="U5" s="10"/>
      <c r="V5" s="10"/>
      <c r="W5" s="10"/>
      <c r="X5" s="10"/>
      <c r="Y5" s="10" t="s">
        <v>81</v>
      </c>
      <c r="Z5" s="10"/>
      <c r="AA5" s="10"/>
      <c r="AB5" s="141"/>
    </row>
    <row r="6" spans="1:28" s="15" customFormat="1">
      <c r="A6" s="139" t="s">
        <v>82</v>
      </c>
      <c r="B6" s="13" t="s">
        <v>83</v>
      </c>
      <c r="C6" s="6"/>
      <c r="D6" s="6"/>
      <c r="E6" s="6"/>
      <c r="F6" s="6"/>
      <c r="G6" s="6">
        <f>79256-5000</f>
        <v>74256</v>
      </c>
      <c r="H6" s="6">
        <v>46801</v>
      </c>
      <c r="I6" s="6">
        <v>28534</v>
      </c>
      <c r="J6" s="6">
        <f>[1]Sheet2!$I$4</f>
        <v>46801</v>
      </c>
      <c r="K6" s="6">
        <v>63818</v>
      </c>
      <c r="L6" s="6"/>
      <c r="M6" s="6"/>
      <c r="N6" s="6">
        <v>36804</v>
      </c>
      <c r="O6" s="6">
        <v>94602</v>
      </c>
      <c r="P6" s="6">
        <v>94360</v>
      </c>
      <c r="Q6" s="6">
        <v>383305</v>
      </c>
      <c r="R6" s="6"/>
      <c r="S6" s="6"/>
      <c r="T6" s="6">
        <f>+'Plannification 2022'!AQ71</f>
        <v>0</v>
      </c>
      <c r="U6" s="6"/>
      <c r="V6" s="6"/>
      <c r="W6" s="6"/>
      <c r="X6" s="6"/>
      <c r="Y6" s="6"/>
      <c r="Z6" s="6"/>
      <c r="AA6" s="6"/>
      <c r="AB6" s="14">
        <f>SUM(C6:AA6)</f>
        <v>869281</v>
      </c>
    </row>
    <row r="7" spans="1:28" s="15" customFormat="1">
      <c r="A7" s="139"/>
      <c r="B7" s="13" t="s">
        <v>84</v>
      </c>
      <c r="C7" s="6">
        <v>18100</v>
      </c>
      <c r="D7" s="6">
        <v>84900</v>
      </c>
      <c r="E7" s="6">
        <v>21750</v>
      </c>
      <c r="F7" s="6">
        <v>105800</v>
      </c>
      <c r="G7" s="6">
        <v>163710</v>
      </c>
      <c r="H7" s="6">
        <v>48506</v>
      </c>
      <c r="I7" s="6">
        <v>23649</v>
      </c>
      <c r="J7" s="6">
        <f>[1]Sheet2!$I$9</f>
        <v>77336</v>
      </c>
      <c r="K7" s="6">
        <v>125406</v>
      </c>
      <c r="L7" s="6">
        <v>141242</v>
      </c>
      <c r="M7" s="6">
        <v>154750</v>
      </c>
      <c r="N7" s="6">
        <v>-21538</v>
      </c>
      <c r="O7" s="6">
        <v>138826</v>
      </c>
      <c r="P7" s="6">
        <v>-3582</v>
      </c>
      <c r="Q7" s="6">
        <v>211058</v>
      </c>
      <c r="R7" s="6">
        <f>+'Plannification 2022'!AO72</f>
        <v>38445.440128233313</v>
      </c>
      <c r="S7" s="6">
        <f>+'Plannification 2022'!AP72</f>
        <v>0</v>
      </c>
      <c r="T7" s="6">
        <f>+'Plannification 2022'!AQ72</f>
        <v>0</v>
      </c>
      <c r="U7" s="6">
        <f>+'Plannification 2022'!AR72</f>
        <v>0</v>
      </c>
      <c r="V7" s="6">
        <f>+'Plannification 2022'!AS72</f>
        <v>6330.2344797259448</v>
      </c>
      <c r="W7" s="6">
        <f>+'Plannification 2022'!AT72</f>
        <v>23887.696552311107</v>
      </c>
      <c r="X7" s="6">
        <f>+'Plannification 2022'!AU72</f>
        <v>0</v>
      </c>
      <c r="Y7" s="6">
        <v>34132</v>
      </c>
      <c r="Z7" s="6">
        <v>18440.631804415822</v>
      </c>
      <c r="AA7" s="6">
        <v>42000</v>
      </c>
      <c r="AB7" s="14">
        <f t="shared" ref="AB7:AB9" si="0">SUM(C7:AA7)</f>
        <v>1453149.0029646861</v>
      </c>
    </row>
    <row r="8" spans="1:28" s="17" customFormat="1">
      <c r="A8" s="140" t="s">
        <v>85</v>
      </c>
      <c r="B8" s="16" t="s">
        <v>83</v>
      </c>
      <c r="C8" s="8">
        <f>'Plannification 2022'!Z71</f>
        <v>0</v>
      </c>
      <c r="D8" s="8">
        <f>'Plannification 2022'!AA71</f>
        <v>0</v>
      </c>
      <c r="E8" s="8">
        <f>'Plannification 2022'!AB71</f>
        <v>0</v>
      </c>
      <c r="F8" s="8">
        <f>'Plannification 2022'!AC71</f>
        <v>0</v>
      </c>
      <c r="G8" s="8">
        <f>'Plannification 2022'!AD71</f>
        <v>40000</v>
      </c>
      <c r="H8" s="8">
        <f>'Plannification 2022'!AE71</f>
        <v>12000</v>
      </c>
      <c r="I8" s="8">
        <f>'Plannification 2022'!AF71</f>
        <v>0</v>
      </c>
      <c r="J8" s="8">
        <f>'Plannification 2022'!AG71</f>
        <v>0</v>
      </c>
      <c r="K8" s="8">
        <f>'Plannification 2022'!AH71</f>
        <v>0</v>
      </c>
      <c r="L8" s="8">
        <f>'Plannification 2022'!AI71</f>
        <v>0</v>
      </c>
      <c r="M8" s="8">
        <f>'Plannification 2022'!AJ71</f>
        <v>0</v>
      </c>
      <c r="N8" s="8">
        <f>'Plannification 2022'!AK71</f>
        <v>15000</v>
      </c>
      <c r="O8" s="8">
        <f>'Plannification 2022'!AL71</f>
        <v>41000</v>
      </c>
      <c r="P8" s="8">
        <f>'Plannification 2022'!AM71</f>
        <v>0</v>
      </c>
      <c r="Q8" s="8">
        <f>'Plannification 2022'!AN71</f>
        <v>35000</v>
      </c>
      <c r="R8" s="8">
        <f>'Plannification 2022'!AO71</f>
        <v>0</v>
      </c>
      <c r="S8" s="8">
        <f>'Plannification 2022'!AP71</f>
        <v>0</v>
      </c>
      <c r="T8" s="8">
        <f>'Plannification 2022'!AQ71</f>
        <v>0</v>
      </c>
      <c r="U8" s="8">
        <f>'Plannification 2022'!AR71</f>
        <v>0</v>
      </c>
      <c r="V8" s="8">
        <f>'Plannification 2022'!AS71</f>
        <v>0</v>
      </c>
      <c r="W8" s="8">
        <f>'Plannification 2022'!AT71</f>
        <v>0</v>
      </c>
      <c r="X8" s="8">
        <f>'Plannification 2022'!AU71</f>
        <v>0</v>
      </c>
      <c r="Y8" s="8">
        <f>'Plannification 2022'!AV71</f>
        <v>0</v>
      </c>
      <c r="Z8" s="8">
        <f>'Plannification 2022'!AW71</f>
        <v>0</v>
      </c>
      <c r="AA8" s="8">
        <f>'Plannification 2022'!AX71</f>
        <v>0</v>
      </c>
      <c r="AB8" s="14">
        <f t="shared" si="0"/>
        <v>143000</v>
      </c>
    </row>
    <row r="9" spans="1:28" s="17" customFormat="1">
      <c r="A9" s="140"/>
      <c r="B9" s="16" t="s">
        <v>84</v>
      </c>
      <c r="C9" s="8">
        <f>'Plannification 2022'!Z72</f>
        <v>18519.278439355145</v>
      </c>
      <c r="D9" s="8">
        <f>'Plannification 2022'!AA72</f>
        <v>11960.402289475365</v>
      </c>
      <c r="E9" s="8">
        <f>'Plannification 2022'!AB72</f>
        <v>10866.902523529536</v>
      </c>
      <c r="F9" s="8">
        <f>'Plannification 2022'!AC72</f>
        <v>0</v>
      </c>
      <c r="G9" s="8">
        <f>'Plannification 2022'!AD72</f>
        <v>136335.7681764343</v>
      </c>
      <c r="H9" s="8">
        <f>'Plannification 2022'!AE72</f>
        <v>51655.445660422854</v>
      </c>
      <c r="I9" s="8">
        <f>'Plannification 2022'!AF72</f>
        <v>45409.650213131143</v>
      </c>
      <c r="J9" s="8">
        <f>'Plannification 2022'!AG72</f>
        <v>0</v>
      </c>
      <c r="K9" s="8">
        <f>'Plannification 2022'!AH72</f>
        <v>126253.76969069387</v>
      </c>
      <c r="L9" s="8">
        <f>'Plannification 2022'!AI72</f>
        <v>0</v>
      </c>
      <c r="M9" s="8">
        <f>'Plannification 2022'!AJ72</f>
        <v>0</v>
      </c>
      <c r="N9" s="8">
        <f>'Plannification 2022'!AK72</f>
        <v>16263.484002751909</v>
      </c>
      <c r="O9" s="8">
        <f>'Plannification 2022'!AL72</f>
        <v>76998.467565765692</v>
      </c>
      <c r="P9" s="8">
        <f>'Plannification 2022'!AM72</f>
        <v>0</v>
      </c>
      <c r="Q9" s="8">
        <f>'Plannification 2022'!AN72</f>
        <v>170173.82955182172</v>
      </c>
      <c r="R9" s="8">
        <f>'Plannification 2022'!AO72</f>
        <v>38445.440128233313</v>
      </c>
      <c r="S9" s="8">
        <f>'Plannification 2022'!AP72</f>
        <v>0</v>
      </c>
      <c r="T9" s="8">
        <f>'Plannification 2022'!AQ72</f>
        <v>0</v>
      </c>
      <c r="U9" s="8">
        <f>'Plannification 2022'!AR72</f>
        <v>0</v>
      </c>
      <c r="V9" s="8">
        <f>'Plannification 2022'!AS72</f>
        <v>6330.2344797259448</v>
      </c>
      <c r="W9" s="8">
        <f>'Plannification 2022'!AT72</f>
        <v>23887.696552311107</v>
      </c>
      <c r="X9" s="8">
        <f>'Plannification 2022'!AU72</f>
        <v>0</v>
      </c>
      <c r="Y9" s="8">
        <f>'Plannification 2022'!AV72</f>
        <v>0</v>
      </c>
      <c r="Z9" s="8">
        <f>'Plannification 2022'!AW72</f>
        <v>18993.850758548298</v>
      </c>
      <c r="AA9" s="8">
        <f>'Plannification 2022'!AX72</f>
        <v>3600</v>
      </c>
      <c r="AB9" s="14">
        <f t="shared" si="0"/>
        <v>755694.2200322001</v>
      </c>
    </row>
    <row r="10" spans="1:28" s="20" customFormat="1">
      <c r="A10" s="137" t="s">
        <v>86</v>
      </c>
      <c r="B10" s="18" t="s">
        <v>83</v>
      </c>
      <c r="C10" s="19">
        <f>C6-C8</f>
        <v>0</v>
      </c>
      <c r="D10" s="19">
        <f t="shared" ref="D10:L10" si="1">D6-D8</f>
        <v>0</v>
      </c>
      <c r="E10" s="19">
        <f t="shared" si="1"/>
        <v>0</v>
      </c>
      <c r="F10" s="19">
        <f t="shared" si="1"/>
        <v>0</v>
      </c>
      <c r="G10" s="19">
        <f t="shared" si="1"/>
        <v>34256</v>
      </c>
      <c r="H10" s="19">
        <f t="shared" si="1"/>
        <v>34801</v>
      </c>
      <c r="I10" s="19">
        <f t="shared" si="1"/>
        <v>28534</v>
      </c>
      <c r="J10" s="19">
        <f t="shared" si="1"/>
        <v>46801</v>
      </c>
      <c r="K10" s="19">
        <f t="shared" si="1"/>
        <v>63818</v>
      </c>
      <c r="L10" s="19">
        <f t="shared" si="1"/>
        <v>0</v>
      </c>
      <c r="M10" s="19">
        <f t="shared" ref="M10:AA10" si="2">M6-M8</f>
        <v>0</v>
      </c>
      <c r="N10" s="19">
        <f t="shared" si="2"/>
        <v>21804</v>
      </c>
      <c r="O10" s="19">
        <f t="shared" si="2"/>
        <v>53602</v>
      </c>
      <c r="P10" s="19">
        <f t="shared" si="2"/>
        <v>94360</v>
      </c>
      <c r="Q10" s="19">
        <f t="shared" si="2"/>
        <v>348305</v>
      </c>
      <c r="R10" s="19">
        <f t="shared" si="2"/>
        <v>0</v>
      </c>
      <c r="S10" s="19">
        <f t="shared" si="2"/>
        <v>0</v>
      </c>
      <c r="T10" s="19">
        <f t="shared" si="2"/>
        <v>0</v>
      </c>
      <c r="U10" s="19">
        <f t="shared" si="2"/>
        <v>0</v>
      </c>
      <c r="V10" s="19">
        <f t="shared" si="2"/>
        <v>0</v>
      </c>
      <c r="W10" s="19">
        <f t="shared" si="2"/>
        <v>0</v>
      </c>
      <c r="X10" s="19">
        <f t="shared" si="2"/>
        <v>0</v>
      </c>
      <c r="Y10" s="19">
        <f t="shared" si="2"/>
        <v>0</v>
      </c>
      <c r="Z10" s="19">
        <f t="shared" si="2"/>
        <v>0</v>
      </c>
      <c r="AA10" s="19">
        <f t="shared" si="2"/>
        <v>0</v>
      </c>
      <c r="AB10" s="19">
        <f>AB6-AB8</f>
        <v>726281</v>
      </c>
    </row>
    <row r="11" spans="1:28" s="20" customFormat="1">
      <c r="A11" s="137"/>
      <c r="B11" s="18" t="s">
        <v>84</v>
      </c>
      <c r="C11" s="19">
        <f>C7-C9</f>
        <v>-419.27843935514466</v>
      </c>
      <c r="D11" s="19">
        <f t="shared" ref="D11:L11" si="3">D7-D9</f>
        <v>72939.597710524627</v>
      </c>
      <c r="E11" s="19">
        <f t="shared" si="3"/>
        <v>10883.097476470464</v>
      </c>
      <c r="F11" s="19">
        <f t="shared" si="3"/>
        <v>105800</v>
      </c>
      <c r="G11" s="19">
        <f t="shared" si="3"/>
        <v>27374.2318235657</v>
      </c>
      <c r="H11" s="19">
        <f t="shared" si="3"/>
        <v>-3149.4456604228544</v>
      </c>
      <c r="I11" s="19">
        <f t="shared" si="3"/>
        <v>-21760.650213131143</v>
      </c>
      <c r="J11" s="19">
        <f t="shared" si="3"/>
        <v>77336</v>
      </c>
      <c r="K11" s="19">
        <f t="shared" si="3"/>
        <v>-847.76969069386541</v>
      </c>
      <c r="L11" s="19">
        <f t="shared" si="3"/>
        <v>141242</v>
      </c>
      <c r="M11" s="19">
        <f t="shared" ref="M11:AA11" si="4">M7-M9</f>
        <v>154750</v>
      </c>
      <c r="N11" s="19">
        <f t="shared" si="4"/>
        <v>-37801.484002751909</v>
      </c>
      <c r="O11" s="19">
        <f t="shared" si="4"/>
        <v>61827.532434234308</v>
      </c>
      <c r="P11" s="19">
        <f t="shared" si="4"/>
        <v>-3582</v>
      </c>
      <c r="Q11" s="19">
        <f t="shared" si="4"/>
        <v>40884.17044817828</v>
      </c>
      <c r="R11" s="19">
        <f t="shared" si="4"/>
        <v>0</v>
      </c>
      <c r="S11" s="19">
        <f t="shared" si="4"/>
        <v>0</v>
      </c>
      <c r="T11" s="19">
        <f t="shared" si="4"/>
        <v>0</v>
      </c>
      <c r="U11" s="19">
        <f t="shared" si="4"/>
        <v>0</v>
      </c>
      <c r="V11" s="19">
        <f t="shared" si="4"/>
        <v>0</v>
      </c>
      <c r="W11" s="19">
        <f t="shared" si="4"/>
        <v>0</v>
      </c>
      <c r="X11" s="19">
        <f t="shared" si="4"/>
        <v>0</v>
      </c>
      <c r="Y11" s="19">
        <f t="shared" si="4"/>
        <v>34132</v>
      </c>
      <c r="Z11" s="19">
        <f t="shared" si="4"/>
        <v>-553.21895413247694</v>
      </c>
      <c r="AA11" s="19">
        <f t="shared" si="4"/>
        <v>38400</v>
      </c>
      <c r="AB11" s="19">
        <f>AB7-AB9</f>
        <v>697454.78293248604</v>
      </c>
    </row>
  </sheetData>
  <mergeCells count="21">
    <mergeCell ref="V3:V4"/>
    <mergeCell ref="X3:X4"/>
    <mergeCell ref="W3:W4"/>
    <mergeCell ref="U3:U4"/>
    <mergeCell ref="AB3:AB5"/>
    <mergeCell ref="Y3:Y4"/>
    <mergeCell ref="Z3:Z4"/>
    <mergeCell ref="AA3:AA4"/>
    <mergeCell ref="S3:S4"/>
    <mergeCell ref="T3:T4"/>
    <mergeCell ref="A10:A11"/>
    <mergeCell ref="D3:D4"/>
    <mergeCell ref="A3:B5"/>
    <mergeCell ref="R3:R4"/>
    <mergeCell ref="A6:A7"/>
    <mergeCell ref="A8:A9"/>
    <mergeCell ref="E3:E4"/>
    <mergeCell ref="G3:G4"/>
    <mergeCell ref="H3:H4"/>
    <mergeCell ref="F3:F4"/>
    <mergeCell ref="C3:C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2"/>
  <sheetViews>
    <sheetView workbookViewId="0">
      <selection activeCell="C1" sqref="C1:C1048576"/>
    </sheetView>
  </sheetViews>
  <sheetFormatPr baseColWidth="10" defaultColWidth="8.85546875" defaultRowHeight="15"/>
  <cols>
    <col min="1" max="1" width="18.140625" customWidth="1"/>
    <col min="2" max="2" width="12" customWidth="1"/>
  </cols>
  <sheetData>
    <row r="1" spans="1:2" ht="31.5" customHeight="1">
      <c r="A1" s="143" t="s">
        <v>87</v>
      </c>
      <c r="B1" s="143" t="s">
        <v>90</v>
      </c>
    </row>
    <row r="2" spans="1:2">
      <c r="A2" t="s">
        <v>28</v>
      </c>
      <c r="B2" s="120">
        <v>44562</v>
      </c>
    </row>
    <row r="3" spans="1:2">
      <c r="A3" t="s">
        <v>31</v>
      </c>
      <c r="B3" s="120">
        <v>44593</v>
      </c>
    </row>
    <row r="4" spans="1:2">
      <c r="A4" t="s">
        <v>30</v>
      </c>
      <c r="B4" s="120">
        <v>44621</v>
      </c>
    </row>
    <row r="5" spans="1:2">
      <c r="A5" t="s">
        <v>49</v>
      </c>
      <c r="B5" s="120">
        <v>44652</v>
      </c>
    </row>
    <row r="6" spans="1:2">
      <c r="A6" t="s">
        <v>37</v>
      </c>
      <c r="B6" s="120">
        <v>44682</v>
      </c>
    </row>
    <row r="7" spans="1:2">
      <c r="A7" t="s">
        <v>38</v>
      </c>
      <c r="B7" s="120">
        <v>44713</v>
      </c>
    </row>
    <row r="8" spans="1:2">
      <c r="A8" t="s">
        <v>50</v>
      </c>
      <c r="B8" s="120">
        <v>44743</v>
      </c>
    </row>
    <row r="9" spans="1:2">
      <c r="A9" t="s">
        <v>40</v>
      </c>
      <c r="B9" s="120">
        <v>44774</v>
      </c>
    </row>
    <row r="10" spans="1:2">
      <c r="A10" t="s">
        <v>43</v>
      </c>
      <c r="B10" s="120">
        <v>44805</v>
      </c>
    </row>
    <row r="11" spans="1:2">
      <c r="A11" t="s">
        <v>1</v>
      </c>
      <c r="B11" s="120">
        <v>44835</v>
      </c>
    </row>
    <row r="12" spans="1:2">
      <c r="A12" t="s">
        <v>46</v>
      </c>
      <c r="B12" s="120">
        <v>44866</v>
      </c>
    </row>
    <row r="13" spans="1:2">
      <c r="A13" t="s">
        <v>27</v>
      </c>
      <c r="B13" s="120">
        <v>44896</v>
      </c>
    </row>
    <row r="14" spans="1:2">
      <c r="A14" t="s">
        <v>42</v>
      </c>
      <c r="B14" s="120">
        <v>44927</v>
      </c>
    </row>
    <row r="15" spans="1:2">
      <c r="A15" t="s">
        <v>34</v>
      </c>
      <c r="B15" s="120">
        <v>44958</v>
      </c>
    </row>
    <row r="16" spans="1:2">
      <c r="A16" t="s">
        <v>44</v>
      </c>
      <c r="B16" s="120">
        <v>44986</v>
      </c>
    </row>
    <row r="17" spans="1:2">
      <c r="A17" t="s">
        <v>33</v>
      </c>
      <c r="B17" s="120">
        <v>45017</v>
      </c>
    </row>
    <row r="18" spans="1:2">
      <c r="A18" t="s">
        <v>35</v>
      </c>
      <c r="B18" s="120">
        <v>45047</v>
      </c>
    </row>
    <row r="19" spans="1:2">
      <c r="A19" t="s">
        <v>36</v>
      </c>
      <c r="B19" s="120">
        <v>45078</v>
      </c>
    </row>
    <row r="20" spans="1:2">
      <c r="A20" t="s">
        <v>47</v>
      </c>
      <c r="B20" s="120">
        <v>45108</v>
      </c>
    </row>
    <row r="21" spans="1:2">
      <c r="A21" t="s">
        <v>41</v>
      </c>
      <c r="B21" s="120">
        <v>45139</v>
      </c>
    </row>
    <row r="22" spans="1:2">
      <c r="A22" t="s">
        <v>45</v>
      </c>
      <c r="B22" s="120">
        <v>45170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Plannification 2022</vt:lpstr>
      <vt:lpstr>BUDGETS</vt:lpstr>
      <vt:lpstr>ProjectsList</vt:lpstr>
      <vt:lpstr>Liste</vt:lpstr>
      <vt:lpstr>Liste0</vt:lpstr>
      <vt:lpstr>Project</vt:lpstr>
    </vt:vector>
  </TitlesOfParts>
  <Company>FAO of the UN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pazou</dc:creator>
  <cp:lastModifiedBy>FRANCIS</cp:lastModifiedBy>
  <cp:revision/>
  <dcterms:created xsi:type="dcterms:W3CDTF">2014-08-13T08:35:10Z</dcterms:created>
  <dcterms:modified xsi:type="dcterms:W3CDTF">2022-11-04T06:38:22Z</dcterms:modified>
</cp:coreProperties>
</file>