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0490" windowHeight="7425" tabRatio="802"/>
  </bookViews>
  <sheets>
    <sheet name="Synthèse" sheetId="33" r:id="rId1"/>
    <sheet name="Liste_des_noms" sheetId="34" r:id="rId2"/>
    <sheet name="01" sheetId="1" r:id="rId3"/>
    <sheet name="02" sheetId="2" r:id="rId4"/>
    <sheet name="03" sheetId="3" r:id="rId5"/>
    <sheet name="04" sheetId="4" r:id="rId6"/>
    <sheet name="05" sheetId="5" r:id="rId7"/>
    <sheet name="06" sheetId="6" r:id="rId8"/>
    <sheet name="07" sheetId="7" r:id="rId9"/>
    <sheet name="08" sheetId="8" r:id="rId10"/>
    <sheet name="09" sheetId="9" r:id="rId11"/>
    <sheet name="10" sheetId="10" r:id="rId12"/>
    <sheet name="11" sheetId="11" r:id="rId13"/>
    <sheet name="12" sheetId="12" r:id="rId14"/>
    <sheet name="13" sheetId="13" r:id="rId15"/>
    <sheet name="14" sheetId="14" r:id="rId16"/>
    <sheet name="15" sheetId="15" r:id="rId17"/>
    <sheet name="16" sheetId="16" r:id="rId18"/>
    <sheet name="17" sheetId="17" r:id="rId19"/>
    <sheet name="18" sheetId="18" r:id="rId20"/>
    <sheet name="19" sheetId="19" r:id="rId21"/>
    <sheet name="20" sheetId="20" r:id="rId22"/>
    <sheet name="21" sheetId="21" r:id="rId23"/>
    <sheet name="22" sheetId="22" r:id="rId24"/>
    <sheet name="23" sheetId="23" r:id="rId25"/>
    <sheet name="24" sheetId="24" r:id="rId26"/>
    <sheet name="25" sheetId="25" r:id="rId27"/>
    <sheet name="26" sheetId="26" r:id="rId28"/>
    <sheet name="27" sheetId="27" r:id="rId29"/>
    <sheet name="28" sheetId="28" r:id="rId30"/>
    <sheet name="29" sheetId="29" r:id="rId31"/>
    <sheet name="30" sheetId="30" r:id="rId32"/>
    <sheet name="31" sheetId="31" r:id="rId33"/>
  </sheets>
  <functionGroups/>
  <definedNames>
    <definedName name="Liste_Mois">Liste_des_noms!#REF!</definedName>
    <definedName name="Liste_Noms">Liste_des_noms!$A$2:$A$27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3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4"/>
  <c r="C2" a="1"/>
  <c r="B2" a="1"/>
  <c r="C2" l="1"/>
  <c r="B2"/>
  <c r="J58"/>
  <c r="J50"/>
  <c r="J42"/>
  <c r="J34"/>
  <c r="J26"/>
  <c r="J18"/>
  <c r="J10"/>
  <c r="J59"/>
  <c r="J51"/>
  <c r="J43"/>
  <c r="J35"/>
  <c r="J27"/>
  <c r="J19"/>
  <c r="J11"/>
  <c r="J60"/>
  <c r="J52"/>
  <c r="J44"/>
  <c r="J36"/>
  <c r="J28"/>
  <c r="J20"/>
  <c r="J12"/>
  <c r="J4"/>
  <c r="J61"/>
  <c r="J53"/>
  <c r="J45"/>
  <c r="J37"/>
  <c r="J29"/>
  <c r="J21"/>
  <c r="J13"/>
  <c r="J5"/>
  <c r="J62"/>
  <c r="J54"/>
  <c r="J46"/>
  <c r="J38"/>
  <c r="J30"/>
  <c r="J22"/>
  <c r="J14"/>
  <c r="J6"/>
  <c r="J63"/>
  <c r="J55"/>
  <c r="J47"/>
  <c r="J39"/>
  <c r="J31"/>
  <c r="J23"/>
  <c r="J15"/>
  <c r="J7"/>
  <c r="J64"/>
  <c r="J56"/>
  <c r="J48"/>
  <c r="J40"/>
  <c r="J32"/>
  <c r="J24"/>
  <c r="J16"/>
  <c r="J8"/>
  <c r="J57"/>
  <c r="J49"/>
  <c r="J41"/>
  <c r="J33"/>
  <c r="J25"/>
  <c r="J17"/>
  <c r="J9"/>
  <c r="I57"/>
  <c r="I17"/>
  <c r="I50"/>
  <c r="I26"/>
  <c r="I43"/>
  <c r="I19"/>
  <c r="I44"/>
  <c r="I20"/>
  <c r="I53"/>
  <c r="I21"/>
  <c r="I13"/>
  <c r="I5"/>
  <c r="I33"/>
  <c r="I42"/>
  <c r="I10"/>
  <c r="I27"/>
  <c r="I60"/>
  <c r="I4"/>
  <c r="I37"/>
  <c r="I62"/>
  <c r="I54"/>
  <c r="I46"/>
  <c r="I38"/>
  <c r="I30"/>
  <c r="I22"/>
  <c r="I14"/>
  <c r="I6"/>
  <c r="I41"/>
  <c r="I9"/>
  <c r="I34"/>
  <c r="I59"/>
  <c r="I35"/>
  <c r="I52"/>
  <c r="I12"/>
  <c r="I61"/>
  <c r="I45"/>
  <c r="I63"/>
  <c r="I55"/>
  <c r="I47"/>
  <c r="I39"/>
  <c r="I31"/>
  <c r="I23"/>
  <c r="I15"/>
  <c r="I7"/>
  <c r="I49"/>
  <c r="I25"/>
  <c r="I58"/>
  <c r="I18"/>
  <c r="I51"/>
  <c r="I11"/>
  <c r="I36"/>
  <c r="I28"/>
  <c r="I29"/>
  <c r="I64"/>
  <c r="I56"/>
  <c r="I48"/>
  <c r="I40"/>
  <c r="I32"/>
  <c r="I24"/>
  <c r="I16"/>
  <c r="I8"/>
  <c r="E43"/>
  <c r="E19"/>
  <c r="E44"/>
  <c r="E20"/>
  <c r="E61"/>
  <c r="E45"/>
  <c r="E13"/>
  <c r="E5"/>
  <c r="E35"/>
  <c r="E60"/>
  <c r="E36"/>
  <c r="E29"/>
  <c r="E54"/>
  <c r="E30"/>
  <c r="E22"/>
  <c r="E14"/>
  <c r="E6"/>
  <c r="E11"/>
  <c r="E28"/>
  <c r="E21"/>
  <c r="E46"/>
  <c r="E63"/>
  <c r="E47"/>
  <c r="E39"/>
  <c r="E31"/>
  <c r="E23"/>
  <c r="E15"/>
  <c r="E7"/>
  <c r="E51"/>
  <c r="E27"/>
  <c r="E52"/>
  <c r="E4"/>
  <c r="E37"/>
  <c r="E62"/>
  <c r="E38"/>
  <c r="E55"/>
  <c r="E64"/>
  <c r="E56"/>
  <c r="E48"/>
  <c r="E40"/>
  <c r="E32"/>
  <c r="E24"/>
  <c r="E16"/>
  <c r="E8"/>
  <c r="E59"/>
  <c r="E12"/>
  <c r="E53"/>
  <c r="E57"/>
  <c r="E49"/>
  <c r="E41"/>
  <c r="E33"/>
  <c r="E25"/>
  <c r="E17"/>
  <c r="E9"/>
  <c r="E58"/>
  <c r="E50"/>
  <c r="E42"/>
  <c r="E34"/>
  <c r="E26"/>
  <c r="E18"/>
  <c r="E10"/>
  <c r="D19"/>
  <c r="D4"/>
  <c r="D37"/>
  <c r="D62"/>
  <c r="D6"/>
  <c r="D27"/>
  <c r="D52"/>
  <c r="D36"/>
  <c r="D45"/>
  <c r="D13"/>
  <c r="D46"/>
  <c r="D38"/>
  <c r="D63"/>
  <c r="D55"/>
  <c r="D31"/>
  <c r="D23"/>
  <c r="D15"/>
  <c r="D7"/>
  <c r="D59"/>
  <c r="D43"/>
  <c r="D60"/>
  <c r="D28"/>
  <c r="D53"/>
  <c r="D5"/>
  <c r="D30"/>
  <c r="D56"/>
  <c r="D8"/>
  <c r="D51"/>
  <c r="D35"/>
  <c r="D44"/>
  <c r="D12"/>
  <c r="D21"/>
  <c r="D54"/>
  <c r="D22"/>
  <c r="D39"/>
  <c r="D48"/>
  <c r="D32"/>
  <c r="D57"/>
  <c r="D49"/>
  <c r="D41"/>
  <c r="D33"/>
  <c r="D25"/>
  <c r="D17"/>
  <c r="D9"/>
  <c r="D11"/>
  <c r="D20"/>
  <c r="D61"/>
  <c r="D29"/>
  <c r="D14"/>
  <c r="D47"/>
  <c r="D64"/>
  <c r="D40"/>
  <c r="D24"/>
  <c r="D16"/>
  <c r="D58"/>
  <c r="D50"/>
  <c r="D42"/>
  <c r="D34"/>
  <c r="D26"/>
  <c r="D18"/>
  <c r="D10"/>
  <c r="F10" l="1"/>
  <c r="F18"/>
  <c r="F26"/>
  <c r="F34"/>
  <c r="F42"/>
  <c r="F50"/>
  <c r="F58"/>
  <c r="F9"/>
  <c r="F17"/>
  <c r="F25"/>
  <c r="F33"/>
  <c r="F41"/>
  <c r="F49"/>
  <c r="F57"/>
  <c r="F53"/>
  <c r="F12"/>
  <c r="F59"/>
  <c r="F8"/>
  <c r="F16"/>
  <c r="F24"/>
  <c r="F32"/>
  <c r="F40"/>
  <c r="F48"/>
  <c r="F56"/>
  <c r="F64"/>
  <c r="F55"/>
  <c r="F38"/>
  <c r="F62"/>
  <c r="F37"/>
  <c r="F4"/>
  <c r="F52"/>
  <c r="F27"/>
  <c r="F51"/>
  <c r="F7"/>
  <c r="F15"/>
  <c r="F23"/>
  <c r="F31"/>
  <c r="F39"/>
  <c r="F47"/>
  <c r="F63"/>
  <c r="F46"/>
  <c r="F21"/>
  <c r="F28"/>
  <c r="F11"/>
  <c r="F6"/>
  <c r="F14"/>
  <c r="F22"/>
  <c r="F30"/>
  <c r="F54"/>
  <c r="F29"/>
  <c r="F36"/>
  <c r="F60"/>
  <c r="F35"/>
  <c r="F5"/>
  <c r="F13"/>
  <c r="F45"/>
  <c r="F61"/>
  <c r="F20"/>
  <c r="F44"/>
  <c r="F19"/>
  <c r="F43"/>
  <c r="G21" i="16"/>
  <c r="G11"/>
  <c r="G22" i="31"/>
  <c r="G21"/>
  <c r="G11"/>
  <c r="J22"/>
  <c r="E22"/>
  <c r="D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H11"/>
  <c r="H22" s="1"/>
  <c r="F11"/>
  <c r="F22" s="1"/>
  <c r="E11"/>
  <c r="D1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I11" s="1"/>
  <c r="G22" i="15"/>
  <c r="G21"/>
  <c r="G11"/>
  <c r="G22" i="14"/>
  <c r="G21"/>
  <c r="G11"/>
  <c r="G11" i="13"/>
  <c r="G22"/>
  <c r="G21"/>
  <c r="G22" i="12"/>
  <c r="F21"/>
  <c r="G21"/>
  <c r="H21"/>
  <c r="G22" i="11"/>
  <c r="G21"/>
  <c r="H21"/>
  <c r="G11"/>
  <c r="G22" i="10"/>
  <c r="G11"/>
  <c r="G21"/>
  <c r="I22" i="31" l="1"/>
  <c r="L11"/>
  <c r="L22" s="1"/>
  <c r="N22"/>
  <c r="L2"/>
  <c r="N2" s="1"/>
  <c r="J22" i="30" l="1"/>
  <c r="H22"/>
  <c r="E22"/>
  <c r="C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L17"/>
  <c r="N17" s="1"/>
  <c r="I17"/>
  <c r="I16"/>
  <c r="L16" s="1"/>
  <c r="N16" s="1"/>
  <c r="L15"/>
  <c r="N15" s="1"/>
  <c r="I15"/>
  <c r="I14"/>
  <c r="L14" s="1"/>
  <c r="N14" s="1"/>
  <c r="L13"/>
  <c r="N13" s="1"/>
  <c r="I13"/>
  <c r="I12"/>
  <c r="L12" s="1"/>
  <c r="N12" s="1"/>
  <c r="K11"/>
  <c r="K22" s="1"/>
  <c r="J11"/>
  <c r="H11"/>
  <c r="F11"/>
  <c r="F22" s="1"/>
  <c r="E11"/>
  <c r="D11"/>
  <c r="D22" s="1"/>
  <c r="C11"/>
  <c r="L10"/>
  <c r="I10"/>
  <c r="L9"/>
  <c r="I9"/>
  <c r="I8"/>
  <c r="L8" s="1"/>
  <c r="N8" s="1"/>
  <c r="L7"/>
  <c r="N7" s="1"/>
  <c r="I7"/>
  <c r="I6"/>
  <c r="L6" s="1"/>
  <c r="N6" s="1"/>
  <c r="L5"/>
  <c r="N5" s="1"/>
  <c r="I5"/>
  <c r="I4"/>
  <c r="L4" s="1"/>
  <c r="N4" s="1"/>
  <c r="L3"/>
  <c r="N3" s="1"/>
  <c r="I3"/>
  <c r="I2"/>
  <c r="I11" s="1"/>
  <c r="J22" i="29"/>
  <c r="H22"/>
  <c r="E22"/>
  <c r="C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L17"/>
  <c r="N17" s="1"/>
  <c r="I17"/>
  <c r="I16"/>
  <c r="L16" s="1"/>
  <c r="N16" s="1"/>
  <c r="L15"/>
  <c r="N15" s="1"/>
  <c r="I15"/>
  <c r="I14"/>
  <c r="L14" s="1"/>
  <c r="N14" s="1"/>
  <c r="L13"/>
  <c r="N13" s="1"/>
  <c r="I13"/>
  <c r="I12"/>
  <c r="L12" s="1"/>
  <c r="N12" s="1"/>
  <c r="K11"/>
  <c r="K22" s="1"/>
  <c r="J11"/>
  <c r="H11"/>
  <c r="F11"/>
  <c r="F22" s="1"/>
  <c r="E11"/>
  <c r="D11"/>
  <c r="D22" s="1"/>
  <c r="C11"/>
  <c r="L10"/>
  <c r="I10"/>
  <c r="L9"/>
  <c r="I9"/>
  <c r="I8"/>
  <c r="L8" s="1"/>
  <c r="N8" s="1"/>
  <c r="L7"/>
  <c r="N7" s="1"/>
  <c r="I7"/>
  <c r="I6"/>
  <c r="L6" s="1"/>
  <c r="N6" s="1"/>
  <c r="L5"/>
  <c r="N5" s="1"/>
  <c r="I5"/>
  <c r="I4"/>
  <c r="L4" s="1"/>
  <c r="N4" s="1"/>
  <c r="L3"/>
  <c r="N3" s="1"/>
  <c r="I3"/>
  <c r="I2"/>
  <c r="I11" s="1"/>
  <c r="J22" i="28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L3"/>
  <c r="N3" s="1"/>
  <c r="I3"/>
  <c r="I2"/>
  <c r="I11" s="1"/>
  <c r="J22" i="27"/>
  <c r="E22"/>
  <c r="D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H11"/>
  <c r="H22" s="1"/>
  <c r="F11"/>
  <c r="F22" s="1"/>
  <c r="E11"/>
  <c r="D1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I11" s="1"/>
  <c r="J22" i="26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L3"/>
  <c r="N3" s="1"/>
  <c r="I3"/>
  <c r="I2"/>
  <c r="I11" s="1"/>
  <c r="J22" i="25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L3"/>
  <c r="N3" s="1"/>
  <c r="I3"/>
  <c r="I2"/>
  <c r="I11" s="1"/>
  <c r="J22" i="24"/>
  <c r="E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N8"/>
  <c r="L8"/>
  <c r="I8"/>
  <c r="L7"/>
  <c r="N7" s="1"/>
  <c r="N22" s="1"/>
  <c r="I7"/>
  <c r="I6"/>
  <c r="L6" s="1"/>
  <c r="N6" s="1"/>
  <c r="I5"/>
  <c r="L5" s="1"/>
  <c r="N5" s="1"/>
  <c r="N4"/>
  <c r="L4"/>
  <c r="I4"/>
  <c r="L3"/>
  <c r="N3" s="1"/>
  <c r="I3"/>
  <c r="I2"/>
  <c r="I11" s="1"/>
  <c r="J22" i="23"/>
  <c r="E22"/>
  <c r="D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H11"/>
  <c r="H22" s="1"/>
  <c r="F11"/>
  <c r="F22" s="1"/>
  <c r="E11"/>
  <c r="D1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I11" s="1"/>
  <c r="J22" i="22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L3"/>
  <c r="N3" s="1"/>
  <c r="I3"/>
  <c r="I2"/>
  <c r="L2" s="1"/>
  <c r="N2" s="1"/>
  <c r="J22" i="21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K11"/>
  <c r="K22" s="1"/>
  <c r="J11"/>
  <c r="H11"/>
  <c r="H22" s="1"/>
  <c r="F11"/>
  <c r="F22" s="1"/>
  <c r="E11"/>
  <c r="D11"/>
  <c r="D22" s="1"/>
  <c r="C11"/>
  <c r="L10"/>
  <c r="I10"/>
  <c r="I9"/>
  <c r="L9" s="1"/>
  <c r="I8"/>
  <c r="L8" s="1"/>
  <c r="N8" s="1"/>
  <c r="L7"/>
  <c r="N7" s="1"/>
  <c r="I7"/>
  <c r="I6"/>
  <c r="L6" s="1"/>
  <c r="N6" s="1"/>
  <c r="I5"/>
  <c r="L5" s="1"/>
  <c r="N5" s="1"/>
  <c r="I4"/>
  <c r="L4" s="1"/>
  <c r="N4" s="1"/>
  <c r="L3"/>
  <c r="N3" s="1"/>
  <c r="I3"/>
  <c r="I2"/>
  <c r="I11" s="1"/>
  <c r="E22" i="20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K11"/>
  <c r="K22" s="1"/>
  <c r="J11"/>
  <c r="J22" s="1"/>
  <c r="H11"/>
  <c r="H22" s="1"/>
  <c r="F11"/>
  <c r="F22" s="1"/>
  <c r="E11"/>
  <c r="D11"/>
  <c r="D22" s="1"/>
  <c r="C1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I3"/>
  <c r="L3" s="1"/>
  <c r="N3" s="1"/>
  <c r="I2"/>
  <c r="J22" i="19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K11"/>
  <c r="K22" s="1"/>
  <c r="J11"/>
  <c r="H11"/>
  <c r="H22" s="1"/>
  <c r="F11"/>
  <c r="F22" s="1"/>
  <c r="E11"/>
  <c r="D11"/>
  <c r="D22" s="1"/>
  <c r="C11"/>
  <c r="L10"/>
  <c r="I10"/>
  <c r="I9"/>
  <c r="L9" s="1"/>
  <c r="I8"/>
  <c r="L8" s="1"/>
  <c r="N8" s="1"/>
  <c r="L7"/>
  <c r="N7" s="1"/>
  <c r="I7"/>
  <c r="I6"/>
  <c r="L6" s="1"/>
  <c r="N6" s="1"/>
  <c r="I5"/>
  <c r="L5" s="1"/>
  <c r="N5" s="1"/>
  <c r="I4"/>
  <c r="L4" s="1"/>
  <c r="N4" s="1"/>
  <c r="I3"/>
  <c r="L3" s="1"/>
  <c r="N3" s="1"/>
  <c r="I2"/>
  <c r="D22" i="18"/>
  <c r="K21"/>
  <c r="J21"/>
  <c r="H21"/>
  <c r="F21"/>
  <c r="E21"/>
  <c r="D21"/>
  <c r="C21"/>
  <c r="L20"/>
  <c r="N20" s="1"/>
  <c r="I20"/>
  <c r="I19"/>
  <c r="L19" s="1"/>
  <c r="N19" s="1"/>
  <c r="L18"/>
  <c r="N18" s="1"/>
  <c r="I18"/>
  <c r="I17"/>
  <c r="L17" s="1"/>
  <c r="N17" s="1"/>
  <c r="L16"/>
  <c r="N16" s="1"/>
  <c r="I16"/>
  <c r="I15"/>
  <c r="L15" s="1"/>
  <c r="N15" s="1"/>
  <c r="L14"/>
  <c r="N14" s="1"/>
  <c r="I14"/>
  <c r="I13"/>
  <c r="L13" s="1"/>
  <c r="N13" s="1"/>
  <c r="L12"/>
  <c r="N12" s="1"/>
  <c r="I12"/>
  <c r="I21" s="1"/>
  <c r="L21" s="1"/>
  <c r="K11"/>
  <c r="K22" s="1"/>
  <c r="J11"/>
  <c r="J22" s="1"/>
  <c r="H11"/>
  <c r="H22" s="1"/>
  <c r="F11"/>
  <c r="F22" s="1"/>
  <c r="E11"/>
  <c r="E22" s="1"/>
  <c r="D11"/>
  <c r="C11"/>
  <c r="C22" s="1"/>
  <c r="I10"/>
  <c r="L10" s="1"/>
  <c r="I9"/>
  <c r="L9" s="1"/>
  <c r="L8"/>
  <c r="N8" s="1"/>
  <c r="I8"/>
  <c r="I7"/>
  <c r="L7" s="1"/>
  <c r="N7" s="1"/>
  <c r="L6"/>
  <c r="N6" s="1"/>
  <c r="I6"/>
  <c r="I5"/>
  <c r="L5" s="1"/>
  <c r="N5" s="1"/>
  <c r="L4"/>
  <c r="N4" s="1"/>
  <c r="I4"/>
  <c r="I3"/>
  <c r="L3" s="1"/>
  <c r="N3" s="1"/>
  <c r="L2"/>
  <c r="N2" s="1"/>
  <c r="I2"/>
  <c r="I11" s="1"/>
  <c r="K21" i="17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J22" s="1"/>
  <c r="H11"/>
  <c r="H22" s="1"/>
  <c r="F11"/>
  <c r="F22" s="1"/>
  <c r="E11"/>
  <c r="E22" s="1"/>
  <c r="D11"/>
  <c r="D22" s="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I4"/>
  <c r="L4" s="1"/>
  <c r="N4" s="1"/>
  <c r="L3"/>
  <c r="N3" s="1"/>
  <c r="I3"/>
  <c r="I2"/>
  <c r="H22" i="16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L17"/>
  <c r="N17" s="1"/>
  <c r="I17"/>
  <c r="I16"/>
  <c r="L16" s="1"/>
  <c r="N16" s="1"/>
  <c r="L15"/>
  <c r="N15" s="1"/>
  <c r="I15"/>
  <c r="I14"/>
  <c r="L14" s="1"/>
  <c r="N14" s="1"/>
  <c r="L13"/>
  <c r="N13" s="1"/>
  <c r="I13"/>
  <c r="I12"/>
  <c r="L12" s="1"/>
  <c r="N12" s="1"/>
  <c r="K11"/>
  <c r="K22" s="1"/>
  <c r="J11"/>
  <c r="J22" s="1"/>
  <c r="H1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I7"/>
  <c r="I6"/>
  <c r="L6" s="1"/>
  <c r="N6" s="1"/>
  <c r="L5"/>
  <c r="N5" s="1"/>
  <c r="I5"/>
  <c r="I4"/>
  <c r="L4" s="1"/>
  <c r="N4" s="1"/>
  <c r="I3"/>
  <c r="L3" s="1"/>
  <c r="N3" s="1"/>
  <c r="I2"/>
  <c r="K21" i="15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J22" s="1"/>
  <c r="H11"/>
  <c r="H22" s="1"/>
  <c r="F11"/>
  <c r="F22" s="1"/>
  <c r="E11"/>
  <c r="E22" s="1"/>
  <c r="D11"/>
  <c r="D22" s="1"/>
  <c r="C11"/>
  <c r="C22" s="1"/>
  <c r="L10"/>
  <c r="I10"/>
  <c r="I9"/>
  <c r="L9" s="1"/>
  <c r="I8"/>
  <c r="L8" s="1"/>
  <c r="N8" s="1"/>
  <c r="L7"/>
  <c r="N7" s="1"/>
  <c r="I7"/>
  <c r="I6"/>
  <c r="L6" s="1"/>
  <c r="N6" s="1"/>
  <c r="I5"/>
  <c r="L5" s="1"/>
  <c r="N5" s="1"/>
  <c r="I4"/>
  <c r="L4" s="1"/>
  <c r="N4" s="1"/>
  <c r="L3"/>
  <c r="N3" s="1"/>
  <c r="I3"/>
  <c r="I2"/>
  <c r="J22" i="14"/>
  <c r="E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I12"/>
  <c r="I21" s="1"/>
  <c r="L21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J22" i="13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C1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I3"/>
  <c r="L3" s="1"/>
  <c r="N3" s="1"/>
  <c r="I2"/>
  <c r="E22" i="12"/>
  <c r="K21"/>
  <c r="J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L12"/>
  <c r="N12" s="1"/>
  <c r="I12"/>
  <c r="I21" s="1"/>
  <c r="L21" s="1"/>
  <c r="K11"/>
  <c r="K22" s="1"/>
  <c r="J11"/>
  <c r="J22" s="1"/>
  <c r="H11"/>
  <c r="H22" s="1"/>
  <c r="F11"/>
  <c r="F22" s="1"/>
  <c r="E11"/>
  <c r="D11"/>
  <c r="D22" s="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L4"/>
  <c r="N4" s="1"/>
  <c r="I4"/>
  <c r="I3"/>
  <c r="L3" s="1"/>
  <c r="N3" s="1"/>
  <c r="I2"/>
  <c r="E22" i="11"/>
  <c r="K21"/>
  <c r="J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J22" s="1"/>
  <c r="H11"/>
  <c r="H22" s="1"/>
  <c r="F11"/>
  <c r="F22" s="1"/>
  <c r="E11"/>
  <c r="D11"/>
  <c r="D22" s="1"/>
  <c r="C11"/>
  <c r="C22" s="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J22" i="10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I3"/>
  <c r="L3" s="1"/>
  <c r="N3" s="1"/>
  <c r="I2"/>
  <c r="I11" s="1"/>
  <c r="J22" i="9"/>
  <c r="E22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L3"/>
  <c r="N3" s="1"/>
  <c r="I3"/>
  <c r="I2"/>
  <c r="E22" i="8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J22" s="1"/>
  <c r="H11"/>
  <c r="H22" s="1"/>
  <c r="F11"/>
  <c r="F22" s="1"/>
  <c r="E11"/>
  <c r="D11"/>
  <c r="D22" s="1"/>
  <c r="C11"/>
  <c r="C22" s="1"/>
  <c r="L10"/>
  <c r="I10"/>
  <c r="I9"/>
  <c r="L9" s="1"/>
  <c r="I8"/>
  <c r="L8" s="1"/>
  <c r="N8" s="1"/>
  <c r="L7"/>
  <c r="N7" s="1"/>
  <c r="N22" s="1"/>
  <c r="I7"/>
  <c r="I6"/>
  <c r="L6" s="1"/>
  <c r="N6" s="1"/>
  <c r="I5"/>
  <c r="L5" s="1"/>
  <c r="N5" s="1"/>
  <c r="I4"/>
  <c r="L4" s="1"/>
  <c r="N4" s="1"/>
  <c r="I3"/>
  <c r="L3" s="1"/>
  <c r="N3" s="1"/>
  <c r="I2"/>
  <c r="J22" i="7"/>
  <c r="E22"/>
  <c r="K21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I16"/>
  <c r="L16" s="1"/>
  <c r="L15"/>
  <c r="N15" s="1"/>
  <c r="I15"/>
  <c r="I14"/>
  <c r="L14" s="1"/>
  <c r="N14" s="1"/>
  <c r="I13"/>
  <c r="L13" s="1"/>
  <c r="L12"/>
  <c r="N12" s="1"/>
  <c r="I12"/>
  <c r="K11"/>
  <c r="K22" s="1"/>
  <c r="J11"/>
  <c r="H11"/>
  <c r="H22" s="1"/>
  <c r="F11"/>
  <c r="F22" s="1"/>
  <c r="E11"/>
  <c r="D11"/>
  <c r="C11"/>
  <c r="L10"/>
  <c r="I10"/>
  <c r="I9"/>
  <c r="L9" s="1"/>
  <c r="N8"/>
  <c r="L8"/>
  <c r="I8"/>
  <c r="L7"/>
  <c r="N7" s="1"/>
  <c r="I7"/>
  <c r="I6"/>
  <c r="L6" s="1"/>
  <c r="N6" s="1"/>
  <c r="I5"/>
  <c r="L5" s="1"/>
  <c r="N5" s="1"/>
  <c r="N4"/>
  <c r="L4"/>
  <c r="I4"/>
  <c r="L3"/>
  <c r="N3" s="1"/>
  <c r="I3"/>
  <c r="I2"/>
  <c r="L3" i="6"/>
  <c r="L4"/>
  <c r="L5"/>
  <c r="L6"/>
  <c r="L7"/>
  <c r="L8"/>
  <c r="L10"/>
  <c r="N3"/>
  <c r="N4"/>
  <c r="N5"/>
  <c r="N6"/>
  <c r="N7"/>
  <c r="N8"/>
  <c r="N3" i="5"/>
  <c r="N4"/>
  <c r="N5"/>
  <c r="N6"/>
  <c r="N7"/>
  <c r="N8"/>
  <c r="L3"/>
  <c r="L4"/>
  <c r="L5"/>
  <c r="L6"/>
  <c r="L7"/>
  <c r="L8"/>
  <c r="L9"/>
  <c r="L3" i="4"/>
  <c r="L4"/>
  <c r="L5"/>
  <c r="L6"/>
  <c r="L7"/>
  <c r="L8"/>
  <c r="L9"/>
  <c r="L10"/>
  <c r="N3"/>
  <c r="N4"/>
  <c r="N5"/>
  <c r="N6"/>
  <c r="N7"/>
  <c r="N8"/>
  <c r="N2"/>
  <c r="L3" i="3"/>
  <c r="L4"/>
  <c r="N4" s="1"/>
  <c r="L5"/>
  <c r="L6"/>
  <c r="L7"/>
  <c r="L8"/>
  <c r="L9"/>
  <c r="L10"/>
  <c r="N3"/>
  <c r="N5"/>
  <c r="N2"/>
  <c r="N3" i="1"/>
  <c r="N4"/>
  <c r="N5"/>
  <c r="N2"/>
  <c r="N3" i="2"/>
  <c r="N4"/>
  <c r="N5"/>
  <c r="L3"/>
  <c r="L4"/>
  <c r="L5"/>
  <c r="L6"/>
  <c r="L7"/>
  <c r="L8"/>
  <c r="L9"/>
  <c r="L10"/>
  <c r="N2"/>
  <c r="L3" i="1"/>
  <c r="L4"/>
  <c r="L5"/>
  <c r="L6"/>
  <c r="L7"/>
  <c r="L8"/>
  <c r="L9"/>
  <c r="L10"/>
  <c r="G21" i="5"/>
  <c r="G11"/>
  <c r="F11"/>
  <c r="G22" i="4"/>
  <c r="G21"/>
  <c r="G11"/>
  <c r="K21" i="6"/>
  <c r="J21"/>
  <c r="H21"/>
  <c r="F21"/>
  <c r="E21"/>
  <c r="D21"/>
  <c r="C21"/>
  <c r="I20"/>
  <c r="L20" s="1"/>
  <c r="N20" s="1"/>
  <c r="I19"/>
  <c r="L19" s="1"/>
  <c r="N19" s="1"/>
  <c r="I18"/>
  <c r="L18" s="1"/>
  <c r="N18" s="1"/>
  <c r="L17"/>
  <c r="N17" s="1"/>
  <c r="I17"/>
  <c r="I16"/>
  <c r="L16" s="1"/>
  <c r="N16" s="1"/>
  <c r="I15"/>
  <c r="L15" s="1"/>
  <c r="N15" s="1"/>
  <c r="I14"/>
  <c r="L14" s="1"/>
  <c r="N14" s="1"/>
  <c r="L13"/>
  <c r="N13" s="1"/>
  <c r="I13"/>
  <c r="I12"/>
  <c r="L12" s="1"/>
  <c r="N12" s="1"/>
  <c r="K11"/>
  <c r="K22" s="1"/>
  <c r="J11"/>
  <c r="J22" s="1"/>
  <c r="H11"/>
  <c r="H22" s="1"/>
  <c r="F11"/>
  <c r="F22" s="1"/>
  <c r="E11"/>
  <c r="E22" s="1"/>
  <c r="D11"/>
  <c r="C11"/>
  <c r="I10"/>
  <c r="I9"/>
  <c r="L9" s="1"/>
  <c r="I8"/>
  <c r="I7"/>
  <c r="I6"/>
  <c r="I5"/>
  <c r="I4"/>
  <c r="I3"/>
  <c r="I2"/>
  <c r="L2" s="1"/>
  <c r="N2" s="1"/>
  <c r="E22" i="5"/>
  <c r="K21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N22" s="1"/>
  <c r="K11"/>
  <c r="K22" s="1"/>
  <c r="J11"/>
  <c r="J22" s="1"/>
  <c r="H11"/>
  <c r="H22" s="1"/>
  <c r="F22"/>
  <c r="E11"/>
  <c r="D11"/>
  <c r="C11"/>
  <c r="I10"/>
  <c r="L10" s="1"/>
  <c r="I9"/>
  <c r="I8"/>
  <c r="I7"/>
  <c r="I6"/>
  <c r="I5"/>
  <c r="I4"/>
  <c r="I3"/>
  <c r="I2"/>
  <c r="L2" s="1"/>
  <c r="N2" s="1"/>
  <c r="K21" i="4"/>
  <c r="J21"/>
  <c r="H21"/>
  <c r="F21"/>
  <c r="E21"/>
  <c r="D21"/>
  <c r="C21"/>
  <c r="N20"/>
  <c r="L20"/>
  <c r="I20"/>
  <c r="L19"/>
  <c r="N19" s="1"/>
  <c r="I19"/>
  <c r="I18"/>
  <c r="L18" s="1"/>
  <c r="N18" s="1"/>
  <c r="I17"/>
  <c r="L17" s="1"/>
  <c r="N17" s="1"/>
  <c r="N16"/>
  <c r="L16"/>
  <c r="I16"/>
  <c r="L15"/>
  <c r="N15" s="1"/>
  <c r="I15"/>
  <c r="I14"/>
  <c r="L14" s="1"/>
  <c r="N14" s="1"/>
  <c r="I13"/>
  <c r="L13" s="1"/>
  <c r="N13" s="1"/>
  <c r="N12"/>
  <c r="L12"/>
  <c r="I12"/>
  <c r="I21" s="1"/>
  <c r="L21" s="1"/>
  <c r="K11"/>
  <c r="K22" s="1"/>
  <c r="J11"/>
  <c r="J22" s="1"/>
  <c r="H11"/>
  <c r="H22" s="1"/>
  <c r="F11"/>
  <c r="F22" s="1"/>
  <c r="E11"/>
  <c r="E22" s="1"/>
  <c r="D11"/>
  <c r="D22" s="1"/>
  <c r="C11"/>
  <c r="C22" s="1"/>
  <c r="I10"/>
  <c r="I9"/>
  <c r="I8"/>
  <c r="I7"/>
  <c r="I6"/>
  <c r="I5"/>
  <c r="I4"/>
  <c r="I3"/>
  <c r="I2"/>
  <c r="L2" s="1"/>
  <c r="K21" i="3"/>
  <c r="J21"/>
  <c r="H21"/>
  <c r="F21"/>
  <c r="E21"/>
  <c r="D21"/>
  <c r="C21"/>
  <c r="I20"/>
  <c r="L20" s="1"/>
  <c r="N20" s="1"/>
  <c r="L19"/>
  <c r="N19" s="1"/>
  <c r="I19"/>
  <c r="I18"/>
  <c r="L18" s="1"/>
  <c r="N18" s="1"/>
  <c r="I17"/>
  <c r="L17" s="1"/>
  <c r="N17" s="1"/>
  <c r="I16"/>
  <c r="L16" s="1"/>
  <c r="N16" s="1"/>
  <c r="L15"/>
  <c r="N15" s="1"/>
  <c r="I15"/>
  <c r="I14"/>
  <c r="L14" s="1"/>
  <c r="N14" s="1"/>
  <c r="I13"/>
  <c r="L13" s="1"/>
  <c r="N13" s="1"/>
  <c r="I12"/>
  <c r="L12" s="1"/>
  <c r="N12" s="1"/>
  <c r="K11"/>
  <c r="K22" s="1"/>
  <c r="J11"/>
  <c r="H11"/>
  <c r="H22" s="1"/>
  <c r="F11"/>
  <c r="F22" s="1"/>
  <c r="E11"/>
  <c r="E22" s="1"/>
  <c r="D11"/>
  <c r="D22" s="1"/>
  <c r="C11"/>
  <c r="C22" s="1"/>
  <c r="I10"/>
  <c r="I9"/>
  <c r="I8"/>
  <c r="I7"/>
  <c r="I6"/>
  <c r="I5"/>
  <c r="I4"/>
  <c r="I3"/>
  <c r="I2"/>
  <c r="L2" s="1"/>
  <c r="M22" i="2"/>
  <c r="K21"/>
  <c r="J21"/>
  <c r="H21"/>
  <c r="F21"/>
  <c r="E21"/>
  <c r="D21"/>
  <c r="C21"/>
  <c r="L20"/>
  <c r="N20" s="1"/>
  <c r="I20"/>
  <c r="I19"/>
  <c r="L19" s="1"/>
  <c r="N19" s="1"/>
  <c r="I18"/>
  <c r="L18" s="1"/>
  <c r="N18" s="1"/>
  <c r="I17"/>
  <c r="L17" s="1"/>
  <c r="N17" s="1"/>
  <c r="L16"/>
  <c r="N16" s="1"/>
  <c r="I16"/>
  <c r="I15"/>
  <c r="L15" s="1"/>
  <c r="N15" s="1"/>
  <c r="I14"/>
  <c r="L14" s="1"/>
  <c r="N14" s="1"/>
  <c r="I13"/>
  <c r="L13" s="1"/>
  <c r="N13" s="1"/>
  <c r="I12"/>
  <c r="I21" s="1"/>
  <c r="L21" s="1"/>
  <c r="K11"/>
  <c r="K22" s="1"/>
  <c r="J11"/>
  <c r="J22" s="1"/>
  <c r="H11"/>
  <c r="H22" s="1"/>
  <c r="F11"/>
  <c r="F22" s="1"/>
  <c r="E11"/>
  <c r="E22" s="1"/>
  <c r="D11"/>
  <c r="C11"/>
  <c r="I10"/>
  <c r="I9"/>
  <c r="I8"/>
  <c r="I7"/>
  <c r="I6"/>
  <c r="I5"/>
  <c r="I4"/>
  <c r="I3"/>
  <c r="I2"/>
  <c r="L2" i="1"/>
  <c r="D22" i="2" l="1"/>
  <c r="L12"/>
  <c r="N12" s="1"/>
  <c r="C22"/>
  <c r="I11" i="20"/>
  <c r="I22" s="1"/>
  <c r="I11" i="19"/>
  <c r="I11" i="17"/>
  <c r="L11" s="1"/>
  <c r="L22" s="1"/>
  <c r="I21" i="20"/>
  <c r="L21" s="1"/>
  <c r="C22"/>
  <c r="N12" i="19"/>
  <c r="N22" s="1"/>
  <c r="C22"/>
  <c r="L12" i="20"/>
  <c r="N12"/>
  <c r="N22" s="1"/>
  <c r="N12" i="21"/>
  <c r="N22" s="1"/>
  <c r="C22"/>
  <c r="N13" i="7"/>
  <c r="N16"/>
  <c r="I11" i="12"/>
  <c r="I11" i="16"/>
  <c r="L11" s="1"/>
  <c r="L22" s="1"/>
  <c r="I11" i="15"/>
  <c r="I22" s="1"/>
  <c r="L12" i="14"/>
  <c r="N12" s="1"/>
  <c r="N22" s="1"/>
  <c r="I11"/>
  <c r="D22" i="13"/>
  <c r="C22"/>
  <c r="I11"/>
  <c r="L11" s="1"/>
  <c r="I11" i="11"/>
  <c r="I22" s="1"/>
  <c r="I11" i="9"/>
  <c r="L11" s="1"/>
  <c r="I11" i="8"/>
  <c r="L11" s="1"/>
  <c r="I21" i="7"/>
  <c r="L21" s="1"/>
  <c r="C22"/>
  <c r="D22"/>
  <c r="I11"/>
  <c r="L11" s="1"/>
  <c r="D22" i="6"/>
  <c r="N22"/>
  <c r="C22"/>
  <c r="L11" i="30"/>
  <c r="N22"/>
  <c r="L2"/>
  <c r="N2" s="1"/>
  <c r="I21"/>
  <c r="L21" s="1"/>
  <c r="L11" i="29"/>
  <c r="N22"/>
  <c r="L2"/>
  <c r="N2" s="1"/>
  <c r="I21"/>
  <c r="L21" s="1"/>
  <c r="L11" i="28"/>
  <c r="L2"/>
  <c r="N2" s="1"/>
  <c r="I21"/>
  <c r="L21" s="1"/>
  <c r="I22" i="27"/>
  <c r="L11"/>
  <c r="L22" s="1"/>
  <c r="N22"/>
  <c r="L2"/>
  <c r="N2" s="1"/>
  <c r="L11" i="26"/>
  <c r="L2"/>
  <c r="N2" s="1"/>
  <c r="I21"/>
  <c r="L21" s="1"/>
  <c r="L11" i="25"/>
  <c r="L2"/>
  <c r="N2" s="1"/>
  <c r="I21"/>
  <c r="L21" s="1"/>
  <c r="I22" i="24"/>
  <c r="L11"/>
  <c r="L22" s="1"/>
  <c r="L2"/>
  <c r="N2" s="1"/>
  <c r="I22" i="23"/>
  <c r="L11"/>
  <c r="L22" s="1"/>
  <c r="N22"/>
  <c r="L2"/>
  <c r="N2" s="1"/>
  <c r="I11" i="22"/>
  <c r="I21"/>
  <c r="L21" s="1"/>
  <c r="L11" i="21"/>
  <c r="L2"/>
  <c r="N2" s="1"/>
  <c r="I21"/>
  <c r="L21" s="1"/>
  <c r="L2" i="20"/>
  <c r="N2" s="1"/>
  <c r="L11" i="19"/>
  <c r="L2"/>
  <c r="N2" s="1"/>
  <c r="I21"/>
  <c r="L21" s="1"/>
  <c r="I22" i="18"/>
  <c r="L11"/>
  <c r="L22" s="1"/>
  <c r="N22"/>
  <c r="N22" i="17"/>
  <c r="L2"/>
  <c r="N2" s="1"/>
  <c r="N22" i="16"/>
  <c r="L2"/>
  <c r="N2" s="1"/>
  <c r="I21"/>
  <c r="L21" s="1"/>
  <c r="N22" i="15"/>
  <c r="L2"/>
  <c r="N2" s="1"/>
  <c r="I21"/>
  <c r="L21" s="1"/>
  <c r="I22" i="14"/>
  <c r="L11"/>
  <c r="L22" s="1"/>
  <c r="L2"/>
  <c r="N2" s="1"/>
  <c r="L2" i="13"/>
  <c r="N2" s="1"/>
  <c r="I21"/>
  <c r="L21" s="1"/>
  <c r="I22" i="12"/>
  <c r="L11"/>
  <c r="L22" s="1"/>
  <c r="N22"/>
  <c r="L2"/>
  <c r="N2" s="1"/>
  <c r="N22" i="11"/>
  <c r="L11"/>
  <c r="L22" s="1"/>
  <c r="L2"/>
  <c r="N2" s="1"/>
  <c r="L11" i="10"/>
  <c r="L2"/>
  <c r="N2" s="1"/>
  <c r="I21"/>
  <c r="L21" s="1"/>
  <c r="L2" i="9"/>
  <c r="N2" s="1"/>
  <c r="I21"/>
  <c r="L21" s="1"/>
  <c r="I22" i="8"/>
  <c r="L2"/>
  <c r="N2" s="1"/>
  <c r="I21"/>
  <c r="L21" s="1"/>
  <c r="L2" i="7"/>
  <c r="N2" s="1"/>
  <c r="D22" i="5"/>
  <c r="C22"/>
  <c r="G22"/>
  <c r="I11" i="6"/>
  <c r="I21"/>
  <c r="L21" s="1"/>
  <c r="I11" i="5"/>
  <c r="I21"/>
  <c r="L21" s="1"/>
  <c r="N22" i="4"/>
  <c r="I11"/>
  <c r="I22" s="1"/>
  <c r="N22" i="3"/>
  <c r="J22"/>
  <c r="I11"/>
  <c r="I21"/>
  <c r="L21" s="1"/>
  <c r="I11" i="2"/>
  <c r="I22" s="1"/>
  <c r="N22"/>
  <c r="L2"/>
  <c r="L11" i="20" l="1"/>
  <c r="L22" s="1"/>
  <c r="I22" i="17"/>
  <c r="N22" i="7"/>
  <c r="L22"/>
  <c r="L11" i="15"/>
  <c r="L22" s="1"/>
  <c r="I22" i="7"/>
  <c r="L22" i="30"/>
  <c r="I22"/>
  <c r="L22" i="29"/>
  <c r="I22"/>
  <c r="L22" i="28"/>
  <c r="I22"/>
  <c r="L22" i="26"/>
  <c r="I22"/>
  <c r="L22" i="25"/>
  <c r="I22"/>
  <c r="I22" i="22"/>
  <c r="L11"/>
  <c r="L22" s="1"/>
  <c r="L22" i="21"/>
  <c r="I22"/>
  <c r="L22" i="19"/>
  <c r="I22"/>
  <c r="I22" i="16"/>
  <c r="L22" i="13"/>
  <c r="I22"/>
  <c r="L22" i="10"/>
  <c r="I22"/>
  <c r="L22" i="9"/>
  <c r="I22"/>
  <c r="L22" i="8"/>
  <c r="L11" i="4"/>
  <c r="L22" s="1"/>
  <c r="L11" i="6"/>
  <c r="L22" s="1"/>
  <c r="I22"/>
  <c r="I22" i="5"/>
  <c r="L11"/>
  <c r="L22" s="1"/>
  <c r="I22" i="3"/>
  <c r="L11"/>
  <c r="L22" s="1"/>
  <c r="L11" i="2"/>
  <c r="L22" s="1"/>
  <c r="N16" i="1" l="1"/>
  <c r="N17"/>
  <c r="N18"/>
  <c r="L16"/>
  <c r="L17"/>
  <c r="I16"/>
  <c r="I17"/>
  <c r="I6"/>
  <c r="K21" l="1"/>
  <c r="K11"/>
  <c r="K22" s="1"/>
  <c r="I3"/>
  <c r="I4"/>
  <c r="I5"/>
  <c r="I7"/>
  <c r="M22"/>
  <c r="J21"/>
  <c r="H21"/>
  <c r="F21"/>
  <c r="E21"/>
  <c r="D21"/>
  <c r="C21"/>
  <c r="I20"/>
  <c r="L20" s="1"/>
  <c r="N20" s="1"/>
  <c r="I19"/>
  <c r="L19" s="1"/>
  <c r="N19" s="1"/>
  <c r="I18"/>
  <c r="L18" s="1"/>
  <c r="I15"/>
  <c r="L15" s="1"/>
  <c r="N15" s="1"/>
  <c r="I14"/>
  <c r="L14" s="1"/>
  <c r="N14" s="1"/>
  <c r="I13"/>
  <c r="L13" s="1"/>
  <c r="N13" s="1"/>
  <c r="I12"/>
  <c r="L12" s="1"/>
  <c r="J11"/>
  <c r="H11"/>
  <c r="F11"/>
  <c r="E11"/>
  <c r="D11"/>
  <c r="C11"/>
  <c r="I10"/>
  <c r="I9"/>
  <c r="I8"/>
  <c r="I2"/>
  <c r="F22" l="1"/>
  <c r="C22"/>
  <c r="H22"/>
  <c r="D22"/>
  <c r="E22"/>
  <c r="I21"/>
  <c r="L21" s="1"/>
  <c r="J22"/>
  <c r="I11"/>
  <c r="N12" l="1"/>
  <c r="N22" s="1"/>
  <c r="I22"/>
  <c r="L11"/>
  <c r="L22" s="1"/>
</calcChain>
</file>

<file path=xl/sharedStrings.xml><?xml version="1.0" encoding="utf-8"?>
<sst xmlns="http://schemas.openxmlformats.org/spreadsheetml/2006/main" count="1633" uniqueCount="49">
  <si>
    <t>Billets</t>
  </si>
  <si>
    <t>Pièces</t>
  </si>
  <si>
    <t>CB</t>
  </si>
  <si>
    <t>Chèque</t>
  </si>
  <si>
    <t>Total</t>
  </si>
  <si>
    <t>Du ou Gratuit</t>
  </si>
  <si>
    <t>Base Salaire</t>
  </si>
  <si>
    <t>Heures</t>
  </si>
  <si>
    <t>Salaire</t>
  </si>
  <si>
    <t>Philippe</t>
  </si>
  <si>
    <t>Joël</t>
  </si>
  <si>
    <t>Faustine</t>
  </si>
  <si>
    <t>Laurent</t>
  </si>
  <si>
    <t>Thomas</t>
  </si>
  <si>
    <t>Total Jour</t>
  </si>
  <si>
    <t>Antoine</t>
  </si>
  <si>
    <t>Anthony</t>
  </si>
  <si>
    <t>Gwen</t>
  </si>
  <si>
    <t>Total Nuit</t>
  </si>
  <si>
    <t>Aéroports</t>
  </si>
  <si>
    <t>Lydia</t>
  </si>
  <si>
    <t>Sumup</t>
  </si>
  <si>
    <t>Frédo</t>
  </si>
  <si>
    <t>Marion</t>
  </si>
  <si>
    <t>Total Aéroports</t>
  </si>
  <si>
    <t>Chq</t>
  </si>
  <si>
    <t>Lydia    Vir</t>
  </si>
  <si>
    <t>Lydia      Vir</t>
  </si>
  <si>
    <t>Nuit 1</t>
  </si>
  <si>
    <t>Nuit 2</t>
  </si>
  <si>
    <t>Jour 1</t>
  </si>
  <si>
    <t>Jour</t>
  </si>
  <si>
    <t>Date</t>
  </si>
  <si>
    <t>CA</t>
  </si>
  <si>
    <t>Payé</t>
  </si>
  <si>
    <t>Dimanche</t>
  </si>
  <si>
    <t>Lundi</t>
  </si>
  <si>
    <t>Mardi</t>
  </si>
  <si>
    <t>Mercredi</t>
  </si>
  <si>
    <t>Jeudi</t>
  </si>
  <si>
    <t>Vendredi</t>
  </si>
  <si>
    <t>Samedi</t>
  </si>
  <si>
    <t>Nuit</t>
  </si>
  <si>
    <t xml:space="preserve"> Jour</t>
  </si>
  <si>
    <t>NOMS</t>
  </si>
  <si>
    <t>NUIT</t>
  </si>
  <si>
    <t>JOUR</t>
  </si>
  <si>
    <t>Ligne</t>
  </si>
  <si>
    <t>MOIS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</si>
</sst>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2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7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8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164" fontId="1" fillId="0" borderId="1" xfId="0" applyNumberFormat="1" applyFont="1" applyBorder="1" applyAlignment="1">
      <alignment vertical="center" wrapText="1"/>
    </xf>
    <xf numFmtId="164" fontId="4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164" fontId="4" fillId="3" borderId="1" xfId="0" applyNumberFormat="1" applyFont="1" applyFill="1" applyBorder="1" applyAlignment="1">
      <alignment vertical="center" wrapText="1"/>
    </xf>
    <xf numFmtId="2" fontId="1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2" fontId="1" fillId="3" borderId="1" xfId="0" applyNumberFormat="1" applyFont="1" applyFill="1" applyBorder="1" applyAlignment="1">
      <alignment horizontal="center" vertical="center"/>
    </xf>
    <xf numFmtId="0" fontId="7" fillId="0" borderId="1" xfId="0" applyFont="1" applyBorder="1"/>
    <xf numFmtId="164" fontId="5" fillId="0" borderId="1" xfId="0" applyNumberFormat="1" applyFont="1" applyBorder="1" applyAlignment="1">
      <alignment wrapText="1"/>
    </xf>
    <xf numFmtId="2" fontId="8" fillId="0" borderId="1" xfId="0" applyNumberFormat="1" applyFont="1" applyBorder="1" applyAlignment="1">
      <alignment wrapText="1"/>
    </xf>
    <xf numFmtId="164" fontId="5" fillId="0" borderId="1" xfId="0" applyNumberFormat="1" applyFont="1" applyBorder="1"/>
    <xf numFmtId="0" fontId="8" fillId="0" borderId="1" xfId="0" applyNumberFormat="1" applyFont="1" applyBorder="1" applyAlignment="1">
      <alignment wrapText="1"/>
    </xf>
    <xf numFmtId="164" fontId="9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8" fillId="3" borderId="1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center"/>
    </xf>
    <xf numFmtId="164" fontId="10" fillId="0" borderId="1" xfId="0" applyNumberFormat="1" applyFont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0" fontId="6" fillId="0" borderId="1" xfId="0" applyFont="1" applyBorder="1"/>
    <xf numFmtId="164" fontId="6" fillId="0" borderId="1" xfId="0" applyNumberFormat="1" applyFont="1" applyBorder="1" applyAlignment="1">
      <alignment wrapText="1"/>
    </xf>
    <xf numFmtId="0" fontId="14" fillId="0" borderId="1" xfId="0" applyNumberFormat="1" applyFont="1" applyBorder="1" applyAlignment="1">
      <alignment horizontal="center" wrapText="1"/>
    </xf>
    <xf numFmtId="0" fontId="14" fillId="0" borderId="1" xfId="0" applyNumberFormat="1" applyFont="1" applyBorder="1" applyAlignment="1">
      <alignment wrapText="1"/>
    </xf>
    <xf numFmtId="164" fontId="6" fillId="0" borderId="1" xfId="0" applyNumberFormat="1" applyFont="1" applyBorder="1"/>
    <xf numFmtId="0" fontId="15" fillId="0" borderId="0" xfId="0" applyFont="1"/>
    <xf numFmtId="4" fontId="1" fillId="0" borderId="1" xfId="0" applyNumberFormat="1" applyFont="1" applyBorder="1" applyAlignment="1">
      <alignment horizontal="center" vertical="center"/>
    </xf>
    <xf numFmtId="0" fontId="17" fillId="0" borderId="1" xfId="0" applyFont="1" applyBorder="1" applyAlignment="1">
      <alignment horizontal="center"/>
    </xf>
    <xf numFmtId="0" fontId="0" fillId="0" borderId="1" xfId="0" applyBorder="1"/>
    <xf numFmtId="0" fontId="18" fillId="0" borderId="1" xfId="0" applyFont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164" fontId="20" fillId="0" borderId="1" xfId="0" applyNumberFormat="1" applyFont="1" applyBorder="1" applyAlignment="1">
      <alignment horizontal="center" vertical="center" wrapText="1"/>
    </xf>
    <xf numFmtId="164" fontId="20" fillId="0" borderId="2" xfId="0" applyNumberFormat="1" applyFont="1" applyBorder="1" applyAlignment="1">
      <alignment horizontal="center" vertical="center" wrapText="1"/>
    </xf>
    <xf numFmtId="165" fontId="21" fillId="4" borderId="0" xfId="0" applyNumberFormat="1" applyFont="1" applyFill="1" applyBorder="1" applyAlignment="1">
      <alignment horizontal="center" vertical="center" wrapText="1"/>
    </xf>
    <xf numFmtId="164" fontId="20" fillId="0" borderId="3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left" vertical="center" wrapText="1"/>
    </xf>
    <xf numFmtId="165" fontId="22" fillId="0" borderId="1" xfId="0" applyNumberFormat="1" applyFont="1" applyBorder="1" applyAlignment="1">
      <alignment horizontal="center" vertical="center" wrapText="1"/>
    </xf>
    <xf numFmtId="164" fontId="23" fillId="0" borderId="1" xfId="0" applyNumberFormat="1" applyFont="1" applyBorder="1"/>
    <xf numFmtId="164" fontId="24" fillId="0" borderId="2" xfId="0" applyNumberFormat="1" applyFont="1" applyBorder="1"/>
    <xf numFmtId="0" fontId="23" fillId="4" borderId="0" xfId="0" applyFont="1" applyFill="1" applyBorder="1"/>
    <xf numFmtId="0" fontId="3" fillId="6" borderId="1" xfId="0" applyFont="1" applyFill="1" applyBorder="1" applyAlignment="1">
      <alignment vertical="center"/>
    </xf>
    <xf numFmtId="0" fontId="16" fillId="5" borderId="4" xfId="0" applyFont="1" applyFill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0" fillId="10" borderId="1" xfId="0" applyFill="1" applyBorder="1" applyAlignment="1">
      <alignment horizontal="center" vertical="center"/>
    </xf>
    <xf numFmtId="0" fontId="0" fillId="10" borderId="1" xfId="0" quotePrefix="1" applyFill="1" applyBorder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8" fillId="0" borderId="5" xfId="0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25" fillId="5" borderId="1" xfId="0" applyFont="1" applyFill="1" applyBorder="1" applyAlignment="1">
      <alignment horizontal="center" vertical="center"/>
    </xf>
    <xf numFmtId="0" fontId="25" fillId="11" borderId="1" xfId="0" applyFont="1" applyFill="1" applyBorder="1" applyAlignment="1">
      <alignment horizontal="center" vertical="center"/>
    </xf>
    <xf numFmtId="0" fontId="0" fillId="10" borderId="0" xfId="0" applyFill="1" applyAlignment="1">
      <alignment horizontal="right" vertical="center"/>
    </xf>
    <xf numFmtId="0" fontId="0" fillId="10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714374</xdr:colOff>
      <xdr:row>0</xdr:row>
      <xdr:rowOff>85725</xdr:rowOff>
    </xdr:from>
    <xdr:to>
      <xdr:col>15</xdr:col>
      <xdr:colOff>95249</xdr:colOff>
      <xdr:row>2</xdr:row>
      <xdr:rowOff>238126</xdr:rowOff>
    </xdr:to>
    <xdr:sp macro="" textlink="">
      <xdr:nvSpPr>
        <xdr:cNvPr id="2" name="Rectangle à coins arrondis 1"/>
        <xdr:cNvSpPr/>
      </xdr:nvSpPr>
      <xdr:spPr>
        <a:xfrm>
          <a:off x="8429624" y="85725"/>
          <a:ext cx="2428875" cy="971551"/>
        </a:xfrm>
        <a:prstGeom prst="wedgeRoundRectCallout">
          <a:avLst>
            <a:gd name="adj1" fmla="val -72651"/>
            <a:gd name="adj2" fmla="val -3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Sélectionnez</a:t>
          </a:r>
          <a:r>
            <a:rPr lang="fr-FR" sz="1100" baseline="0"/>
            <a:t>  le MOIS et le NOM</a:t>
          </a:r>
          <a:endParaRPr lang="fr-FR" sz="1100"/>
        </a:p>
      </xdr:txBody>
    </xdr:sp>
    <xdr:clientData/>
  </xdr:twoCellAnchor>
  <xdr:twoCellAnchor>
    <xdr:from>
      <xdr:col>16</xdr:col>
      <xdr:colOff>400050</xdr:colOff>
      <xdr:row>0</xdr:row>
      <xdr:rowOff>238125</xdr:rowOff>
    </xdr:from>
    <xdr:to>
      <xdr:col>19</xdr:col>
      <xdr:colOff>247650</xdr:colOff>
      <xdr:row>2</xdr:row>
      <xdr:rowOff>57150</xdr:rowOff>
    </xdr:to>
    <xdr:sp macro="[0]!Formules" textlink="">
      <xdr:nvSpPr>
        <xdr:cNvPr id="3" name="ZoneTexte 2"/>
        <xdr:cNvSpPr txBox="1"/>
      </xdr:nvSpPr>
      <xdr:spPr>
        <a:xfrm>
          <a:off x="11925300" y="238125"/>
          <a:ext cx="2133600" cy="638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Cliquez ici  pour régénérer les formules si elles sont effacées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64"/>
  <sheetViews>
    <sheetView tabSelected="1" workbookViewId="0">
      <pane ySplit="3" topLeftCell="A4" activePane="bottomLeft" state="frozen"/>
      <selection pane="bottomLeft" activeCell="L16" sqref="L16"/>
    </sheetView>
  </sheetViews>
  <sheetFormatPr baseColWidth="10" defaultRowHeight="15"/>
  <cols>
    <col min="8" max="8" width="1.42578125" customWidth="1"/>
  </cols>
  <sheetData>
    <row r="1" spans="1:11" ht="36" customHeight="1">
      <c r="A1" s="71" t="str">
        <f>"Bilan Feuille " &amp; TEXT(E1,"00")</f>
        <v>Bilan Feuille 05</v>
      </c>
      <c r="B1" s="70" t="s">
        <v>45</v>
      </c>
      <c r="C1" s="70" t="s">
        <v>46</v>
      </c>
      <c r="D1" s="62" t="s">
        <v>48</v>
      </c>
      <c r="E1" s="67">
        <v>5</v>
      </c>
      <c r="F1" s="67"/>
      <c r="G1" s="68" t="s">
        <v>16</v>
      </c>
      <c r="H1" s="68"/>
      <c r="I1" s="68"/>
      <c r="J1" s="68"/>
      <c r="K1" s="68"/>
    </row>
    <row r="2" spans="1:11" ht="28.5">
      <c r="A2" s="69" t="s">
        <v>47</v>
      </c>
      <c r="B2" s="61">
        <f t="array" aca="1" ref="B2" ca="1">MATCH(1,(INDIRECT("'"&amp;$C$4&amp;"'!$A:$A")="NUIT")*(INDIRECT("'"&amp;$C$4&amp;"'!$B:$B")=$G$1)*(MONTH($B4)=$E$1),0)</f>
        <v>12</v>
      </c>
      <c r="C2" s="61">
        <f t="array" aca="1" ref="C2" ca="1">MATCH(1,(INDIRECT("'"&amp;$C$4&amp;"'!$A:$A")="JOUR")*(INDIRECT("'"&amp;$C$4&amp;"'!$B:$B")=$G$1)*(MONTH($B4)=$E$1),0)</f>
        <v>4</v>
      </c>
      <c r="D2" s="45" t="s">
        <v>42</v>
      </c>
      <c r="E2" s="63"/>
      <c r="F2" s="63"/>
      <c r="G2" s="64"/>
      <c r="H2" s="46"/>
      <c r="I2" s="65" t="s">
        <v>43</v>
      </c>
      <c r="J2" s="66"/>
      <c r="K2" s="66"/>
    </row>
    <row r="3" spans="1:11" ht="28.5">
      <c r="A3" s="43" t="s">
        <v>31</v>
      </c>
      <c r="B3" s="43" t="s">
        <v>32</v>
      </c>
      <c r="C3" s="44"/>
      <c r="D3" s="47" t="s">
        <v>33</v>
      </c>
      <c r="E3" s="47" t="s">
        <v>7</v>
      </c>
      <c r="F3" s="47" t="s">
        <v>8</v>
      </c>
      <c r="G3" s="48" t="s">
        <v>34</v>
      </c>
      <c r="H3" s="49"/>
      <c r="I3" s="50" t="s">
        <v>33</v>
      </c>
      <c r="J3" s="47" t="s">
        <v>8</v>
      </c>
      <c r="K3" s="48" t="s">
        <v>34</v>
      </c>
    </row>
    <row r="4" spans="1:11">
      <c r="A4" s="51" t="s">
        <v>35</v>
      </c>
      <c r="B4" s="52">
        <v>44682</v>
      </c>
      <c r="C4" s="60" t="str">
        <f>TEXT(DAY($B4),"00")</f>
        <v>01</v>
      </c>
      <c r="D4" s="53">
        <f t="shared" ref="D4:D35" ca="1" si="0">IFERROR(CA_NUIT($C4,$B$2),"")</f>
        <v>130</v>
      </c>
      <c r="E4" s="53">
        <f t="shared" ref="E4:E35" ca="1" si="1">IFERROR(HEURES_NUIT($C4,$B$2),"")</f>
        <v>6</v>
      </c>
      <c r="F4" s="53">
        <f t="shared" ref="F4:F35" ca="1" si="2">(E4*12)+(D4*5%)</f>
        <v>78.5</v>
      </c>
      <c r="G4" s="54"/>
      <c r="H4" s="55"/>
      <c r="I4" s="53">
        <f t="shared" ref="I4:I35" ca="1" si="3">IFERROR(CA_JOUR($C4,$C$2),"")</f>
        <v>0</v>
      </c>
      <c r="J4" s="53">
        <f t="shared" ref="J4:J35" ca="1" si="4">IFERROR(HEURES_JOUR($C4,$C$2),"")</f>
        <v>0</v>
      </c>
      <c r="K4" s="54"/>
    </row>
    <row r="5" spans="1:11">
      <c r="A5" s="51" t="s">
        <v>36</v>
      </c>
      <c r="B5" s="52">
        <v>44683</v>
      </c>
      <c r="C5" s="60" t="str">
        <f t="shared" ref="C5:C64" si="5">TEXT(DAY($B5),"00")</f>
        <v>02</v>
      </c>
      <c r="D5" s="53">
        <f t="shared" ca="1" si="0"/>
        <v>405</v>
      </c>
      <c r="E5" s="53">
        <f t="shared" ca="1" si="1"/>
        <v>8</v>
      </c>
      <c r="F5" s="53">
        <f t="shared" ca="1" si="2"/>
        <v>116.25</v>
      </c>
      <c r="G5" s="54"/>
      <c r="H5" s="55"/>
      <c r="I5" s="53">
        <f t="shared" ca="1" si="3"/>
        <v>0</v>
      </c>
      <c r="J5" s="53">
        <f t="shared" ca="1" si="4"/>
        <v>0</v>
      </c>
      <c r="K5" s="54"/>
    </row>
    <row r="6" spans="1:11">
      <c r="A6" s="51" t="s">
        <v>37</v>
      </c>
      <c r="B6" s="52">
        <v>44684</v>
      </c>
      <c r="C6" s="60" t="str">
        <f t="shared" si="5"/>
        <v>03</v>
      </c>
      <c r="D6" s="53">
        <f t="shared" ca="1" si="0"/>
        <v>0</v>
      </c>
      <c r="E6" s="53">
        <f t="shared" ca="1" si="1"/>
        <v>0</v>
      </c>
      <c r="F6" s="53">
        <f t="shared" ca="1" si="2"/>
        <v>0</v>
      </c>
      <c r="G6" s="54"/>
      <c r="H6" s="55"/>
      <c r="I6" s="53">
        <f t="shared" ca="1" si="3"/>
        <v>0</v>
      </c>
      <c r="J6" s="53">
        <f t="shared" ca="1" si="4"/>
        <v>20</v>
      </c>
      <c r="K6" s="54"/>
    </row>
    <row r="7" spans="1:11">
      <c r="A7" s="51" t="s">
        <v>38</v>
      </c>
      <c r="B7" s="52">
        <v>44685</v>
      </c>
      <c r="C7" s="60" t="str">
        <f t="shared" si="5"/>
        <v>04</v>
      </c>
      <c r="D7" s="53">
        <f t="shared" ca="1" si="0"/>
        <v>0</v>
      </c>
      <c r="E7" s="53">
        <f t="shared" ca="1" si="1"/>
        <v>0</v>
      </c>
      <c r="F7" s="53">
        <f t="shared" ca="1" si="2"/>
        <v>0</v>
      </c>
      <c r="G7" s="54"/>
      <c r="H7" s="55"/>
      <c r="I7" s="53">
        <f t="shared" ca="1" si="3"/>
        <v>0</v>
      </c>
      <c r="J7" s="53">
        <f t="shared" ca="1" si="4"/>
        <v>0</v>
      </c>
      <c r="K7" s="54"/>
    </row>
    <row r="8" spans="1:11">
      <c r="A8" s="51" t="s">
        <v>39</v>
      </c>
      <c r="B8" s="52">
        <v>44686</v>
      </c>
      <c r="C8" s="60" t="str">
        <f t="shared" si="5"/>
        <v>05</v>
      </c>
      <c r="D8" s="53">
        <f t="shared" ca="1" si="0"/>
        <v>300</v>
      </c>
      <c r="E8" s="53">
        <f t="shared" ca="1" si="1"/>
        <v>5.75</v>
      </c>
      <c r="F8" s="53">
        <f t="shared" ca="1" si="2"/>
        <v>84</v>
      </c>
      <c r="G8" s="54">
        <v>85</v>
      </c>
      <c r="H8" s="55"/>
      <c r="I8" s="53">
        <f t="shared" ca="1" si="3"/>
        <v>160</v>
      </c>
      <c r="J8" s="53">
        <f t="shared" ca="1" si="4"/>
        <v>48</v>
      </c>
      <c r="K8" s="54">
        <v>50</v>
      </c>
    </row>
    <row r="9" spans="1:11">
      <c r="A9" s="51" t="s">
        <v>40</v>
      </c>
      <c r="B9" s="52">
        <v>44687</v>
      </c>
      <c r="C9" s="60" t="str">
        <f t="shared" si="5"/>
        <v>06</v>
      </c>
      <c r="D9" s="53">
        <f t="shared" ca="1" si="0"/>
        <v>530</v>
      </c>
      <c r="E9" s="53">
        <f t="shared" ca="1" si="1"/>
        <v>8.25</v>
      </c>
      <c r="F9" s="53">
        <f t="shared" ca="1" si="2"/>
        <v>125.5</v>
      </c>
      <c r="G9" s="54">
        <v>125</v>
      </c>
      <c r="H9" s="55"/>
      <c r="I9" s="53">
        <f t="shared" ca="1" si="3"/>
        <v>0</v>
      </c>
      <c r="J9" s="53">
        <f t="shared" ca="1" si="4"/>
        <v>0</v>
      </c>
      <c r="K9" s="54"/>
    </row>
    <row r="10" spans="1:11">
      <c r="A10" s="51" t="s">
        <v>41</v>
      </c>
      <c r="B10" s="52">
        <v>44688</v>
      </c>
      <c r="C10" s="60" t="str">
        <f t="shared" si="5"/>
        <v>07</v>
      </c>
      <c r="D10" s="53">
        <f t="shared" ca="1" si="0"/>
        <v>470</v>
      </c>
      <c r="E10" s="53">
        <f t="shared" ca="1" si="1"/>
        <v>8.25</v>
      </c>
      <c r="F10" s="53">
        <f t="shared" ca="1" si="2"/>
        <v>122.5</v>
      </c>
      <c r="G10" s="54">
        <v>120</v>
      </c>
      <c r="H10" s="55"/>
      <c r="I10" s="53">
        <f t="shared" ca="1" si="3"/>
        <v>0</v>
      </c>
      <c r="J10" s="53">
        <f t="shared" ca="1" si="4"/>
        <v>0</v>
      </c>
      <c r="K10" s="54"/>
    </row>
    <row r="11" spans="1:11">
      <c r="A11" s="51" t="s">
        <v>35</v>
      </c>
      <c r="B11" s="52">
        <v>44689</v>
      </c>
      <c r="C11" s="60" t="str">
        <f t="shared" si="5"/>
        <v>08</v>
      </c>
      <c r="D11" s="53">
        <f t="shared" ca="1" si="0"/>
        <v>0</v>
      </c>
      <c r="E11" s="53">
        <f t="shared" ca="1" si="1"/>
        <v>0</v>
      </c>
      <c r="F11" s="53">
        <f t="shared" ca="1" si="2"/>
        <v>0</v>
      </c>
      <c r="G11" s="54"/>
      <c r="H11" s="55"/>
      <c r="I11" s="53">
        <f t="shared" ca="1" si="3"/>
        <v>0</v>
      </c>
      <c r="J11" s="53">
        <f t="shared" ca="1" si="4"/>
        <v>0</v>
      </c>
      <c r="K11" s="54"/>
    </row>
    <row r="12" spans="1:11">
      <c r="A12" s="51" t="s">
        <v>36</v>
      </c>
      <c r="B12" s="52">
        <v>44690</v>
      </c>
      <c r="C12" s="60" t="str">
        <f t="shared" si="5"/>
        <v>09</v>
      </c>
      <c r="D12" s="53">
        <f t="shared" ca="1" si="0"/>
        <v>0</v>
      </c>
      <c r="E12" s="53">
        <f t="shared" ca="1" si="1"/>
        <v>0</v>
      </c>
      <c r="F12" s="53">
        <f t="shared" ca="1" si="2"/>
        <v>0</v>
      </c>
      <c r="G12" s="54"/>
      <c r="H12" s="55"/>
      <c r="I12" s="53">
        <f t="shared" ca="1" si="3"/>
        <v>0</v>
      </c>
      <c r="J12" s="53">
        <f t="shared" ca="1" si="4"/>
        <v>0</v>
      </c>
      <c r="K12" s="54"/>
    </row>
    <row r="13" spans="1:11">
      <c r="A13" s="51" t="s">
        <v>37</v>
      </c>
      <c r="B13" s="52">
        <v>44691</v>
      </c>
      <c r="C13" s="60" t="str">
        <f t="shared" si="5"/>
        <v>10</v>
      </c>
      <c r="D13" s="53">
        <f t="shared" ca="1" si="0"/>
        <v>0</v>
      </c>
      <c r="E13" s="53">
        <f t="shared" ca="1" si="1"/>
        <v>0</v>
      </c>
      <c r="F13" s="53">
        <f t="shared" ca="1" si="2"/>
        <v>0</v>
      </c>
      <c r="G13" s="54"/>
      <c r="H13" s="55"/>
      <c r="I13" s="53">
        <f t="shared" ca="1" si="3"/>
        <v>0</v>
      </c>
      <c r="J13" s="53">
        <f t="shared" ca="1" si="4"/>
        <v>0</v>
      </c>
      <c r="K13" s="54"/>
    </row>
    <row r="14" spans="1:11">
      <c r="A14" s="51" t="s">
        <v>38</v>
      </c>
      <c r="B14" s="52">
        <v>44692</v>
      </c>
      <c r="C14" s="60" t="str">
        <f t="shared" si="5"/>
        <v>11</v>
      </c>
      <c r="D14" s="53">
        <f t="shared" ca="1" si="0"/>
        <v>0</v>
      </c>
      <c r="E14" s="53">
        <f t="shared" ca="1" si="1"/>
        <v>0</v>
      </c>
      <c r="F14" s="53">
        <f t="shared" ca="1" si="2"/>
        <v>0</v>
      </c>
      <c r="G14" s="54"/>
      <c r="H14" s="55"/>
      <c r="I14" s="53">
        <f t="shared" ca="1" si="3"/>
        <v>0</v>
      </c>
      <c r="J14" s="53">
        <f t="shared" ca="1" si="4"/>
        <v>0</v>
      </c>
      <c r="K14" s="54"/>
    </row>
    <row r="15" spans="1:11">
      <c r="A15" s="51" t="s">
        <v>39</v>
      </c>
      <c r="B15" s="52">
        <v>44693</v>
      </c>
      <c r="C15" s="60" t="str">
        <f t="shared" si="5"/>
        <v>12</v>
      </c>
      <c r="D15" s="53">
        <f t="shared" ca="1" si="0"/>
        <v>280</v>
      </c>
      <c r="E15" s="53">
        <f t="shared" ca="1" si="1"/>
        <v>5.25</v>
      </c>
      <c r="F15" s="53">
        <f t="shared" ca="1" si="2"/>
        <v>77</v>
      </c>
      <c r="G15" s="54">
        <v>75</v>
      </c>
      <c r="H15" s="55"/>
      <c r="I15" s="53">
        <f t="shared" ca="1" si="3"/>
        <v>150</v>
      </c>
      <c r="J15" s="53">
        <f t="shared" ca="1" si="4"/>
        <v>40</v>
      </c>
      <c r="K15" s="54"/>
    </row>
    <row r="16" spans="1:11">
      <c r="A16" s="51" t="s">
        <v>40</v>
      </c>
      <c r="B16" s="52">
        <v>44694</v>
      </c>
      <c r="C16" s="60" t="str">
        <f t="shared" si="5"/>
        <v>13</v>
      </c>
      <c r="D16" s="53">
        <f t="shared" ca="1" si="0"/>
        <v>575</v>
      </c>
      <c r="E16" s="53">
        <f t="shared" ca="1" si="1"/>
        <v>8.75</v>
      </c>
      <c r="F16" s="53">
        <f t="shared" ca="1" si="2"/>
        <v>133.75</v>
      </c>
      <c r="G16" s="54">
        <v>135</v>
      </c>
      <c r="H16" s="55"/>
      <c r="I16" s="53">
        <f t="shared" ca="1" si="3"/>
        <v>0</v>
      </c>
      <c r="J16" s="53">
        <f t="shared" ca="1" si="4"/>
        <v>0</v>
      </c>
      <c r="K16" s="54"/>
    </row>
    <row r="17" spans="1:11">
      <c r="A17" s="51" t="s">
        <v>41</v>
      </c>
      <c r="B17" s="52">
        <v>44695</v>
      </c>
      <c r="C17" s="60" t="str">
        <f t="shared" si="5"/>
        <v>14</v>
      </c>
      <c r="D17" s="53">
        <f t="shared" ca="1" si="0"/>
        <v>590</v>
      </c>
      <c r="E17" s="53">
        <f t="shared" ca="1" si="1"/>
        <v>7.75</v>
      </c>
      <c r="F17" s="53">
        <f t="shared" ca="1" si="2"/>
        <v>122.5</v>
      </c>
      <c r="G17" s="54">
        <v>125</v>
      </c>
      <c r="H17" s="55"/>
      <c r="I17" s="53">
        <f t="shared" ca="1" si="3"/>
        <v>0</v>
      </c>
      <c r="J17" s="53">
        <f t="shared" ca="1" si="4"/>
        <v>0</v>
      </c>
      <c r="K17" s="54"/>
    </row>
    <row r="18" spans="1:11">
      <c r="A18" s="51" t="s">
        <v>35</v>
      </c>
      <c r="B18" s="52">
        <v>44696</v>
      </c>
      <c r="C18" s="60" t="str">
        <f t="shared" si="5"/>
        <v>15</v>
      </c>
      <c r="D18" s="53">
        <f t="shared" ca="1" si="0"/>
        <v>0</v>
      </c>
      <c r="E18" s="53">
        <f t="shared" ca="1" si="1"/>
        <v>0</v>
      </c>
      <c r="F18" s="53">
        <f t="shared" ca="1" si="2"/>
        <v>0</v>
      </c>
      <c r="G18" s="54"/>
      <c r="H18" s="55"/>
      <c r="I18" s="53">
        <f t="shared" ca="1" si="3"/>
        <v>0</v>
      </c>
      <c r="J18" s="53">
        <f t="shared" ca="1" si="4"/>
        <v>0</v>
      </c>
      <c r="K18" s="54"/>
    </row>
    <row r="19" spans="1:11">
      <c r="A19" s="51" t="s">
        <v>36</v>
      </c>
      <c r="B19" s="52">
        <v>44697</v>
      </c>
      <c r="C19" s="60" t="str">
        <f t="shared" si="5"/>
        <v>16</v>
      </c>
      <c r="D19" s="53">
        <f t="shared" ca="1" si="0"/>
        <v>0</v>
      </c>
      <c r="E19" s="53">
        <f t="shared" ca="1" si="1"/>
        <v>0</v>
      </c>
      <c r="F19" s="53">
        <f t="shared" ca="1" si="2"/>
        <v>0</v>
      </c>
      <c r="G19" s="54"/>
      <c r="H19" s="55"/>
      <c r="I19" s="53">
        <f t="shared" ca="1" si="3"/>
        <v>0</v>
      </c>
      <c r="J19" s="53">
        <f t="shared" ca="1" si="4"/>
        <v>0</v>
      </c>
      <c r="K19" s="54"/>
    </row>
    <row r="20" spans="1:11">
      <c r="A20" s="51" t="s">
        <v>37</v>
      </c>
      <c r="B20" s="52">
        <v>44698</v>
      </c>
      <c r="C20" s="60" t="str">
        <f t="shared" si="5"/>
        <v>17</v>
      </c>
      <c r="D20" s="53">
        <f t="shared" ca="1" si="0"/>
        <v>0</v>
      </c>
      <c r="E20" s="53">
        <f t="shared" ca="1" si="1"/>
        <v>0</v>
      </c>
      <c r="F20" s="53">
        <f t="shared" ca="1" si="2"/>
        <v>0</v>
      </c>
      <c r="G20" s="54"/>
      <c r="H20" s="55"/>
      <c r="I20" s="53">
        <f t="shared" ca="1" si="3"/>
        <v>150</v>
      </c>
      <c r="J20" s="53">
        <f t="shared" ca="1" si="4"/>
        <v>88</v>
      </c>
      <c r="K20" s="54"/>
    </row>
    <row r="21" spans="1:11">
      <c r="A21" s="51" t="s">
        <v>38</v>
      </c>
      <c r="B21" s="52">
        <v>44699</v>
      </c>
      <c r="C21" s="60" t="str">
        <f t="shared" si="5"/>
        <v>18</v>
      </c>
      <c r="D21" s="53">
        <f t="shared" ca="1" si="0"/>
        <v>0</v>
      </c>
      <c r="E21" s="53">
        <f t="shared" ca="1" si="1"/>
        <v>0</v>
      </c>
      <c r="F21" s="53">
        <f t="shared" ca="1" si="2"/>
        <v>0</v>
      </c>
      <c r="G21" s="54"/>
      <c r="H21" s="55"/>
      <c r="I21" s="53">
        <f t="shared" ca="1" si="3"/>
        <v>0</v>
      </c>
      <c r="J21" s="53">
        <f t="shared" ca="1" si="4"/>
        <v>12</v>
      </c>
      <c r="K21" s="54"/>
    </row>
    <row r="22" spans="1:11">
      <c r="A22" s="51" t="s">
        <v>39</v>
      </c>
      <c r="B22" s="52">
        <v>44700</v>
      </c>
      <c r="C22" s="60" t="str">
        <f t="shared" si="5"/>
        <v>19</v>
      </c>
      <c r="D22" s="53">
        <f t="shared" ca="1" si="0"/>
        <v>205</v>
      </c>
      <c r="E22" s="53">
        <f t="shared" ca="1" si="1"/>
        <v>5.25</v>
      </c>
      <c r="F22" s="53">
        <f t="shared" ca="1" si="2"/>
        <v>73.25</v>
      </c>
      <c r="G22" s="54"/>
      <c r="H22" s="55"/>
      <c r="I22" s="53">
        <f t="shared" ca="1" si="3"/>
        <v>0</v>
      </c>
      <c r="J22" s="53">
        <f t="shared" ca="1" si="4"/>
        <v>0</v>
      </c>
      <c r="K22" s="54"/>
    </row>
    <row r="23" spans="1:11">
      <c r="A23" s="51" t="s">
        <v>40</v>
      </c>
      <c r="B23" s="52">
        <v>44701</v>
      </c>
      <c r="C23" s="60" t="str">
        <f t="shared" si="5"/>
        <v>20</v>
      </c>
      <c r="D23" s="53">
        <f t="shared" ca="1" si="0"/>
        <v>335</v>
      </c>
      <c r="E23" s="53">
        <f t="shared" ca="1" si="1"/>
        <v>9</v>
      </c>
      <c r="F23" s="53">
        <f t="shared" ca="1" si="2"/>
        <v>124.75</v>
      </c>
      <c r="G23" s="54"/>
      <c r="H23" s="55"/>
      <c r="I23" s="53">
        <f t="shared" ca="1" si="3"/>
        <v>0</v>
      </c>
      <c r="J23" s="53">
        <f t="shared" ca="1" si="4"/>
        <v>0</v>
      </c>
      <c r="K23" s="54"/>
    </row>
    <row r="24" spans="1:11">
      <c r="A24" s="51" t="s">
        <v>41</v>
      </c>
      <c r="B24" s="52">
        <v>44702</v>
      </c>
      <c r="C24" s="60" t="str">
        <f t="shared" si="5"/>
        <v>21</v>
      </c>
      <c r="D24" s="53">
        <f t="shared" ca="1" si="0"/>
        <v>485</v>
      </c>
      <c r="E24" s="53">
        <f t="shared" ca="1" si="1"/>
        <v>9</v>
      </c>
      <c r="F24" s="53">
        <f t="shared" ca="1" si="2"/>
        <v>132.25</v>
      </c>
      <c r="G24" s="54"/>
      <c r="H24" s="55"/>
      <c r="I24" s="53">
        <f t="shared" ca="1" si="3"/>
        <v>0</v>
      </c>
      <c r="J24" s="53">
        <f t="shared" ca="1" si="4"/>
        <v>0</v>
      </c>
      <c r="K24" s="54"/>
    </row>
    <row r="25" spans="1:11">
      <c r="A25" s="51" t="s">
        <v>35</v>
      </c>
      <c r="B25" s="52">
        <v>44703</v>
      </c>
      <c r="C25" s="60" t="str">
        <f t="shared" si="5"/>
        <v>22</v>
      </c>
      <c r="D25" s="53">
        <f t="shared" ca="1" si="0"/>
        <v>0</v>
      </c>
      <c r="E25" s="53">
        <f t="shared" ca="1" si="1"/>
        <v>0</v>
      </c>
      <c r="F25" s="53">
        <f t="shared" ca="1" si="2"/>
        <v>0</v>
      </c>
      <c r="G25" s="54"/>
      <c r="H25" s="55"/>
      <c r="I25" s="53">
        <f t="shared" ca="1" si="3"/>
        <v>0</v>
      </c>
      <c r="J25" s="53">
        <f t="shared" ca="1" si="4"/>
        <v>0</v>
      </c>
      <c r="K25" s="54"/>
    </row>
    <row r="26" spans="1:11">
      <c r="A26" s="51" t="s">
        <v>36</v>
      </c>
      <c r="B26" s="52">
        <v>44704</v>
      </c>
      <c r="C26" s="60" t="str">
        <f t="shared" si="5"/>
        <v>23</v>
      </c>
      <c r="D26" s="53">
        <f t="shared" ca="1" si="0"/>
        <v>0</v>
      </c>
      <c r="E26" s="53">
        <f t="shared" ca="1" si="1"/>
        <v>0</v>
      </c>
      <c r="F26" s="53">
        <f t="shared" ca="1" si="2"/>
        <v>0</v>
      </c>
      <c r="G26" s="54"/>
      <c r="H26" s="55"/>
      <c r="I26" s="53">
        <f t="shared" ca="1" si="3"/>
        <v>0</v>
      </c>
      <c r="J26" s="53">
        <f t="shared" ca="1" si="4"/>
        <v>0</v>
      </c>
      <c r="K26" s="54"/>
    </row>
    <row r="27" spans="1:11">
      <c r="A27" s="51" t="s">
        <v>37</v>
      </c>
      <c r="B27" s="52">
        <v>44705</v>
      </c>
      <c r="C27" s="60" t="str">
        <f t="shared" si="5"/>
        <v>24</v>
      </c>
      <c r="D27" s="53">
        <f t="shared" ca="1" si="0"/>
        <v>0</v>
      </c>
      <c r="E27" s="53">
        <f t="shared" ca="1" si="1"/>
        <v>0</v>
      </c>
      <c r="F27" s="53">
        <f t="shared" ca="1" si="2"/>
        <v>0</v>
      </c>
      <c r="G27" s="54"/>
      <c r="H27" s="55"/>
      <c r="I27" s="53">
        <f t="shared" ca="1" si="3"/>
        <v>0</v>
      </c>
      <c r="J27" s="53">
        <f t="shared" ca="1" si="4"/>
        <v>0</v>
      </c>
      <c r="K27" s="54"/>
    </row>
    <row r="28" spans="1:11">
      <c r="A28" s="51" t="s">
        <v>38</v>
      </c>
      <c r="B28" s="52">
        <v>44706</v>
      </c>
      <c r="C28" s="60" t="str">
        <f t="shared" si="5"/>
        <v>25</v>
      </c>
      <c r="D28" s="53">
        <f t="shared" ca="1" si="0"/>
        <v>0</v>
      </c>
      <c r="E28" s="53">
        <f t="shared" ca="1" si="1"/>
        <v>0</v>
      </c>
      <c r="F28" s="53">
        <f t="shared" ca="1" si="2"/>
        <v>0</v>
      </c>
      <c r="G28" s="54"/>
      <c r="H28" s="55"/>
      <c r="I28" s="53">
        <f t="shared" ca="1" si="3"/>
        <v>0</v>
      </c>
      <c r="J28" s="53">
        <f t="shared" ca="1" si="4"/>
        <v>0</v>
      </c>
      <c r="K28" s="54"/>
    </row>
    <row r="29" spans="1:11">
      <c r="A29" s="51" t="s">
        <v>39</v>
      </c>
      <c r="B29" s="52">
        <v>44707</v>
      </c>
      <c r="C29" s="60" t="str">
        <f t="shared" si="5"/>
        <v>26</v>
      </c>
      <c r="D29" s="53">
        <f t="shared" ca="1" si="0"/>
        <v>0</v>
      </c>
      <c r="E29" s="53">
        <f t="shared" ca="1" si="1"/>
        <v>0</v>
      </c>
      <c r="F29" s="53">
        <f t="shared" ca="1" si="2"/>
        <v>0</v>
      </c>
      <c r="G29" s="54"/>
      <c r="H29" s="55"/>
      <c r="I29" s="53">
        <f t="shared" ca="1" si="3"/>
        <v>0</v>
      </c>
      <c r="J29" s="53">
        <f t="shared" ca="1" si="4"/>
        <v>0</v>
      </c>
      <c r="K29" s="54"/>
    </row>
    <row r="30" spans="1:11">
      <c r="A30" s="51" t="s">
        <v>40</v>
      </c>
      <c r="B30" s="52">
        <v>44708</v>
      </c>
      <c r="C30" s="60" t="str">
        <f t="shared" si="5"/>
        <v>27</v>
      </c>
      <c r="D30" s="53">
        <f t="shared" ca="1" si="0"/>
        <v>0</v>
      </c>
      <c r="E30" s="53">
        <f t="shared" ca="1" si="1"/>
        <v>0</v>
      </c>
      <c r="F30" s="53">
        <f t="shared" ca="1" si="2"/>
        <v>0</v>
      </c>
      <c r="G30" s="54"/>
      <c r="H30" s="55"/>
      <c r="I30" s="53">
        <f t="shared" ca="1" si="3"/>
        <v>0</v>
      </c>
      <c r="J30" s="53">
        <f t="shared" ca="1" si="4"/>
        <v>0</v>
      </c>
      <c r="K30" s="54"/>
    </row>
    <row r="31" spans="1:11">
      <c r="A31" s="51" t="s">
        <v>41</v>
      </c>
      <c r="B31" s="52">
        <v>44709</v>
      </c>
      <c r="C31" s="60" t="str">
        <f t="shared" si="5"/>
        <v>28</v>
      </c>
      <c r="D31" s="53">
        <f t="shared" ca="1" si="0"/>
        <v>0</v>
      </c>
      <c r="E31" s="53">
        <f t="shared" ca="1" si="1"/>
        <v>0</v>
      </c>
      <c r="F31" s="53">
        <f t="shared" ca="1" si="2"/>
        <v>0</v>
      </c>
      <c r="G31" s="54"/>
      <c r="H31" s="55"/>
      <c r="I31" s="53">
        <f t="shared" ca="1" si="3"/>
        <v>0</v>
      </c>
      <c r="J31" s="53">
        <f t="shared" ca="1" si="4"/>
        <v>0</v>
      </c>
      <c r="K31" s="54"/>
    </row>
    <row r="32" spans="1:11">
      <c r="A32" s="51" t="s">
        <v>35</v>
      </c>
      <c r="B32" s="52">
        <v>44710</v>
      </c>
      <c r="C32" s="60" t="str">
        <f t="shared" si="5"/>
        <v>29</v>
      </c>
      <c r="D32" s="53">
        <f t="shared" ca="1" si="0"/>
        <v>0</v>
      </c>
      <c r="E32" s="53">
        <f t="shared" ca="1" si="1"/>
        <v>0</v>
      </c>
      <c r="F32" s="53">
        <f t="shared" ca="1" si="2"/>
        <v>0</v>
      </c>
      <c r="G32" s="54"/>
      <c r="H32" s="55"/>
      <c r="I32" s="53">
        <f t="shared" ca="1" si="3"/>
        <v>0</v>
      </c>
      <c r="J32" s="53">
        <f t="shared" ca="1" si="4"/>
        <v>0</v>
      </c>
      <c r="K32" s="54"/>
    </row>
    <row r="33" spans="1:11">
      <c r="A33" s="51" t="s">
        <v>36</v>
      </c>
      <c r="B33" s="52">
        <v>44711</v>
      </c>
      <c r="C33" s="60" t="str">
        <f t="shared" si="5"/>
        <v>30</v>
      </c>
      <c r="D33" s="53">
        <f t="shared" ca="1" si="0"/>
        <v>0</v>
      </c>
      <c r="E33" s="53">
        <f t="shared" ca="1" si="1"/>
        <v>0</v>
      </c>
      <c r="F33" s="53">
        <f t="shared" ca="1" si="2"/>
        <v>0</v>
      </c>
      <c r="G33" s="54"/>
      <c r="H33" s="55"/>
      <c r="I33" s="53">
        <f t="shared" ca="1" si="3"/>
        <v>0</v>
      </c>
      <c r="J33" s="53">
        <f t="shared" ca="1" si="4"/>
        <v>0</v>
      </c>
      <c r="K33" s="54"/>
    </row>
    <row r="34" spans="1:11">
      <c r="A34" s="51" t="s">
        <v>37</v>
      </c>
      <c r="B34" s="52">
        <v>44712</v>
      </c>
      <c r="C34" s="60" t="str">
        <f t="shared" si="5"/>
        <v>31</v>
      </c>
      <c r="D34" s="53">
        <f t="shared" ca="1" si="0"/>
        <v>0</v>
      </c>
      <c r="E34" s="53">
        <f t="shared" ca="1" si="1"/>
        <v>0</v>
      </c>
      <c r="F34" s="53">
        <f t="shared" ca="1" si="2"/>
        <v>0</v>
      </c>
      <c r="G34" s="54"/>
      <c r="H34" s="55"/>
      <c r="I34" s="53">
        <f t="shared" ca="1" si="3"/>
        <v>0</v>
      </c>
      <c r="J34" s="53">
        <f t="shared" ca="1" si="4"/>
        <v>0</v>
      </c>
      <c r="K34" s="54"/>
    </row>
    <row r="35" spans="1:11">
      <c r="A35" s="51" t="s">
        <v>38</v>
      </c>
      <c r="B35" s="52">
        <v>44713</v>
      </c>
      <c r="C35" s="60" t="str">
        <f t="shared" si="5"/>
        <v>01</v>
      </c>
      <c r="D35" s="53">
        <f t="shared" ca="1" si="0"/>
        <v>130</v>
      </c>
      <c r="E35" s="53">
        <f t="shared" ca="1" si="1"/>
        <v>6</v>
      </c>
      <c r="F35" s="53">
        <f t="shared" ca="1" si="2"/>
        <v>78.5</v>
      </c>
      <c r="G35" s="54"/>
      <c r="H35" s="55"/>
      <c r="I35" s="53">
        <f t="shared" ca="1" si="3"/>
        <v>0</v>
      </c>
      <c r="J35" s="53">
        <f t="shared" ca="1" si="4"/>
        <v>0</v>
      </c>
      <c r="K35" s="54"/>
    </row>
    <row r="36" spans="1:11">
      <c r="A36" s="51" t="s">
        <v>39</v>
      </c>
      <c r="B36" s="52">
        <v>44714</v>
      </c>
      <c r="C36" s="60" t="str">
        <f t="shared" si="5"/>
        <v>02</v>
      </c>
      <c r="D36" s="53">
        <f t="shared" ref="D36:D64" ca="1" si="6">IFERROR(CA_NUIT($C36,$B$2),"")</f>
        <v>405</v>
      </c>
      <c r="E36" s="53">
        <f t="shared" ref="E36:E64" ca="1" si="7">IFERROR(HEURES_NUIT($C36,$B$2),"")</f>
        <v>8</v>
      </c>
      <c r="F36" s="53">
        <f t="shared" ref="F36:F67" ca="1" si="8">(E36*12)+(D36*5%)</f>
        <v>116.25</v>
      </c>
      <c r="G36" s="54"/>
      <c r="H36" s="55"/>
      <c r="I36" s="53">
        <f t="shared" ref="I36:I64" ca="1" si="9">IFERROR(CA_JOUR($C36,$C$2),"")</f>
        <v>0</v>
      </c>
      <c r="J36" s="53">
        <f t="shared" ref="J36:J64" ca="1" si="10">IFERROR(HEURES_JOUR($C36,$C$2),"")</f>
        <v>0</v>
      </c>
      <c r="K36" s="54"/>
    </row>
    <row r="37" spans="1:11">
      <c r="A37" s="51" t="s">
        <v>40</v>
      </c>
      <c r="B37" s="52">
        <v>44715</v>
      </c>
      <c r="C37" s="60" t="str">
        <f t="shared" si="5"/>
        <v>03</v>
      </c>
      <c r="D37" s="53">
        <f t="shared" ca="1" si="6"/>
        <v>0</v>
      </c>
      <c r="E37" s="53">
        <f t="shared" ca="1" si="7"/>
        <v>0</v>
      </c>
      <c r="F37" s="53">
        <f t="shared" ca="1" si="8"/>
        <v>0</v>
      </c>
      <c r="G37" s="54"/>
      <c r="H37" s="55"/>
      <c r="I37" s="53">
        <f t="shared" ca="1" si="9"/>
        <v>0</v>
      </c>
      <c r="J37" s="53">
        <f t="shared" ca="1" si="10"/>
        <v>20</v>
      </c>
      <c r="K37" s="54"/>
    </row>
    <row r="38" spans="1:11">
      <c r="A38" s="51" t="s">
        <v>41</v>
      </c>
      <c r="B38" s="52">
        <v>44716</v>
      </c>
      <c r="C38" s="60" t="str">
        <f t="shared" si="5"/>
        <v>04</v>
      </c>
      <c r="D38" s="53">
        <f t="shared" ca="1" si="6"/>
        <v>0</v>
      </c>
      <c r="E38" s="53">
        <f t="shared" ca="1" si="7"/>
        <v>0</v>
      </c>
      <c r="F38" s="53">
        <f t="shared" ca="1" si="8"/>
        <v>0</v>
      </c>
      <c r="G38" s="54"/>
      <c r="H38" s="55"/>
      <c r="I38" s="53">
        <f t="shared" ca="1" si="9"/>
        <v>0</v>
      </c>
      <c r="J38" s="53">
        <f t="shared" ca="1" si="10"/>
        <v>0</v>
      </c>
      <c r="K38" s="54"/>
    </row>
    <row r="39" spans="1:11">
      <c r="A39" s="51" t="s">
        <v>35</v>
      </c>
      <c r="B39" s="52">
        <v>44717</v>
      </c>
      <c r="C39" s="60" t="str">
        <f t="shared" si="5"/>
        <v>05</v>
      </c>
      <c r="D39" s="53">
        <f t="shared" ca="1" si="6"/>
        <v>300</v>
      </c>
      <c r="E39" s="53">
        <f t="shared" ca="1" si="7"/>
        <v>5.75</v>
      </c>
      <c r="F39" s="53">
        <f t="shared" ca="1" si="8"/>
        <v>84</v>
      </c>
      <c r="G39" s="54"/>
      <c r="H39" s="55"/>
      <c r="I39" s="53">
        <f t="shared" ca="1" si="9"/>
        <v>160</v>
      </c>
      <c r="J39" s="53">
        <f t="shared" ca="1" si="10"/>
        <v>48</v>
      </c>
      <c r="K39" s="54"/>
    </row>
    <row r="40" spans="1:11">
      <c r="A40" s="51" t="s">
        <v>36</v>
      </c>
      <c r="B40" s="52">
        <v>44718</v>
      </c>
      <c r="C40" s="60" t="str">
        <f t="shared" si="5"/>
        <v>06</v>
      </c>
      <c r="D40" s="53">
        <f t="shared" ca="1" si="6"/>
        <v>530</v>
      </c>
      <c r="E40" s="53">
        <f t="shared" ca="1" si="7"/>
        <v>8.25</v>
      </c>
      <c r="F40" s="53">
        <f t="shared" ca="1" si="8"/>
        <v>125.5</v>
      </c>
      <c r="G40" s="54"/>
      <c r="H40" s="55"/>
      <c r="I40" s="53">
        <f t="shared" ca="1" si="9"/>
        <v>0</v>
      </c>
      <c r="J40" s="53">
        <f t="shared" ca="1" si="10"/>
        <v>0</v>
      </c>
      <c r="K40" s="54"/>
    </row>
    <row r="41" spans="1:11">
      <c r="A41" s="51" t="s">
        <v>37</v>
      </c>
      <c r="B41" s="52">
        <v>44719</v>
      </c>
      <c r="C41" s="60" t="str">
        <f t="shared" si="5"/>
        <v>07</v>
      </c>
      <c r="D41" s="53">
        <f t="shared" ca="1" si="6"/>
        <v>470</v>
      </c>
      <c r="E41" s="53">
        <f t="shared" ca="1" si="7"/>
        <v>8.25</v>
      </c>
      <c r="F41" s="53">
        <f t="shared" ca="1" si="8"/>
        <v>122.5</v>
      </c>
      <c r="G41" s="54"/>
      <c r="H41" s="55"/>
      <c r="I41" s="53">
        <f t="shared" ca="1" si="9"/>
        <v>0</v>
      </c>
      <c r="J41" s="53">
        <f t="shared" ca="1" si="10"/>
        <v>0</v>
      </c>
      <c r="K41" s="54"/>
    </row>
    <row r="42" spans="1:11">
      <c r="A42" s="51" t="s">
        <v>38</v>
      </c>
      <c r="B42" s="52">
        <v>44720</v>
      </c>
      <c r="C42" s="60" t="str">
        <f t="shared" si="5"/>
        <v>08</v>
      </c>
      <c r="D42" s="53">
        <f t="shared" ca="1" si="6"/>
        <v>0</v>
      </c>
      <c r="E42" s="53">
        <f t="shared" ca="1" si="7"/>
        <v>0</v>
      </c>
      <c r="F42" s="53">
        <f t="shared" ca="1" si="8"/>
        <v>0</v>
      </c>
      <c r="G42" s="54"/>
      <c r="H42" s="55"/>
      <c r="I42" s="53">
        <f t="shared" ca="1" si="9"/>
        <v>0</v>
      </c>
      <c r="J42" s="53">
        <f t="shared" ca="1" si="10"/>
        <v>0</v>
      </c>
      <c r="K42" s="54"/>
    </row>
    <row r="43" spans="1:11">
      <c r="A43" s="51" t="s">
        <v>39</v>
      </c>
      <c r="B43" s="52">
        <v>44721</v>
      </c>
      <c r="C43" s="60" t="str">
        <f t="shared" si="5"/>
        <v>09</v>
      </c>
      <c r="D43" s="53">
        <f t="shared" ca="1" si="6"/>
        <v>0</v>
      </c>
      <c r="E43" s="53">
        <f t="shared" ca="1" si="7"/>
        <v>0</v>
      </c>
      <c r="F43" s="53">
        <f t="shared" ca="1" si="8"/>
        <v>0</v>
      </c>
      <c r="G43" s="54"/>
      <c r="H43" s="55"/>
      <c r="I43" s="53">
        <f t="shared" ca="1" si="9"/>
        <v>0</v>
      </c>
      <c r="J43" s="53">
        <f t="shared" ca="1" si="10"/>
        <v>0</v>
      </c>
      <c r="K43" s="54"/>
    </row>
    <row r="44" spans="1:11">
      <c r="A44" s="51" t="s">
        <v>40</v>
      </c>
      <c r="B44" s="52">
        <v>44722</v>
      </c>
      <c r="C44" s="60" t="str">
        <f t="shared" si="5"/>
        <v>10</v>
      </c>
      <c r="D44" s="53">
        <f t="shared" ca="1" si="6"/>
        <v>0</v>
      </c>
      <c r="E44" s="53">
        <f t="shared" ca="1" si="7"/>
        <v>0</v>
      </c>
      <c r="F44" s="53">
        <f t="shared" ca="1" si="8"/>
        <v>0</v>
      </c>
      <c r="G44" s="54"/>
      <c r="H44" s="55"/>
      <c r="I44" s="53">
        <f t="shared" ca="1" si="9"/>
        <v>0</v>
      </c>
      <c r="J44" s="53">
        <f t="shared" ca="1" si="10"/>
        <v>0</v>
      </c>
      <c r="K44" s="54"/>
    </row>
    <row r="45" spans="1:11">
      <c r="A45" s="51" t="s">
        <v>41</v>
      </c>
      <c r="B45" s="52">
        <v>44723</v>
      </c>
      <c r="C45" s="60" t="str">
        <f t="shared" si="5"/>
        <v>11</v>
      </c>
      <c r="D45" s="53">
        <f t="shared" ca="1" si="6"/>
        <v>0</v>
      </c>
      <c r="E45" s="53">
        <f t="shared" ca="1" si="7"/>
        <v>0</v>
      </c>
      <c r="F45" s="53">
        <f t="shared" ca="1" si="8"/>
        <v>0</v>
      </c>
      <c r="G45" s="54"/>
      <c r="H45" s="55"/>
      <c r="I45" s="53">
        <f t="shared" ca="1" si="9"/>
        <v>0</v>
      </c>
      <c r="J45" s="53">
        <f t="shared" ca="1" si="10"/>
        <v>0</v>
      </c>
      <c r="K45" s="54"/>
    </row>
    <row r="46" spans="1:11">
      <c r="A46" s="51" t="s">
        <v>35</v>
      </c>
      <c r="B46" s="52">
        <v>44724</v>
      </c>
      <c r="C46" s="60" t="str">
        <f t="shared" si="5"/>
        <v>12</v>
      </c>
      <c r="D46" s="53">
        <f t="shared" ca="1" si="6"/>
        <v>280</v>
      </c>
      <c r="E46" s="53">
        <f t="shared" ca="1" si="7"/>
        <v>5.25</v>
      </c>
      <c r="F46" s="53">
        <f t="shared" ca="1" si="8"/>
        <v>77</v>
      </c>
      <c r="G46" s="54"/>
      <c r="H46" s="55"/>
      <c r="I46" s="53">
        <f t="shared" ca="1" si="9"/>
        <v>150</v>
      </c>
      <c r="J46" s="53">
        <f t="shared" ca="1" si="10"/>
        <v>40</v>
      </c>
      <c r="K46" s="54"/>
    </row>
    <row r="47" spans="1:11">
      <c r="A47" s="51" t="s">
        <v>36</v>
      </c>
      <c r="B47" s="52">
        <v>44725</v>
      </c>
      <c r="C47" s="60" t="str">
        <f t="shared" si="5"/>
        <v>13</v>
      </c>
      <c r="D47" s="53">
        <f t="shared" ca="1" si="6"/>
        <v>575</v>
      </c>
      <c r="E47" s="53">
        <f t="shared" ca="1" si="7"/>
        <v>8.75</v>
      </c>
      <c r="F47" s="53">
        <f t="shared" ca="1" si="8"/>
        <v>133.75</v>
      </c>
      <c r="G47" s="54"/>
      <c r="H47" s="55"/>
      <c r="I47" s="53">
        <f t="shared" ca="1" si="9"/>
        <v>0</v>
      </c>
      <c r="J47" s="53">
        <f t="shared" ca="1" si="10"/>
        <v>0</v>
      </c>
      <c r="K47" s="54"/>
    </row>
    <row r="48" spans="1:11">
      <c r="A48" s="51" t="s">
        <v>37</v>
      </c>
      <c r="B48" s="52">
        <v>44726</v>
      </c>
      <c r="C48" s="60" t="str">
        <f t="shared" si="5"/>
        <v>14</v>
      </c>
      <c r="D48" s="53">
        <f t="shared" ca="1" si="6"/>
        <v>590</v>
      </c>
      <c r="E48" s="53">
        <f t="shared" ca="1" si="7"/>
        <v>7.75</v>
      </c>
      <c r="F48" s="53">
        <f t="shared" ca="1" si="8"/>
        <v>122.5</v>
      </c>
      <c r="G48" s="54"/>
      <c r="H48" s="55"/>
      <c r="I48" s="53">
        <f t="shared" ca="1" si="9"/>
        <v>0</v>
      </c>
      <c r="J48" s="53">
        <f t="shared" ca="1" si="10"/>
        <v>0</v>
      </c>
      <c r="K48" s="54"/>
    </row>
    <row r="49" spans="1:11">
      <c r="A49" s="51" t="s">
        <v>38</v>
      </c>
      <c r="B49" s="52">
        <v>44727</v>
      </c>
      <c r="C49" s="60" t="str">
        <f t="shared" si="5"/>
        <v>15</v>
      </c>
      <c r="D49" s="53">
        <f t="shared" ca="1" si="6"/>
        <v>0</v>
      </c>
      <c r="E49" s="53">
        <f t="shared" ca="1" si="7"/>
        <v>0</v>
      </c>
      <c r="F49" s="53">
        <f t="shared" ca="1" si="8"/>
        <v>0</v>
      </c>
      <c r="G49" s="54"/>
      <c r="H49" s="55"/>
      <c r="I49" s="53">
        <f t="shared" ca="1" si="9"/>
        <v>0</v>
      </c>
      <c r="J49" s="53">
        <f t="shared" ca="1" si="10"/>
        <v>0</v>
      </c>
      <c r="K49" s="54"/>
    </row>
    <row r="50" spans="1:11">
      <c r="A50" s="51" t="s">
        <v>39</v>
      </c>
      <c r="B50" s="52">
        <v>44728</v>
      </c>
      <c r="C50" s="60" t="str">
        <f t="shared" si="5"/>
        <v>16</v>
      </c>
      <c r="D50" s="53">
        <f t="shared" ca="1" si="6"/>
        <v>0</v>
      </c>
      <c r="E50" s="53">
        <f t="shared" ca="1" si="7"/>
        <v>0</v>
      </c>
      <c r="F50" s="53">
        <f t="shared" ca="1" si="8"/>
        <v>0</v>
      </c>
      <c r="G50" s="54"/>
      <c r="H50" s="55"/>
      <c r="I50" s="53">
        <f t="shared" ca="1" si="9"/>
        <v>0</v>
      </c>
      <c r="J50" s="53">
        <f t="shared" ca="1" si="10"/>
        <v>0</v>
      </c>
      <c r="K50" s="54"/>
    </row>
    <row r="51" spans="1:11">
      <c r="A51" s="51" t="s">
        <v>40</v>
      </c>
      <c r="B51" s="52">
        <v>44729</v>
      </c>
      <c r="C51" s="60" t="str">
        <f t="shared" si="5"/>
        <v>17</v>
      </c>
      <c r="D51" s="53">
        <f t="shared" ca="1" si="6"/>
        <v>0</v>
      </c>
      <c r="E51" s="53">
        <f t="shared" ca="1" si="7"/>
        <v>0</v>
      </c>
      <c r="F51" s="53">
        <f t="shared" ca="1" si="8"/>
        <v>0</v>
      </c>
      <c r="G51" s="54"/>
      <c r="H51" s="55"/>
      <c r="I51" s="53">
        <f t="shared" ca="1" si="9"/>
        <v>150</v>
      </c>
      <c r="J51" s="53">
        <f t="shared" ca="1" si="10"/>
        <v>88</v>
      </c>
      <c r="K51" s="54"/>
    </row>
    <row r="52" spans="1:11">
      <c r="A52" s="51" t="s">
        <v>41</v>
      </c>
      <c r="B52" s="52">
        <v>44730</v>
      </c>
      <c r="C52" s="60" t="str">
        <f t="shared" si="5"/>
        <v>18</v>
      </c>
      <c r="D52" s="53">
        <f t="shared" ca="1" si="6"/>
        <v>0</v>
      </c>
      <c r="E52" s="53">
        <f t="shared" ca="1" si="7"/>
        <v>0</v>
      </c>
      <c r="F52" s="53">
        <f t="shared" ca="1" si="8"/>
        <v>0</v>
      </c>
      <c r="G52" s="54"/>
      <c r="H52" s="55"/>
      <c r="I52" s="53">
        <f t="shared" ca="1" si="9"/>
        <v>0</v>
      </c>
      <c r="J52" s="53">
        <f t="shared" ca="1" si="10"/>
        <v>12</v>
      </c>
      <c r="K52" s="54"/>
    </row>
    <row r="53" spans="1:11">
      <c r="A53" s="51" t="s">
        <v>35</v>
      </c>
      <c r="B53" s="52">
        <v>44731</v>
      </c>
      <c r="C53" s="60" t="str">
        <f t="shared" si="5"/>
        <v>19</v>
      </c>
      <c r="D53" s="53">
        <f t="shared" ca="1" si="6"/>
        <v>205</v>
      </c>
      <c r="E53" s="53">
        <f t="shared" ca="1" si="7"/>
        <v>5.25</v>
      </c>
      <c r="F53" s="53">
        <f t="shared" ca="1" si="8"/>
        <v>73.25</v>
      </c>
      <c r="G53" s="54"/>
      <c r="H53" s="55"/>
      <c r="I53" s="53">
        <f t="shared" ca="1" si="9"/>
        <v>0</v>
      </c>
      <c r="J53" s="53">
        <f t="shared" ca="1" si="10"/>
        <v>0</v>
      </c>
      <c r="K53" s="54"/>
    </row>
    <row r="54" spans="1:11">
      <c r="A54" s="51" t="s">
        <v>36</v>
      </c>
      <c r="B54" s="52">
        <v>44732</v>
      </c>
      <c r="C54" s="60" t="str">
        <f t="shared" si="5"/>
        <v>20</v>
      </c>
      <c r="D54" s="53">
        <f t="shared" ca="1" si="6"/>
        <v>335</v>
      </c>
      <c r="E54" s="53">
        <f t="shared" ca="1" si="7"/>
        <v>9</v>
      </c>
      <c r="F54" s="53">
        <f t="shared" ca="1" si="8"/>
        <v>124.75</v>
      </c>
      <c r="G54" s="54"/>
      <c r="H54" s="55"/>
      <c r="I54" s="53">
        <f t="shared" ca="1" si="9"/>
        <v>0</v>
      </c>
      <c r="J54" s="53">
        <f t="shared" ca="1" si="10"/>
        <v>0</v>
      </c>
      <c r="K54" s="54"/>
    </row>
    <row r="55" spans="1:11">
      <c r="A55" s="51" t="s">
        <v>37</v>
      </c>
      <c r="B55" s="52">
        <v>44733</v>
      </c>
      <c r="C55" s="60" t="str">
        <f t="shared" si="5"/>
        <v>21</v>
      </c>
      <c r="D55" s="53">
        <f t="shared" ca="1" si="6"/>
        <v>485</v>
      </c>
      <c r="E55" s="53">
        <f t="shared" ca="1" si="7"/>
        <v>9</v>
      </c>
      <c r="F55" s="53">
        <f t="shared" ca="1" si="8"/>
        <v>132.25</v>
      </c>
      <c r="G55" s="54"/>
      <c r="H55" s="55"/>
      <c r="I55" s="53">
        <f t="shared" ca="1" si="9"/>
        <v>0</v>
      </c>
      <c r="J55" s="53">
        <f t="shared" ca="1" si="10"/>
        <v>0</v>
      </c>
      <c r="K55" s="54"/>
    </row>
    <row r="56" spans="1:11">
      <c r="A56" s="51" t="s">
        <v>38</v>
      </c>
      <c r="B56" s="52">
        <v>44734</v>
      </c>
      <c r="C56" s="60" t="str">
        <f t="shared" si="5"/>
        <v>22</v>
      </c>
      <c r="D56" s="53">
        <f t="shared" ca="1" si="6"/>
        <v>0</v>
      </c>
      <c r="E56" s="53">
        <f t="shared" ca="1" si="7"/>
        <v>0</v>
      </c>
      <c r="F56" s="53">
        <f t="shared" ca="1" si="8"/>
        <v>0</v>
      </c>
      <c r="G56" s="54"/>
      <c r="H56" s="55"/>
      <c r="I56" s="53">
        <f t="shared" ca="1" si="9"/>
        <v>0</v>
      </c>
      <c r="J56" s="53">
        <f t="shared" ca="1" si="10"/>
        <v>0</v>
      </c>
      <c r="K56" s="54"/>
    </row>
    <row r="57" spans="1:11">
      <c r="A57" s="51" t="s">
        <v>39</v>
      </c>
      <c r="B57" s="52">
        <v>44735</v>
      </c>
      <c r="C57" s="60" t="str">
        <f t="shared" si="5"/>
        <v>23</v>
      </c>
      <c r="D57" s="53">
        <f t="shared" ca="1" si="6"/>
        <v>0</v>
      </c>
      <c r="E57" s="53">
        <f t="shared" ca="1" si="7"/>
        <v>0</v>
      </c>
      <c r="F57" s="53">
        <f t="shared" ca="1" si="8"/>
        <v>0</v>
      </c>
      <c r="G57" s="54"/>
      <c r="H57" s="55"/>
      <c r="I57" s="53">
        <f t="shared" ca="1" si="9"/>
        <v>0</v>
      </c>
      <c r="J57" s="53">
        <f t="shared" ca="1" si="10"/>
        <v>0</v>
      </c>
      <c r="K57" s="54"/>
    </row>
    <row r="58" spans="1:11">
      <c r="A58" s="51" t="s">
        <v>40</v>
      </c>
      <c r="B58" s="52">
        <v>44736</v>
      </c>
      <c r="C58" s="60" t="str">
        <f t="shared" si="5"/>
        <v>24</v>
      </c>
      <c r="D58" s="53">
        <f t="shared" ca="1" si="6"/>
        <v>0</v>
      </c>
      <c r="E58" s="53">
        <f t="shared" ca="1" si="7"/>
        <v>0</v>
      </c>
      <c r="F58" s="53">
        <f t="shared" ca="1" si="8"/>
        <v>0</v>
      </c>
      <c r="G58" s="54"/>
      <c r="H58" s="55"/>
      <c r="I58" s="53">
        <f t="shared" ca="1" si="9"/>
        <v>0</v>
      </c>
      <c r="J58" s="53">
        <f t="shared" ca="1" si="10"/>
        <v>0</v>
      </c>
      <c r="K58" s="54"/>
    </row>
    <row r="59" spans="1:11">
      <c r="A59" s="51" t="s">
        <v>41</v>
      </c>
      <c r="B59" s="52">
        <v>44737</v>
      </c>
      <c r="C59" s="60" t="str">
        <f t="shared" si="5"/>
        <v>25</v>
      </c>
      <c r="D59" s="53">
        <f t="shared" ca="1" si="6"/>
        <v>0</v>
      </c>
      <c r="E59" s="53">
        <f t="shared" ca="1" si="7"/>
        <v>0</v>
      </c>
      <c r="F59" s="53">
        <f t="shared" ca="1" si="8"/>
        <v>0</v>
      </c>
      <c r="G59" s="54"/>
      <c r="H59" s="55"/>
      <c r="I59" s="53">
        <f t="shared" ca="1" si="9"/>
        <v>0</v>
      </c>
      <c r="J59" s="53">
        <f t="shared" ca="1" si="10"/>
        <v>0</v>
      </c>
      <c r="K59" s="54"/>
    </row>
    <row r="60" spans="1:11">
      <c r="A60" s="51" t="s">
        <v>35</v>
      </c>
      <c r="B60" s="52">
        <v>44738</v>
      </c>
      <c r="C60" s="60" t="str">
        <f t="shared" si="5"/>
        <v>26</v>
      </c>
      <c r="D60" s="53">
        <f t="shared" ca="1" si="6"/>
        <v>0</v>
      </c>
      <c r="E60" s="53">
        <f t="shared" ca="1" si="7"/>
        <v>0</v>
      </c>
      <c r="F60" s="53">
        <f t="shared" ca="1" si="8"/>
        <v>0</v>
      </c>
      <c r="G60" s="54"/>
      <c r="H60" s="55"/>
      <c r="I60" s="53">
        <f t="shared" ca="1" si="9"/>
        <v>0</v>
      </c>
      <c r="J60" s="53">
        <f t="shared" ca="1" si="10"/>
        <v>0</v>
      </c>
      <c r="K60" s="54"/>
    </row>
    <row r="61" spans="1:11">
      <c r="A61" s="51" t="s">
        <v>36</v>
      </c>
      <c r="B61" s="52">
        <v>44739</v>
      </c>
      <c r="C61" s="60" t="str">
        <f t="shared" si="5"/>
        <v>27</v>
      </c>
      <c r="D61" s="53">
        <f t="shared" ca="1" si="6"/>
        <v>0</v>
      </c>
      <c r="E61" s="53">
        <f t="shared" ca="1" si="7"/>
        <v>0</v>
      </c>
      <c r="F61" s="53">
        <f t="shared" ca="1" si="8"/>
        <v>0</v>
      </c>
      <c r="G61" s="54"/>
      <c r="H61" s="55"/>
      <c r="I61" s="53">
        <f t="shared" ca="1" si="9"/>
        <v>0</v>
      </c>
      <c r="J61" s="53">
        <f t="shared" ca="1" si="10"/>
        <v>0</v>
      </c>
      <c r="K61" s="54"/>
    </row>
    <row r="62" spans="1:11">
      <c r="A62" s="51" t="s">
        <v>37</v>
      </c>
      <c r="B62" s="52">
        <v>44740</v>
      </c>
      <c r="C62" s="60" t="str">
        <f t="shared" si="5"/>
        <v>28</v>
      </c>
      <c r="D62" s="53">
        <f t="shared" ca="1" si="6"/>
        <v>0</v>
      </c>
      <c r="E62" s="53">
        <f t="shared" ca="1" si="7"/>
        <v>0</v>
      </c>
      <c r="F62" s="53">
        <f t="shared" ca="1" si="8"/>
        <v>0</v>
      </c>
      <c r="G62" s="54"/>
      <c r="H62" s="55"/>
      <c r="I62" s="53">
        <f t="shared" ca="1" si="9"/>
        <v>0</v>
      </c>
      <c r="J62" s="53">
        <f t="shared" ca="1" si="10"/>
        <v>0</v>
      </c>
      <c r="K62" s="54"/>
    </row>
    <row r="63" spans="1:11">
      <c r="A63" s="51" t="s">
        <v>38</v>
      </c>
      <c r="B63" s="52">
        <v>44741</v>
      </c>
      <c r="C63" s="60" t="str">
        <f t="shared" si="5"/>
        <v>29</v>
      </c>
      <c r="D63" s="53">
        <f t="shared" ca="1" si="6"/>
        <v>0</v>
      </c>
      <c r="E63" s="53">
        <f t="shared" ca="1" si="7"/>
        <v>0</v>
      </c>
      <c r="F63" s="53">
        <f t="shared" ca="1" si="8"/>
        <v>0</v>
      </c>
      <c r="G63" s="54"/>
      <c r="H63" s="55"/>
      <c r="I63" s="53">
        <f t="shared" ca="1" si="9"/>
        <v>0</v>
      </c>
      <c r="J63" s="53">
        <f t="shared" ca="1" si="10"/>
        <v>0</v>
      </c>
      <c r="K63" s="54"/>
    </row>
    <row r="64" spans="1:11">
      <c r="A64" s="51" t="s">
        <v>39</v>
      </c>
      <c r="B64" s="52">
        <v>44742</v>
      </c>
      <c r="C64" s="60" t="str">
        <f t="shared" si="5"/>
        <v>30</v>
      </c>
      <c r="D64" s="53">
        <f t="shared" ca="1" si="6"/>
        <v>0</v>
      </c>
      <c r="E64" s="53">
        <f t="shared" ca="1" si="7"/>
        <v>0</v>
      </c>
      <c r="F64" s="53">
        <f t="shared" ca="1" si="8"/>
        <v>0</v>
      </c>
      <c r="G64" s="54"/>
      <c r="H64" s="55"/>
      <c r="I64" s="53">
        <f t="shared" ca="1" si="9"/>
        <v>0</v>
      </c>
      <c r="J64" s="53">
        <f t="shared" ca="1" si="10"/>
        <v>0</v>
      </c>
      <c r="K64" s="54"/>
    </row>
  </sheetData>
  <mergeCells count="4">
    <mergeCell ref="D2:G2"/>
    <mergeCell ref="I2:K2"/>
    <mergeCell ref="G1:K1"/>
    <mergeCell ref="E1:F1"/>
  </mergeCells>
  <dataValidations count="2">
    <dataValidation type="list" allowBlank="1" showInputMessage="1" showErrorMessage="1" sqref="G1">
      <formula1>Liste_Noms</formula1>
    </dataValidation>
    <dataValidation type="list" allowBlank="1" showInputMessage="1" showErrorMessage="1" sqref="E1:F1">
      <formula1>"1,2,3,4,5,6,7,8,9,10,11,12"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7"/>
  <sheetViews>
    <sheetView workbookViewId="0">
      <selection activeCell="D17" sqref="D17"/>
    </sheetView>
  </sheetViews>
  <sheetFormatPr baseColWidth="10" defaultRowHeight="15"/>
  <cols>
    <col min="1" max="1" width="16.85546875" bestFit="1" customWidth="1"/>
  </cols>
  <sheetData>
    <row r="1" spans="1:1">
      <c r="A1" s="57" t="s">
        <v>44</v>
      </c>
    </row>
    <row r="2" spans="1:1" ht="28.5">
      <c r="A2" s="56" t="s">
        <v>16</v>
      </c>
    </row>
    <row r="3" spans="1:1" ht="28.5">
      <c r="A3" s="4" t="s">
        <v>15</v>
      </c>
    </row>
    <row r="4" spans="1:1" ht="28.5">
      <c r="A4" s="56" t="s">
        <v>11</v>
      </c>
    </row>
    <row r="5" spans="1:1" ht="28.5">
      <c r="A5" s="4" t="s">
        <v>17</v>
      </c>
    </row>
    <row r="6" spans="1:1" ht="28.5">
      <c r="A6" s="56" t="s">
        <v>10</v>
      </c>
    </row>
    <row r="7" spans="1:1" ht="28.5">
      <c r="A7" s="4" t="s">
        <v>12</v>
      </c>
    </row>
    <row r="8" spans="1:1" ht="28.5">
      <c r="A8" s="56" t="s">
        <v>9</v>
      </c>
    </row>
    <row r="9" spans="1:1" ht="28.5">
      <c r="A9" s="4" t="s">
        <v>13</v>
      </c>
    </row>
    <row r="10" spans="1:1" ht="28.5">
      <c r="A10" s="56" t="s">
        <v>30</v>
      </c>
    </row>
    <row r="11" spans="1:1" ht="28.5">
      <c r="A11" s="4" t="s">
        <v>28</v>
      </c>
    </row>
    <row r="12" spans="1:1" ht="28.5">
      <c r="A12" s="56" t="s">
        <v>29</v>
      </c>
    </row>
    <row r="13" spans="1:1" ht="28.5">
      <c r="A13" s="56"/>
    </row>
    <row r="14" spans="1:1" ht="28.5">
      <c r="A14" s="4"/>
    </row>
    <row r="15" spans="1:1" ht="28.5">
      <c r="A15" s="56"/>
    </row>
    <row r="16" spans="1:1" ht="28.5">
      <c r="A16" s="4"/>
    </row>
    <row r="17" spans="1:1" ht="28.5">
      <c r="A17" s="56"/>
    </row>
    <row r="18" spans="1:1" ht="28.5">
      <c r="A18" s="4"/>
    </row>
    <row r="19" spans="1:1" ht="28.5">
      <c r="A19" s="56"/>
    </row>
    <row r="20" spans="1:1" ht="28.5">
      <c r="A20" s="4"/>
    </row>
    <row r="21" spans="1:1" ht="28.5">
      <c r="A21" s="56"/>
    </row>
    <row r="22" spans="1:1" ht="28.5">
      <c r="A22" s="4"/>
    </row>
    <row r="23" spans="1:1" ht="28.5">
      <c r="A23" s="56"/>
    </row>
    <row r="24" spans="1:1" ht="28.5">
      <c r="A24" s="56"/>
    </row>
    <row r="25" spans="1:1" ht="28.5">
      <c r="A25" s="4"/>
    </row>
    <row r="26" spans="1:1" ht="28.5">
      <c r="A26" s="56"/>
    </row>
    <row r="27" spans="1:1" ht="28.5">
      <c r="A27" s="4"/>
    </row>
  </sheetData>
  <sortState ref="A2:A12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2"/>
  <sheetViews>
    <sheetView workbookViewId="0">
      <selection activeCell="B19" sqref="B19"/>
    </sheetView>
  </sheetViews>
  <sheetFormatPr baseColWidth="10" defaultRowHeight="15"/>
  <cols>
    <col min="2" max="2" width="18.7109375" customWidth="1"/>
    <col min="6" max="6" width="11.85546875" bestFit="1" customWidth="1"/>
    <col min="7" max="7" width="11.85546875" customWidth="1"/>
    <col min="8" max="8" width="12.7109375" customWidth="1"/>
    <col min="11" max="11" width="14.5703125" style="24" customWidth="1"/>
    <col min="13" max="13" width="17.140625" customWidth="1"/>
    <col min="14" max="14" width="11.42578125" customWidth="1"/>
  </cols>
  <sheetData>
    <row r="1" spans="1:14" ht="46.5">
      <c r="B1" s="34">
        <v>44682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3</v>
      </c>
      <c r="H1" s="2" t="s">
        <v>20</v>
      </c>
      <c r="I1" s="2" t="s">
        <v>4</v>
      </c>
      <c r="J1" s="2" t="s">
        <v>5</v>
      </c>
      <c r="K1" s="20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120</v>
      </c>
      <c r="D2" s="5">
        <v>215</v>
      </c>
      <c r="E2" s="5"/>
      <c r="F2" s="5"/>
      <c r="G2" s="5"/>
      <c r="H2" s="5"/>
      <c r="I2" s="6">
        <f t="shared" ref="I2:I7" si="0">SUM(C2:H2)</f>
        <v>335</v>
      </c>
      <c r="J2" s="5"/>
      <c r="K2" s="21">
        <v>1</v>
      </c>
      <c r="L2" s="6">
        <f>I2+J2-M2</f>
        <v>165</v>
      </c>
      <c r="M2" s="7">
        <v>170</v>
      </c>
      <c r="N2" s="8">
        <f>(L2*40%)+(K2*40)</f>
        <v>106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1"/>
      <c r="L3" s="6">
        <f t="shared" ref="L3:L10" si="1">I3+J3-M3</f>
        <v>0</v>
      </c>
      <c r="M3" s="7"/>
      <c r="N3" s="8">
        <f t="shared" ref="N3:N5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1"/>
      <c r="L4" s="6">
        <f t="shared" si="1"/>
        <v>0</v>
      </c>
      <c r="M4" s="7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1"/>
      <c r="L5" s="6">
        <f t="shared" si="1"/>
        <v>0</v>
      </c>
      <c r="M5" s="7"/>
      <c r="N5" s="8">
        <f t="shared" si="2"/>
        <v>0</v>
      </c>
    </row>
    <row r="6" spans="1:14" ht="28.5">
      <c r="A6" s="59" t="s">
        <v>46</v>
      </c>
      <c r="B6" s="4" t="s">
        <v>22</v>
      </c>
      <c r="C6" s="5">
        <v>35</v>
      </c>
      <c r="D6" s="5">
        <v>25</v>
      </c>
      <c r="E6" s="5"/>
      <c r="F6" s="5"/>
      <c r="G6" s="5"/>
      <c r="H6" s="5"/>
      <c r="I6" s="6">
        <f t="shared" si="0"/>
        <v>60</v>
      </c>
      <c r="J6" s="5"/>
      <c r="K6" s="21"/>
      <c r="L6" s="6">
        <f t="shared" si="1"/>
        <v>60</v>
      </c>
      <c r="M6" s="7"/>
      <c r="N6" s="8"/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1"/>
      <c r="L7" s="6">
        <f t="shared" si="1"/>
        <v>0</v>
      </c>
      <c r="M7" s="9"/>
      <c r="N7" s="8"/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1"/>
      <c r="L8" s="6">
        <f t="shared" si="1"/>
        <v>0</v>
      </c>
      <c r="M8" s="7"/>
      <c r="N8" s="8"/>
    </row>
    <row r="9" spans="1:14" ht="28.5">
      <c r="A9" s="59" t="s">
        <v>46</v>
      </c>
      <c r="B9" s="4" t="s">
        <v>10</v>
      </c>
      <c r="C9" s="5">
        <v>60</v>
      </c>
      <c r="D9" s="5">
        <v>140</v>
      </c>
      <c r="E9" s="5"/>
      <c r="F9" s="5"/>
      <c r="G9" s="5"/>
      <c r="H9" s="5"/>
      <c r="I9" s="6">
        <f>SUM(C9:H9)</f>
        <v>200</v>
      </c>
      <c r="J9" s="5"/>
      <c r="K9" s="21">
        <v>1</v>
      </c>
      <c r="L9" s="6">
        <f t="shared" si="1"/>
        <v>200</v>
      </c>
      <c r="M9" s="7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1"/>
      <c r="L10" s="6">
        <f t="shared" si="1"/>
        <v>0</v>
      </c>
      <c r="M10" s="7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215</v>
      </c>
      <c r="D11" s="6">
        <f t="shared" si="4"/>
        <v>380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595</v>
      </c>
      <c r="J11" s="11">
        <f t="shared" si="4"/>
        <v>0</v>
      </c>
      <c r="K11" s="22">
        <f>SUM(K2:K10)</f>
        <v>2</v>
      </c>
      <c r="L11" s="11">
        <f>SUM(I11:J11)</f>
        <v>595</v>
      </c>
      <c r="M11" s="33" t="s">
        <v>7</v>
      </c>
      <c r="N11" s="8"/>
    </row>
    <row r="12" spans="1:14" ht="28.5">
      <c r="A12" s="58" t="s">
        <v>45</v>
      </c>
      <c r="B12" s="4" t="s">
        <v>16</v>
      </c>
      <c r="C12" s="5">
        <v>50</v>
      </c>
      <c r="D12" s="5">
        <v>80</v>
      </c>
      <c r="E12" s="5"/>
      <c r="F12" s="5"/>
      <c r="G12" s="5"/>
      <c r="H12" s="5"/>
      <c r="I12" s="6">
        <f t="shared" si="3"/>
        <v>130</v>
      </c>
      <c r="J12" s="5"/>
      <c r="K12" s="21"/>
      <c r="L12" s="6">
        <f>I12+J12</f>
        <v>130</v>
      </c>
      <c r="M12" s="12">
        <v>6</v>
      </c>
      <c r="N12" s="8">
        <f>(M12*12)+(L12*5%)</f>
        <v>78.5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1"/>
      <c r="L13" s="6">
        <f>I13+J13</f>
        <v>0</v>
      </c>
      <c r="M13" s="12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1"/>
      <c r="L14" s="6">
        <f t="shared" ref="L14:L20" si="5">I14+J14</f>
        <v>0</v>
      </c>
      <c r="M14" s="12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1"/>
      <c r="L15" s="6">
        <f>I15+J15</f>
        <v>0</v>
      </c>
      <c r="M15" s="12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1"/>
      <c r="L16" s="6">
        <f t="shared" ref="L16:L17" si="6">I16+J16</f>
        <v>0</v>
      </c>
      <c r="M16" s="12"/>
      <c r="N16" s="8">
        <f t="shared" ref="N16:N18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1"/>
      <c r="L17" s="6">
        <f t="shared" si="6"/>
        <v>0</v>
      </c>
      <c r="M17" s="12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1"/>
      <c r="L18" s="6">
        <f t="shared" ref="L18:L19" si="8">I18+J18</f>
        <v>0</v>
      </c>
      <c r="M18" s="12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1"/>
      <c r="L19" s="6">
        <f t="shared" si="8"/>
        <v>0</v>
      </c>
      <c r="M19" s="12"/>
      <c r="N19" s="8">
        <f t="shared" ref="N19:N20" si="9">(M19*10)+(L19*5%)</f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1"/>
      <c r="L20" s="6">
        <f t="shared" si="5"/>
        <v>0</v>
      </c>
      <c r="M20" s="12"/>
      <c r="N20" s="8">
        <f t="shared" si="9"/>
        <v>0</v>
      </c>
    </row>
    <row r="21" spans="1:14" ht="23.25">
      <c r="A21" s="58" t="s">
        <v>45</v>
      </c>
      <c r="B21" s="13" t="s">
        <v>18</v>
      </c>
      <c r="C21" s="11">
        <f t="shared" ref="C21:J21" si="10">SUM(C12:C20)</f>
        <v>50</v>
      </c>
      <c r="D21" s="11">
        <f t="shared" si="10"/>
        <v>80</v>
      </c>
      <c r="E21" s="11">
        <f t="shared" si="10"/>
        <v>0</v>
      </c>
      <c r="F21" s="11">
        <f t="shared" si="10"/>
        <v>0</v>
      </c>
      <c r="G21" s="11"/>
      <c r="H21" s="11">
        <f t="shared" si="10"/>
        <v>0</v>
      </c>
      <c r="I21" s="11">
        <f t="shared" si="10"/>
        <v>130</v>
      </c>
      <c r="J21" s="11">
        <f t="shared" si="10"/>
        <v>0</v>
      </c>
      <c r="K21" s="22">
        <f>SUM(K12:K20)</f>
        <v>0</v>
      </c>
      <c r="L21" s="11">
        <f>SUM(I21:J21)</f>
        <v>130</v>
      </c>
      <c r="M21" s="14"/>
      <c r="N21" s="8"/>
    </row>
    <row r="22" spans="1:14" ht="31.5">
      <c r="B22" s="15" t="s">
        <v>4</v>
      </c>
      <c r="C22" s="16">
        <f t="shared" ref="C22:L22" si="11">C11+C21</f>
        <v>265</v>
      </c>
      <c r="D22" s="16">
        <f t="shared" si="11"/>
        <v>460</v>
      </c>
      <c r="E22" s="16">
        <f t="shared" si="11"/>
        <v>0</v>
      </c>
      <c r="F22" s="16">
        <f t="shared" si="11"/>
        <v>0</v>
      </c>
      <c r="G22" s="16"/>
      <c r="H22" s="16">
        <f t="shared" si="11"/>
        <v>0</v>
      </c>
      <c r="I22" s="16">
        <f t="shared" si="11"/>
        <v>725</v>
      </c>
      <c r="J22" s="16">
        <f t="shared" si="11"/>
        <v>0</v>
      </c>
      <c r="K22" s="23">
        <f>K11+K21</f>
        <v>2</v>
      </c>
      <c r="L22" s="16">
        <f t="shared" si="11"/>
        <v>725</v>
      </c>
      <c r="M22" s="17">
        <f>SUM(M12:M20)</f>
        <v>6</v>
      </c>
      <c r="N22" s="18">
        <f>SUM(N7:N21)</f>
        <v>78.5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22"/>
  <sheetViews>
    <sheetView workbookViewId="0">
      <selection activeCell="E5" sqref="E5"/>
    </sheetView>
  </sheetViews>
  <sheetFormatPr baseColWidth="10" defaultRowHeight="15"/>
  <cols>
    <col min="2" max="2" width="17.5703125" customWidth="1"/>
    <col min="7" max="7" width="12.7109375" customWidth="1"/>
    <col min="9" max="9" width="15.28515625" customWidth="1"/>
    <col min="12" max="13" width="14.42578125" customWidth="1"/>
  </cols>
  <sheetData>
    <row r="1" spans="1:14" ht="46.5">
      <c r="B1" s="34">
        <v>44683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3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65</v>
      </c>
      <c r="D2" s="5">
        <v>370</v>
      </c>
      <c r="E2" s="5"/>
      <c r="F2" s="5"/>
      <c r="G2" s="5"/>
      <c r="H2" s="5"/>
      <c r="I2" s="6">
        <f t="shared" ref="I2:I7" si="0">SUM(C2:H2)</f>
        <v>435</v>
      </c>
      <c r="J2" s="5">
        <v>50</v>
      </c>
      <c r="K2" s="26">
        <v>2</v>
      </c>
      <c r="L2" s="6">
        <f>I2+J2-M2</f>
        <v>145</v>
      </c>
      <c r="M2" s="9">
        <v>340</v>
      </c>
      <c r="N2" s="8">
        <f>(L2*40%)+(K2*40)</f>
        <v>138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5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22</v>
      </c>
      <c r="C6" s="5">
        <v>130</v>
      </c>
      <c r="D6" s="5">
        <v>320</v>
      </c>
      <c r="E6" s="5"/>
      <c r="F6" s="5"/>
      <c r="G6" s="5"/>
      <c r="H6" s="5"/>
      <c r="I6" s="6">
        <f t="shared" si="0"/>
        <v>450</v>
      </c>
      <c r="J6" s="5"/>
      <c r="K6" s="26">
        <v>5</v>
      </c>
      <c r="L6" s="6">
        <f t="shared" si="1"/>
        <v>450</v>
      </c>
      <c r="M6" s="9"/>
      <c r="N6" s="8"/>
    </row>
    <row r="7" spans="1:14" ht="28.5">
      <c r="A7" s="59" t="s">
        <v>46</v>
      </c>
      <c r="B7" s="4" t="s">
        <v>23</v>
      </c>
      <c r="C7" s="5">
        <v>20</v>
      </c>
      <c r="D7" s="5"/>
      <c r="E7" s="5"/>
      <c r="F7" s="5">
        <v>60</v>
      </c>
      <c r="G7" s="5"/>
      <c r="H7" s="5"/>
      <c r="I7" s="6">
        <f t="shared" si="0"/>
        <v>80</v>
      </c>
      <c r="J7" s="5"/>
      <c r="K7" s="26"/>
      <c r="L7" s="6">
        <f t="shared" si="1"/>
        <v>80</v>
      </c>
      <c r="M7" s="9"/>
      <c r="N7" s="8"/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/>
    </row>
    <row r="9" spans="1:14" ht="28.5">
      <c r="A9" s="59" t="s">
        <v>46</v>
      </c>
      <c r="B9" s="4" t="s">
        <v>10</v>
      </c>
      <c r="C9" s="5">
        <v>10</v>
      </c>
      <c r="D9" s="5">
        <v>295</v>
      </c>
      <c r="E9" s="5"/>
      <c r="F9" s="5"/>
      <c r="G9" s="5"/>
      <c r="H9" s="5"/>
      <c r="I9" s="6">
        <f>SUM(C9:H9)</f>
        <v>305</v>
      </c>
      <c r="J9" s="5">
        <v>15</v>
      </c>
      <c r="K9" s="26">
        <v>2</v>
      </c>
      <c r="L9" s="6">
        <f t="shared" si="1"/>
        <v>320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225</v>
      </c>
      <c r="D11" s="6">
        <f t="shared" si="4"/>
        <v>985</v>
      </c>
      <c r="E11" s="6">
        <f t="shared" si="4"/>
        <v>0</v>
      </c>
      <c r="F11" s="6">
        <f t="shared" si="4"/>
        <v>60</v>
      </c>
      <c r="G11" s="6"/>
      <c r="H11" s="6">
        <f t="shared" si="4"/>
        <v>0</v>
      </c>
      <c r="I11" s="11">
        <f t="shared" si="4"/>
        <v>1270</v>
      </c>
      <c r="J11" s="11">
        <f t="shared" si="4"/>
        <v>65</v>
      </c>
      <c r="K11" s="22">
        <f>SUM(K2:K10)</f>
        <v>9</v>
      </c>
      <c r="L11" s="11">
        <f>SUM(I11:J11)</f>
        <v>1335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55</v>
      </c>
      <c r="D12" s="5">
        <v>350</v>
      </c>
      <c r="E12" s="5"/>
      <c r="F12" s="5"/>
      <c r="G12" s="5"/>
      <c r="H12" s="5"/>
      <c r="I12" s="6">
        <f t="shared" si="3"/>
        <v>405</v>
      </c>
      <c r="J12" s="5"/>
      <c r="K12" s="26"/>
      <c r="L12" s="6">
        <f t="shared" ref="L12:L20" si="5">I12+J12</f>
        <v>405</v>
      </c>
      <c r="M12" s="42">
        <v>8</v>
      </c>
      <c r="N12" s="8">
        <f>(M12*12)+(L12*5%)</f>
        <v>116.25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42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42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42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42"/>
      <c r="N16" s="8">
        <f t="shared" ref="N16:N20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42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42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42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42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55</v>
      </c>
      <c r="D21" s="11">
        <f t="shared" si="8"/>
        <v>350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405</v>
      </c>
      <c r="J21" s="11">
        <f t="shared" si="8"/>
        <v>0</v>
      </c>
      <c r="K21" s="22">
        <f>SUM(K12:K20)</f>
        <v>0</v>
      </c>
      <c r="L21" s="11">
        <f>SUM(I21:J21)</f>
        <v>405</v>
      </c>
      <c r="M21" s="28"/>
      <c r="N21" s="8"/>
    </row>
    <row r="22" spans="1:14" ht="31.5">
      <c r="B22" s="15" t="s">
        <v>4</v>
      </c>
      <c r="C22" s="16">
        <f t="shared" ref="C22:L22" si="9">C11+C21</f>
        <v>280</v>
      </c>
      <c r="D22" s="16">
        <f t="shared" si="9"/>
        <v>1335</v>
      </c>
      <c r="E22" s="16">
        <f t="shared" si="9"/>
        <v>0</v>
      </c>
      <c r="F22" s="16">
        <f t="shared" si="9"/>
        <v>60</v>
      </c>
      <c r="G22" s="16"/>
      <c r="H22" s="16">
        <f t="shared" si="9"/>
        <v>0</v>
      </c>
      <c r="I22" s="16">
        <f t="shared" si="9"/>
        <v>1675</v>
      </c>
      <c r="J22" s="16">
        <f t="shared" si="9"/>
        <v>65</v>
      </c>
      <c r="K22" s="23">
        <f>K11+K21</f>
        <v>9</v>
      </c>
      <c r="L22" s="16">
        <f t="shared" si="9"/>
        <v>1740</v>
      </c>
      <c r="M22" s="29">
        <f>SUM(M12:M20)</f>
        <v>8</v>
      </c>
      <c r="N22" s="18">
        <f>SUM(N7:N21)</f>
        <v>116.25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22"/>
  <sheetViews>
    <sheetView workbookViewId="0">
      <selection activeCell="E5" sqref="E5"/>
    </sheetView>
  </sheetViews>
  <sheetFormatPr baseColWidth="10" defaultRowHeight="15"/>
  <cols>
    <col min="2" max="2" width="17.42578125" customWidth="1"/>
    <col min="7" max="7" width="14.28515625" customWidth="1"/>
    <col min="9" max="9" width="13" customWidth="1"/>
    <col min="12" max="12" width="13.42578125" customWidth="1"/>
    <col min="13" max="13" width="14.85546875" customWidth="1"/>
    <col min="14" max="14" width="13.85546875" customWidth="1"/>
  </cols>
  <sheetData>
    <row r="1" spans="1:14" ht="46.5">
      <c r="B1" s="35">
        <v>44684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3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25</v>
      </c>
      <c r="D2" s="5">
        <v>40</v>
      </c>
      <c r="E2" s="5"/>
      <c r="F2" s="5"/>
      <c r="G2" s="5"/>
      <c r="H2" s="5"/>
      <c r="I2" s="6">
        <f t="shared" ref="I2:I7" si="0">SUM(C2:H2)</f>
        <v>65</v>
      </c>
      <c r="J2" s="5">
        <v>120</v>
      </c>
      <c r="K2" s="26"/>
      <c r="L2" s="6">
        <f>I2+J2-M2</f>
        <v>185</v>
      </c>
      <c r="M2" s="9"/>
      <c r="N2" s="8">
        <f>(L2*40%)+(K2*40)</f>
        <v>74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5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>
        <v>50</v>
      </c>
      <c r="K4" s="26"/>
      <c r="L4" s="6">
        <f t="shared" si="1"/>
        <v>50</v>
      </c>
      <c r="M4" s="9"/>
      <c r="N4" s="8">
        <f t="shared" si="2"/>
        <v>20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22</v>
      </c>
      <c r="C6" s="5">
        <v>140</v>
      </c>
      <c r="D6" s="5"/>
      <c r="E6" s="5"/>
      <c r="F6" s="5"/>
      <c r="G6" s="5"/>
      <c r="H6" s="5"/>
      <c r="I6" s="6">
        <f t="shared" si="0"/>
        <v>140</v>
      </c>
      <c r="J6" s="5"/>
      <c r="K6" s="26"/>
      <c r="L6" s="6">
        <f t="shared" si="1"/>
        <v>140</v>
      </c>
      <c r="M6" s="9"/>
      <c r="N6" s="8"/>
    </row>
    <row r="7" spans="1:14" ht="28.5">
      <c r="A7" s="59" t="s">
        <v>46</v>
      </c>
      <c r="B7" s="4" t="s">
        <v>23</v>
      </c>
      <c r="C7" s="5">
        <v>100</v>
      </c>
      <c r="D7" s="5">
        <v>35</v>
      </c>
      <c r="E7" s="5"/>
      <c r="F7" s="5"/>
      <c r="G7" s="5">
        <v>15</v>
      </c>
      <c r="H7" s="5"/>
      <c r="I7" s="6">
        <f t="shared" si="0"/>
        <v>150</v>
      </c>
      <c r="J7" s="5"/>
      <c r="K7" s="26"/>
      <c r="L7" s="6">
        <f t="shared" si="1"/>
        <v>150</v>
      </c>
      <c r="M7" s="9"/>
      <c r="N7" s="8"/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/>
    </row>
    <row r="9" spans="1:14" ht="28.5">
      <c r="A9" s="59" t="s">
        <v>46</v>
      </c>
      <c r="B9" s="4" t="s">
        <v>10</v>
      </c>
      <c r="C9" s="5">
        <v>25</v>
      </c>
      <c r="D9" s="5">
        <v>275</v>
      </c>
      <c r="E9" s="5"/>
      <c r="F9" s="5"/>
      <c r="G9" s="5"/>
      <c r="H9" s="5"/>
      <c r="I9" s="6">
        <f>SUM(C9:H9)</f>
        <v>300</v>
      </c>
      <c r="J9" s="5">
        <v>20</v>
      </c>
      <c r="K9" s="26"/>
      <c r="L9" s="6">
        <f t="shared" si="1"/>
        <v>320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290</v>
      </c>
      <c r="D11" s="6">
        <f t="shared" si="4"/>
        <v>350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655</v>
      </c>
      <c r="J11" s="11">
        <f t="shared" si="4"/>
        <v>190</v>
      </c>
      <c r="K11" s="22">
        <f>SUM(K2:K10)</f>
        <v>0</v>
      </c>
      <c r="L11" s="11">
        <f>SUM(I11:J11)</f>
        <v>845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290</v>
      </c>
      <c r="D22" s="16">
        <f t="shared" si="9"/>
        <v>350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655</v>
      </c>
      <c r="J22" s="16">
        <f t="shared" si="9"/>
        <v>190</v>
      </c>
      <c r="K22" s="23">
        <f>K11+K21</f>
        <v>0</v>
      </c>
      <c r="L22" s="16">
        <f t="shared" si="9"/>
        <v>845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N22"/>
  <sheetViews>
    <sheetView workbookViewId="0">
      <selection activeCell="E5" sqref="E5"/>
    </sheetView>
  </sheetViews>
  <sheetFormatPr baseColWidth="10" defaultRowHeight="15"/>
  <cols>
    <col min="2" max="2" width="18" customWidth="1"/>
    <col min="7" max="7" width="11.42578125" customWidth="1"/>
    <col min="9" max="9" width="14.7109375" customWidth="1"/>
    <col min="12" max="12" width="14.28515625" customWidth="1"/>
    <col min="13" max="13" width="14.7109375" customWidth="1"/>
  </cols>
  <sheetData>
    <row r="1" spans="1:14" ht="46.5">
      <c r="B1" s="35">
        <v>44685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70</v>
      </c>
      <c r="D2" s="5">
        <v>400</v>
      </c>
      <c r="E2" s="5"/>
      <c r="F2" s="5"/>
      <c r="G2" s="5"/>
      <c r="H2" s="5"/>
      <c r="I2" s="6">
        <f t="shared" ref="I2:I7" si="0">SUM(C2:H2)</f>
        <v>470</v>
      </c>
      <c r="J2" s="5">
        <v>15</v>
      </c>
      <c r="K2" s="26">
        <v>2</v>
      </c>
      <c r="L2" s="6">
        <f>I2+J2-M2</f>
        <v>175</v>
      </c>
      <c r="M2" s="9">
        <v>310</v>
      </c>
      <c r="N2" s="8">
        <f>(L2*40%)+(K2*40)</f>
        <v>150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>
        <v>165</v>
      </c>
      <c r="D5" s="5">
        <v>130</v>
      </c>
      <c r="E5" s="5"/>
      <c r="F5" s="5"/>
      <c r="G5" s="5">
        <v>15</v>
      </c>
      <c r="H5" s="5"/>
      <c r="I5" s="6">
        <f t="shared" si="0"/>
        <v>310</v>
      </c>
      <c r="J5" s="5">
        <v>45</v>
      </c>
      <c r="K5" s="26"/>
      <c r="L5" s="6">
        <f t="shared" si="1"/>
        <v>355</v>
      </c>
      <c r="M5" s="9"/>
      <c r="N5" s="8">
        <f t="shared" si="2"/>
        <v>142</v>
      </c>
    </row>
    <row r="6" spans="1:14" ht="28.5">
      <c r="A6" s="59" t="s">
        <v>46</v>
      </c>
      <c r="B6" s="4"/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235</v>
      </c>
      <c r="D11" s="6">
        <f t="shared" si="4"/>
        <v>530</v>
      </c>
      <c r="E11" s="6">
        <f t="shared" si="4"/>
        <v>0</v>
      </c>
      <c r="F11" s="6">
        <f t="shared" si="4"/>
        <v>0</v>
      </c>
      <c r="G11" s="6">
        <f t="shared" si="4"/>
        <v>15</v>
      </c>
      <c r="H11" s="6">
        <f t="shared" si="4"/>
        <v>0</v>
      </c>
      <c r="I11" s="11">
        <f t="shared" si="4"/>
        <v>780</v>
      </c>
      <c r="J11" s="11">
        <f t="shared" si="4"/>
        <v>60</v>
      </c>
      <c r="K11" s="22">
        <f>SUM(K2:K10)</f>
        <v>2</v>
      </c>
      <c r="L11" s="11">
        <f>SUM(I11:J11)</f>
        <v>840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/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235</v>
      </c>
      <c r="D22" s="16">
        <f t="shared" si="9"/>
        <v>530</v>
      </c>
      <c r="E22" s="16">
        <f t="shared" si="9"/>
        <v>0</v>
      </c>
      <c r="F22" s="16">
        <f t="shared" si="9"/>
        <v>0</v>
      </c>
      <c r="G22" s="16">
        <f t="shared" si="9"/>
        <v>15</v>
      </c>
      <c r="H22" s="16">
        <f t="shared" si="9"/>
        <v>0</v>
      </c>
      <c r="I22" s="16">
        <f t="shared" si="9"/>
        <v>780</v>
      </c>
      <c r="J22" s="16">
        <f t="shared" si="9"/>
        <v>60</v>
      </c>
      <c r="K22" s="23">
        <f>K11+K21</f>
        <v>2</v>
      </c>
      <c r="L22" s="16">
        <f t="shared" si="9"/>
        <v>840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N22"/>
  <sheetViews>
    <sheetView workbookViewId="0">
      <selection activeCell="E5" sqref="E5"/>
    </sheetView>
  </sheetViews>
  <sheetFormatPr baseColWidth="10" defaultRowHeight="15"/>
  <cols>
    <col min="2" max="2" width="17.42578125" customWidth="1"/>
    <col min="12" max="12" width="13.140625" customWidth="1"/>
    <col min="13" max="13" width="15.85546875" customWidth="1"/>
  </cols>
  <sheetData>
    <row r="1" spans="1:14" ht="46.5">
      <c r="B1" s="35">
        <v>44686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85</v>
      </c>
      <c r="D2" s="5">
        <v>215</v>
      </c>
      <c r="E2" s="5"/>
      <c r="F2" s="5"/>
      <c r="G2" s="5">
        <v>30</v>
      </c>
      <c r="H2" s="5"/>
      <c r="I2" s="6">
        <f t="shared" ref="I2:I7" si="0">SUM(C2:H2)</f>
        <v>330</v>
      </c>
      <c r="J2" s="5">
        <v>110</v>
      </c>
      <c r="K2" s="26">
        <v>1</v>
      </c>
      <c r="L2" s="6">
        <f>I2+J2-M2</f>
        <v>330</v>
      </c>
      <c r="M2" s="9">
        <v>110</v>
      </c>
      <c r="N2" s="8">
        <f>(L2*40%)+(K2*40)</f>
        <v>172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>
        <v>45</v>
      </c>
      <c r="K3" s="26"/>
      <c r="L3" s="6">
        <f t="shared" ref="L3:L10" si="1">I3+J3-M3</f>
        <v>45</v>
      </c>
      <c r="M3" s="9"/>
      <c r="N3" s="8">
        <f t="shared" ref="N3:N8" si="2">(L3*40%)+(K3*40)</f>
        <v>18</v>
      </c>
    </row>
    <row r="4" spans="1:14" ht="28.5">
      <c r="A4" s="59" t="s">
        <v>46</v>
      </c>
      <c r="B4" s="4" t="s">
        <v>16</v>
      </c>
      <c r="C4" s="5"/>
      <c r="D4" s="5">
        <v>160</v>
      </c>
      <c r="E4" s="5"/>
      <c r="F4" s="5"/>
      <c r="G4" s="5"/>
      <c r="H4" s="5"/>
      <c r="I4" s="6">
        <f t="shared" si="0"/>
        <v>160</v>
      </c>
      <c r="J4" s="5"/>
      <c r="K4" s="26">
        <v>1</v>
      </c>
      <c r="L4" s="6">
        <f t="shared" si="1"/>
        <v>20</v>
      </c>
      <c r="M4" s="9">
        <v>140</v>
      </c>
      <c r="N4" s="8">
        <f t="shared" si="2"/>
        <v>48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/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>
        <v>25</v>
      </c>
      <c r="D10" s="5">
        <v>50</v>
      </c>
      <c r="E10" s="5"/>
      <c r="F10" s="5"/>
      <c r="G10" s="5">
        <v>15</v>
      </c>
      <c r="H10" s="5"/>
      <c r="I10" s="6">
        <f>SUM(C10:H10)</f>
        <v>90</v>
      </c>
      <c r="J10" s="5">
        <v>75</v>
      </c>
      <c r="K10" s="26"/>
      <c r="L10" s="6">
        <f t="shared" si="1"/>
        <v>165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110</v>
      </c>
      <c r="D11" s="6">
        <f t="shared" si="4"/>
        <v>425</v>
      </c>
      <c r="E11" s="6">
        <f t="shared" si="4"/>
        <v>0</v>
      </c>
      <c r="F11" s="6">
        <f>SUM(F2:F10)</f>
        <v>0</v>
      </c>
      <c r="G11" s="6">
        <f>SUM(G2:G10)</f>
        <v>45</v>
      </c>
      <c r="H11" s="6">
        <f t="shared" si="4"/>
        <v>0</v>
      </c>
      <c r="I11" s="11">
        <f t="shared" si="4"/>
        <v>580</v>
      </c>
      <c r="J11" s="11">
        <f t="shared" si="4"/>
        <v>230</v>
      </c>
      <c r="K11" s="22">
        <f>SUM(K2:K10)</f>
        <v>2</v>
      </c>
      <c r="L11" s="11">
        <f>SUM(I11:J11)</f>
        <v>810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110</v>
      </c>
      <c r="D12" s="5">
        <v>190</v>
      </c>
      <c r="E12" s="5"/>
      <c r="F12" s="5"/>
      <c r="G12" s="5"/>
      <c r="H12" s="5"/>
      <c r="I12" s="6">
        <f t="shared" si="3"/>
        <v>300</v>
      </c>
      <c r="J12" s="5"/>
      <c r="K12" s="26"/>
      <c r="L12" s="6">
        <f t="shared" ref="L12:L20" si="5">I12+J12</f>
        <v>300</v>
      </c>
      <c r="M12" s="30">
        <v>5.75</v>
      </c>
      <c r="N12" s="8">
        <f>(M12*12)+(L12*5%)</f>
        <v>84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110</v>
      </c>
      <c r="D21" s="11">
        <f t="shared" si="8"/>
        <v>190</v>
      </c>
      <c r="E21" s="11">
        <f t="shared" si="8"/>
        <v>0</v>
      </c>
      <c r="F21" s="11">
        <f t="shared" si="8"/>
        <v>0</v>
      </c>
      <c r="G21" s="11">
        <f t="shared" ref="G21" si="9">SUM(G12:G20)</f>
        <v>0</v>
      </c>
      <c r="H21" s="11">
        <f t="shared" si="8"/>
        <v>0</v>
      </c>
      <c r="I21" s="11">
        <f t="shared" si="8"/>
        <v>300</v>
      </c>
      <c r="J21" s="11">
        <f t="shared" si="8"/>
        <v>0</v>
      </c>
      <c r="K21" s="22">
        <f>SUM(K12:K20)</f>
        <v>0</v>
      </c>
      <c r="L21" s="11">
        <f>SUM(I21:J21)</f>
        <v>300</v>
      </c>
      <c r="M21" s="31"/>
      <c r="N21" s="8"/>
    </row>
    <row r="22" spans="1:14" ht="31.5">
      <c r="B22" s="15" t="s">
        <v>4</v>
      </c>
      <c r="C22" s="16">
        <f t="shared" ref="C22:L22" si="10">C11+C21</f>
        <v>220</v>
      </c>
      <c r="D22" s="16">
        <f t="shared" si="10"/>
        <v>615</v>
      </c>
      <c r="E22" s="16">
        <f t="shared" si="10"/>
        <v>0</v>
      </c>
      <c r="F22" s="16">
        <f t="shared" si="10"/>
        <v>0</v>
      </c>
      <c r="G22" s="16">
        <f t="shared" ref="G22" si="11">G11+G21</f>
        <v>45</v>
      </c>
      <c r="H22" s="16">
        <f t="shared" si="10"/>
        <v>0</v>
      </c>
      <c r="I22" s="16">
        <f t="shared" si="10"/>
        <v>880</v>
      </c>
      <c r="J22" s="16">
        <f t="shared" si="10"/>
        <v>230</v>
      </c>
      <c r="K22" s="23">
        <f>K11+K21</f>
        <v>2</v>
      </c>
      <c r="L22" s="16">
        <f t="shared" si="10"/>
        <v>1110</v>
      </c>
      <c r="M22" s="19"/>
      <c r="N22" s="18">
        <f>SUM(N7:N21)</f>
        <v>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N22"/>
  <sheetViews>
    <sheetView zoomScale="75" zoomScaleNormal="75" workbookViewId="0">
      <selection activeCell="E5" sqref="E5"/>
    </sheetView>
  </sheetViews>
  <sheetFormatPr baseColWidth="10" defaultRowHeight="15"/>
  <cols>
    <col min="2" max="2" width="17.5703125" customWidth="1"/>
    <col min="3" max="3" width="17.5703125" bestFit="1" customWidth="1"/>
    <col min="4" max="4" width="20.85546875" bestFit="1" customWidth="1"/>
    <col min="5" max="6" width="12.85546875" bestFit="1" customWidth="1"/>
    <col min="8" max="8" width="15.140625" bestFit="1" customWidth="1"/>
    <col min="9" max="9" width="20.85546875" bestFit="1" customWidth="1"/>
    <col min="10" max="10" width="15.140625" bestFit="1" customWidth="1"/>
    <col min="11" max="11" width="11.5703125" bestFit="1" customWidth="1"/>
    <col min="12" max="12" width="20.85546875" bestFit="1" customWidth="1"/>
    <col min="13" max="13" width="15.42578125" customWidth="1"/>
    <col min="14" max="14" width="17.5703125" bestFit="1" customWidth="1"/>
  </cols>
  <sheetData>
    <row r="1" spans="1:14" ht="46.5">
      <c r="B1" s="35">
        <v>44687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3" t="s">
        <v>26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90</v>
      </c>
      <c r="D2" s="5">
        <v>335</v>
      </c>
      <c r="E2" s="5"/>
      <c r="F2" s="5"/>
      <c r="G2" s="5"/>
      <c r="H2" s="5">
        <v>15</v>
      </c>
      <c r="I2" s="6">
        <f t="shared" ref="I2:I7" si="0">SUM(C2:H2)</f>
        <v>440</v>
      </c>
      <c r="J2" s="5">
        <v>20</v>
      </c>
      <c r="K2" s="26">
        <v>1</v>
      </c>
      <c r="L2" s="6">
        <f>I2+J2-M2</f>
        <v>320</v>
      </c>
      <c r="M2" s="9">
        <v>140</v>
      </c>
      <c r="N2" s="8">
        <f>(L2*40%)+(K2*40)</f>
        <v>168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55</v>
      </c>
      <c r="D9" s="5">
        <v>280</v>
      </c>
      <c r="E9" s="5"/>
      <c r="F9" s="5"/>
      <c r="G9" s="5"/>
      <c r="H9" s="5"/>
      <c r="I9" s="6">
        <f>SUM(C9:H9)</f>
        <v>335</v>
      </c>
      <c r="J9" s="5"/>
      <c r="K9" s="26"/>
      <c r="L9" s="6">
        <f t="shared" si="1"/>
        <v>335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145</v>
      </c>
      <c r="D11" s="6">
        <f t="shared" si="4"/>
        <v>615</v>
      </c>
      <c r="E11" s="6">
        <f t="shared" si="4"/>
        <v>0</v>
      </c>
      <c r="F11" s="6">
        <f t="shared" si="4"/>
        <v>0</v>
      </c>
      <c r="G11" s="6"/>
      <c r="H11" s="6">
        <f t="shared" si="4"/>
        <v>15</v>
      </c>
      <c r="I11" s="11">
        <f t="shared" si="4"/>
        <v>775</v>
      </c>
      <c r="J11" s="11">
        <f t="shared" si="4"/>
        <v>20</v>
      </c>
      <c r="K11" s="22">
        <f>SUM(K2:K10)</f>
        <v>1</v>
      </c>
      <c r="L11" s="11">
        <f>SUM(I11:J11)</f>
        <v>795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170</v>
      </c>
      <c r="D12" s="5">
        <v>360</v>
      </c>
      <c r="E12" s="5"/>
      <c r="F12" s="5"/>
      <c r="G12" s="5"/>
      <c r="H12" s="5"/>
      <c r="I12" s="6">
        <f t="shared" si="3"/>
        <v>530</v>
      </c>
      <c r="J12" s="5"/>
      <c r="K12" s="26"/>
      <c r="L12" s="6">
        <f t="shared" ref="L12:L20" si="5">I12+J12</f>
        <v>530</v>
      </c>
      <c r="M12" s="30">
        <v>8.25</v>
      </c>
      <c r="N12" s="8">
        <f>(M12*12)+(L12*5%)</f>
        <v>125.5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>
        <v>190</v>
      </c>
      <c r="D15" s="5">
        <v>95</v>
      </c>
      <c r="E15" s="5"/>
      <c r="F15" s="5"/>
      <c r="G15" s="5"/>
      <c r="H15" s="5"/>
      <c r="I15" s="6">
        <f t="shared" si="3"/>
        <v>285</v>
      </c>
      <c r="J15" s="5"/>
      <c r="K15" s="26"/>
      <c r="L15" s="6">
        <f>I15+J15</f>
        <v>285</v>
      </c>
      <c r="M15" s="30">
        <v>6</v>
      </c>
      <c r="N15" s="8">
        <f>(M15*10)+(L15*5%)</f>
        <v>74.25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360</v>
      </c>
      <c r="D21" s="11">
        <f t="shared" si="8"/>
        <v>455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815</v>
      </c>
      <c r="J21" s="11">
        <f t="shared" si="8"/>
        <v>0</v>
      </c>
      <c r="K21" s="22">
        <f>SUM(K12:K20)</f>
        <v>0</v>
      </c>
      <c r="L21" s="11">
        <f>SUM(I21:J21)</f>
        <v>815</v>
      </c>
      <c r="M21" s="31"/>
      <c r="N21" s="8"/>
    </row>
    <row r="22" spans="1:14" s="41" customFormat="1" ht="23.25">
      <c r="B22" s="36" t="s">
        <v>4</v>
      </c>
      <c r="C22" s="37">
        <f t="shared" ref="C22:L22" si="9">C11+C21</f>
        <v>505</v>
      </c>
      <c r="D22" s="37">
        <f t="shared" si="9"/>
        <v>1070</v>
      </c>
      <c r="E22" s="37">
        <f t="shared" si="9"/>
        <v>0</v>
      </c>
      <c r="F22" s="37">
        <f t="shared" si="9"/>
        <v>0</v>
      </c>
      <c r="G22" s="37"/>
      <c r="H22" s="37">
        <f t="shared" si="9"/>
        <v>15</v>
      </c>
      <c r="I22" s="37">
        <f t="shared" si="9"/>
        <v>1590</v>
      </c>
      <c r="J22" s="37">
        <f t="shared" si="9"/>
        <v>20</v>
      </c>
      <c r="K22" s="38">
        <f>K11+K21</f>
        <v>1</v>
      </c>
      <c r="L22" s="37">
        <f t="shared" si="9"/>
        <v>1610</v>
      </c>
      <c r="M22" s="39"/>
      <c r="N22" s="40">
        <f>SUM(N7:N21)</f>
        <v>199.75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8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N22"/>
  <sheetViews>
    <sheetView workbookViewId="0">
      <selection activeCell="E5" sqref="E5"/>
    </sheetView>
  </sheetViews>
  <sheetFormatPr baseColWidth="10" defaultRowHeight="15"/>
  <cols>
    <col min="2" max="2" width="18.42578125" customWidth="1"/>
    <col min="9" max="9" width="13.140625" customWidth="1"/>
    <col min="12" max="12" width="13.28515625" customWidth="1"/>
    <col min="13" max="13" width="15.140625" customWidth="1"/>
  </cols>
  <sheetData>
    <row r="1" spans="1:14" ht="46.5">
      <c r="B1" s="35">
        <v>44688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35</v>
      </c>
      <c r="D2" s="5">
        <v>115</v>
      </c>
      <c r="E2" s="5"/>
      <c r="F2" s="5"/>
      <c r="G2" s="5"/>
      <c r="H2" s="5"/>
      <c r="I2" s="6">
        <f t="shared" ref="I2:I7" si="0">SUM(C2:H2)</f>
        <v>150</v>
      </c>
      <c r="J2" s="5"/>
      <c r="K2" s="26"/>
      <c r="L2" s="6">
        <f>I2+J2-M2</f>
        <v>150</v>
      </c>
      <c r="M2" s="9"/>
      <c r="N2" s="8">
        <f>(L2*40%)+(K2*40)</f>
        <v>60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115</v>
      </c>
      <c r="D9" s="5">
        <v>70</v>
      </c>
      <c r="E9" s="5"/>
      <c r="F9" s="5"/>
      <c r="G9" s="5"/>
      <c r="H9" s="5"/>
      <c r="I9" s="6">
        <f>SUM(C9:H9)</f>
        <v>185</v>
      </c>
      <c r="J9" s="5"/>
      <c r="K9" s="26"/>
      <c r="L9" s="6">
        <f t="shared" si="1"/>
        <v>185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150</v>
      </c>
      <c r="D11" s="6">
        <f t="shared" si="4"/>
        <v>185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335</v>
      </c>
      <c r="J11" s="11">
        <f t="shared" si="4"/>
        <v>0</v>
      </c>
      <c r="K11" s="22">
        <f>SUM(K2:K10)</f>
        <v>0</v>
      </c>
      <c r="L11" s="11">
        <f>SUM(I11:J11)</f>
        <v>335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180</v>
      </c>
      <c r="D12" s="5">
        <v>290</v>
      </c>
      <c r="E12" s="5"/>
      <c r="F12" s="5"/>
      <c r="G12" s="5"/>
      <c r="H12" s="5"/>
      <c r="I12" s="6">
        <f t="shared" si="3"/>
        <v>470</v>
      </c>
      <c r="J12" s="5"/>
      <c r="K12" s="26"/>
      <c r="L12" s="6">
        <f t="shared" ref="L12:L20" si="5">I12+J12</f>
        <v>470</v>
      </c>
      <c r="M12" s="30">
        <v>8.25</v>
      </c>
      <c r="N12" s="8">
        <f>(M12*12)+(L12*5%)</f>
        <v>122.5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(M13*10)+(L13*5%)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>
        <v>220</v>
      </c>
      <c r="D16" s="5">
        <v>135</v>
      </c>
      <c r="E16" s="5"/>
      <c r="F16" s="5"/>
      <c r="G16" s="5"/>
      <c r="H16" s="5"/>
      <c r="I16" s="6">
        <f t="shared" si="3"/>
        <v>355</v>
      </c>
      <c r="J16" s="5"/>
      <c r="K16" s="26"/>
      <c r="L16" s="6">
        <f t="shared" ref="L16:L19" si="6">I16+J16</f>
        <v>355</v>
      </c>
      <c r="M16" s="30">
        <v>8</v>
      </c>
      <c r="N16" s="8">
        <f t="shared" ref="N16:N20" si="7">(M16*10)+(L16*5%)</f>
        <v>97.75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400</v>
      </c>
      <c r="D21" s="11">
        <f t="shared" si="8"/>
        <v>425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825</v>
      </c>
      <c r="J21" s="11">
        <f t="shared" si="8"/>
        <v>0</v>
      </c>
      <c r="K21" s="22">
        <f>SUM(K12:K20)</f>
        <v>0</v>
      </c>
      <c r="L21" s="11">
        <f>SUM(I21:J21)</f>
        <v>825</v>
      </c>
      <c r="M21" s="31"/>
      <c r="N21" s="8"/>
    </row>
    <row r="22" spans="1:14" ht="31.5">
      <c r="B22" s="15" t="s">
        <v>4</v>
      </c>
      <c r="C22" s="16">
        <f t="shared" ref="C22:L22" si="9">C11+C21</f>
        <v>550</v>
      </c>
      <c r="D22" s="16">
        <f t="shared" si="9"/>
        <v>610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1160</v>
      </c>
      <c r="J22" s="16">
        <f t="shared" si="9"/>
        <v>0</v>
      </c>
      <c r="K22" s="23">
        <f>K11+K21</f>
        <v>0</v>
      </c>
      <c r="L22" s="16">
        <f t="shared" si="9"/>
        <v>1160</v>
      </c>
      <c r="M22" s="19"/>
      <c r="N22" s="18">
        <f>SUM(N7:N21)</f>
        <v>220.25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N22"/>
  <sheetViews>
    <sheetView workbookViewId="0">
      <selection activeCell="E5" sqref="E5"/>
    </sheetView>
  </sheetViews>
  <sheetFormatPr baseColWidth="10" defaultRowHeight="15"/>
  <cols>
    <col min="2" max="2" width="17.7109375" customWidth="1"/>
    <col min="13" max="13" width="14.5703125" customWidth="1"/>
  </cols>
  <sheetData>
    <row r="1" spans="1:14" ht="46.5">
      <c r="B1" s="35">
        <v>44689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100</v>
      </c>
      <c r="D2" s="5">
        <v>255</v>
      </c>
      <c r="E2" s="5"/>
      <c r="F2" s="5"/>
      <c r="G2" s="5"/>
      <c r="H2" s="5"/>
      <c r="I2" s="6">
        <f t="shared" ref="I2:I7" si="0">SUM(C2:H2)</f>
        <v>355</v>
      </c>
      <c r="J2" s="5">
        <v>110</v>
      </c>
      <c r="K2" s="26">
        <v>1</v>
      </c>
      <c r="L2" s="6">
        <f>I2+J2-M2</f>
        <v>355</v>
      </c>
      <c r="M2" s="9">
        <v>110</v>
      </c>
      <c r="N2" s="8">
        <f>(L2*40%)+(K2*40)</f>
        <v>182</v>
      </c>
    </row>
    <row r="3" spans="1:14" ht="28.5">
      <c r="A3" s="59" t="s">
        <v>46</v>
      </c>
      <c r="B3" s="4" t="s">
        <v>9</v>
      </c>
      <c r="C3" s="5">
        <v>65</v>
      </c>
      <c r="D3" s="5"/>
      <c r="E3" s="5"/>
      <c r="F3" s="5"/>
      <c r="G3" s="5"/>
      <c r="H3" s="5"/>
      <c r="I3" s="6">
        <f t="shared" si="0"/>
        <v>65</v>
      </c>
      <c r="J3" s="5"/>
      <c r="K3" s="26"/>
      <c r="L3" s="6">
        <f t="shared" ref="L3:L10" si="1">I3+J3-M3</f>
        <v>65</v>
      </c>
      <c r="M3" s="9"/>
      <c r="N3" s="8">
        <f t="shared" ref="N3:N8" si="2">(L3*40%)+(K3*40)</f>
        <v>26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240</v>
      </c>
      <c r="D9" s="5">
        <v>40</v>
      </c>
      <c r="E9" s="5"/>
      <c r="F9" s="5"/>
      <c r="G9" s="5"/>
      <c r="H9" s="5"/>
      <c r="I9" s="6">
        <f>SUM(C9:H9)</f>
        <v>280</v>
      </c>
      <c r="J9" s="5">
        <v>134</v>
      </c>
      <c r="K9" s="26">
        <v>1</v>
      </c>
      <c r="L9" s="6">
        <f t="shared" si="1"/>
        <v>414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405</v>
      </c>
      <c r="D11" s="6">
        <f t="shared" si="4"/>
        <v>295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700</v>
      </c>
      <c r="J11" s="11">
        <f t="shared" si="4"/>
        <v>244</v>
      </c>
      <c r="K11" s="22">
        <f>SUM(K2:K10)</f>
        <v>2</v>
      </c>
      <c r="L11" s="11">
        <f>SUM(I11:J11)</f>
        <v>944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405</v>
      </c>
      <c r="D22" s="16">
        <f t="shared" si="9"/>
        <v>295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700</v>
      </c>
      <c r="J22" s="16">
        <f t="shared" si="9"/>
        <v>244</v>
      </c>
      <c r="K22" s="23">
        <f>K11+K21</f>
        <v>2</v>
      </c>
      <c r="L22" s="16">
        <f t="shared" si="9"/>
        <v>944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N22"/>
  <sheetViews>
    <sheetView workbookViewId="0">
      <selection activeCell="E5" sqref="E5"/>
    </sheetView>
  </sheetViews>
  <sheetFormatPr baseColWidth="10" defaultRowHeight="15"/>
  <cols>
    <col min="2" max="2" width="18.42578125" customWidth="1"/>
    <col min="13" max="13" width="15.140625" customWidth="1"/>
  </cols>
  <sheetData>
    <row r="1" spans="1:14" ht="46.5">
      <c r="B1" s="35">
        <v>44690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70</v>
      </c>
      <c r="D2" s="5">
        <v>50</v>
      </c>
      <c r="E2" s="5"/>
      <c r="F2" s="5"/>
      <c r="G2" s="5"/>
      <c r="H2" s="5"/>
      <c r="I2" s="6">
        <f t="shared" ref="I2:I7" si="0">SUM(C2:H2)</f>
        <v>120</v>
      </c>
      <c r="J2" s="5"/>
      <c r="K2" s="26"/>
      <c r="L2" s="6">
        <f>I2+J2-M2</f>
        <v>120</v>
      </c>
      <c r="M2" s="9"/>
      <c r="N2" s="8">
        <f>(L2*40%)+(K2*40)</f>
        <v>48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255</v>
      </c>
      <c r="D9" s="5">
        <v>35</v>
      </c>
      <c r="E9" s="5"/>
      <c r="F9" s="5"/>
      <c r="G9" s="5"/>
      <c r="H9" s="5"/>
      <c r="I9" s="6">
        <f>SUM(C9:H9)</f>
        <v>290</v>
      </c>
      <c r="J9" s="5"/>
      <c r="K9" s="26"/>
      <c r="L9" s="6">
        <f t="shared" si="1"/>
        <v>290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325</v>
      </c>
      <c r="D11" s="6">
        <f t="shared" si="4"/>
        <v>85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410</v>
      </c>
      <c r="J11" s="11">
        <f t="shared" si="4"/>
        <v>0</v>
      </c>
      <c r="K11" s="22">
        <f>SUM(K2:K10)</f>
        <v>0</v>
      </c>
      <c r="L11" s="11">
        <f>SUM(I11:J11)</f>
        <v>410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325</v>
      </c>
      <c r="D22" s="16">
        <f t="shared" si="9"/>
        <v>85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410</v>
      </c>
      <c r="J22" s="16">
        <f t="shared" si="9"/>
        <v>0</v>
      </c>
      <c r="K22" s="23">
        <f>K11+K21</f>
        <v>0</v>
      </c>
      <c r="L22" s="16">
        <f t="shared" si="9"/>
        <v>410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N22"/>
  <sheetViews>
    <sheetView workbookViewId="0">
      <selection activeCell="E5" sqref="E5"/>
    </sheetView>
  </sheetViews>
  <sheetFormatPr baseColWidth="10" defaultRowHeight="15"/>
  <cols>
    <col min="2" max="2" width="18" customWidth="1"/>
  </cols>
  <sheetData>
    <row r="1" spans="1:14" ht="63">
      <c r="B1" s="35">
        <v>44691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>
        <v>35</v>
      </c>
      <c r="D3" s="5"/>
      <c r="E3" s="5"/>
      <c r="F3" s="5"/>
      <c r="G3" s="5"/>
      <c r="H3" s="5"/>
      <c r="I3" s="6">
        <f t="shared" si="0"/>
        <v>35</v>
      </c>
      <c r="J3" s="5"/>
      <c r="K3" s="26"/>
      <c r="L3" s="6">
        <f t="shared" ref="L3:L10" si="1">I3+J3-M3</f>
        <v>35</v>
      </c>
      <c r="M3" s="9"/>
      <c r="N3" s="8">
        <f t="shared" ref="N3:N8" si="2">(L3*40%)+(K3*40)</f>
        <v>14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235</v>
      </c>
      <c r="D9" s="5">
        <v>15</v>
      </c>
      <c r="E9" s="5"/>
      <c r="F9" s="5"/>
      <c r="G9" s="5"/>
      <c r="H9" s="5"/>
      <c r="I9" s="6">
        <f>SUM(C9:H9)</f>
        <v>250</v>
      </c>
      <c r="J9" s="5"/>
      <c r="K9" s="26"/>
      <c r="L9" s="6">
        <f t="shared" si="1"/>
        <v>250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270</v>
      </c>
      <c r="D11" s="6">
        <f t="shared" si="4"/>
        <v>15</v>
      </c>
      <c r="E11" s="6">
        <f t="shared" si="4"/>
        <v>0</v>
      </c>
      <c r="F11" s="6">
        <f t="shared" si="4"/>
        <v>0</v>
      </c>
      <c r="G11" s="6">
        <f>SUM(G2:G10)</f>
        <v>0</v>
      </c>
      <c r="H11" s="6">
        <f t="shared" si="4"/>
        <v>0</v>
      </c>
      <c r="I11" s="11">
        <f t="shared" si="4"/>
        <v>285</v>
      </c>
      <c r="J11" s="11">
        <f t="shared" si="4"/>
        <v>0</v>
      </c>
      <c r="K11" s="22">
        <f>SUM(K2:K10)</f>
        <v>0</v>
      </c>
      <c r="L11" s="11">
        <f>SUM(I11:J11)</f>
        <v>285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>SUM(G12:G20)</f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270</v>
      </c>
      <c r="D22" s="16">
        <f t="shared" si="9"/>
        <v>15</v>
      </c>
      <c r="E22" s="16">
        <f t="shared" si="9"/>
        <v>0</v>
      </c>
      <c r="F22" s="16">
        <f t="shared" si="9"/>
        <v>0</v>
      </c>
      <c r="G22" s="16">
        <f t="shared" si="9"/>
        <v>0</v>
      </c>
      <c r="H22" s="16">
        <f t="shared" si="9"/>
        <v>0</v>
      </c>
      <c r="I22" s="16">
        <f t="shared" si="9"/>
        <v>285</v>
      </c>
      <c r="J22" s="16">
        <f t="shared" si="9"/>
        <v>0</v>
      </c>
      <c r="K22" s="23">
        <f>K11+K21</f>
        <v>0</v>
      </c>
      <c r="L22" s="16">
        <f t="shared" si="9"/>
        <v>285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22"/>
  <sheetViews>
    <sheetView workbookViewId="0">
      <selection activeCell="E5" sqref="E5"/>
    </sheetView>
  </sheetViews>
  <sheetFormatPr baseColWidth="10" defaultRowHeight="15"/>
  <cols>
    <col min="2" max="2" width="17.7109375" customWidth="1"/>
    <col min="4" max="4" width="13.140625" bestFit="1" customWidth="1"/>
    <col min="7" max="7" width="13.140625" bestFit="1" customWidth="1"/>
    <col min="9" max="9" width="14.140625" customWidth="1"/>
    <col min="12" max="12" width="13.7109375" customWidth="1"/>
  </cols>
  <sheetData>
    <row r="1" spans="1:14" ht="63">
      <c r="B1" s="35">
        <v>44692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3" t="s">
        <v>27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20</v>
      </c>
      <c r="D2" s="5">
        <v>130</v>
      </c>
      <c r="E2" s="5"/>
      <c r="F2" s="5"/>
      <c r="G2" s="5"/>
      <c r="H2" s="5"/>
      <c r="I2" s="6">
        <f t="shared" ref="I2:I7" si="0">SUM(C2:H2)</f>
        <v>150</v>
      </c>
      <c r="J2" s="5"/>
      <c r="K2" s="26"/>
      <c r="L2" s="6">
        <f>I2+J2-M2</f>
        <v>150</v>
      </c>
      <c r="M2" s="9"/>
      <c r="N2" s="8">
        <f>(L2*40%)+(K2*40)</f>
        <v>60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>
        <v>1190</v>
      </c>
      <c r="E6" s="5"/>
      <c r="F6" s="5"/>
      <c r="G6" s="5">
        <v>1210</v>
      </c>
      <c r="H6" s="5"/>
      <c r="I6" s="6">
        <f t="shared" si="0"/>
        <v>2400</v>
      </c>
      <c r="J6" s="5"/>
      <c r="K6" s="26"/>
      <c r="L6" s="6">
        <f t="shared" si="1"/>
        <v>2400</v>
      </c>
      <c r="M6" s="9"/>
      <c r="N6" s="8">
        <f t="shared" si="2"/>
        <v>960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20</v>
      </c>
      <c r="D11" s="6">
        <f t="shared" si="4"/>
        <v>1320</v>
      </c>
      <c r="E11" s="6">
        <f t="shared" si="4"/>
        <v>0</v>
      </c>
      <c r="F11" s="6">
        <f t="shared" si="4"/>
        <v>0</v>
      </c>
      <c r="G11" s="6">
        <f t="shared" si="4"/>
        <v>1210</v>
      </c>
      <c r="H11" s="6">
        <f t="shared" si="4"/>
        <v>0</v>
      </c>
      <c r="I11" s="11">
        <f t="shared" si="4"/>
        <v>2550</v>
      </c>
      <c r="J11" s="11">
        <f t="shared" si="4"/>
        <v>0</v>
      </c>
      <c r="K11" s="22">
        <f>SUM(K2:K10)</f>
        <v>0</v>
      </c>
      <c r="L11" s="11">
        <f>SUM(I11:J11)</f>
        <v>2550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20</v>
      </c>
      <c r="D22" s="16">
        <f t="shared" si="9"/>
        <v>1320</v>
      </c>
      <c r="E22" s="16">
        <f t="shared" si="9"/>
        <v>0</v>
      </c>
      <c r="F22" s="16">
        <f t="shared" si="9"/>
        <v>0</v>
      </c>
      <c r="G22" s="16">
        <f t="shared" si="9"/>
        <v>1210</v>
      </c>
      <c r="H22" s="16">
        <f t="shared" si="9"/>
        <v>0</v>
      </c>
      <c r="I22" s="16">
        <f t="shared" si="9"/>
        <v>2550</v>
      </c>
      <c r="J22" s="16">
        <f t="shared" si="9"/>
        <v>0</v>
      </c>
      <c r="K22" s="23">
        <f>K11+K21</f>
        <v>0</v>
      </c>
      <c r="L22" s="16">
        <f t="shared" si="9"/>
        <v>2550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N22"/>
  <sheetViews>
    <sheetView workbookViewId="0">
      <selection activeCell="E5" sqref="E5"/>
    </sheetView>
  </sheetViews>
  <sheetFormatPr baseColWidth="10" defaultRowHeight="15"/>
  <cols>
    <col min="2" max="2" width="17.7109375" customWidth="1"/>
  </cols>
  <sheetData>
    <row r="1" spans="1:14" ht="63">
      <c r="B1" s="35">
        <v>44693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130</v>
      </c>
      <c r="D2" s="5">
        <v>170</v>
      </c>
      <c r="E2" s="5"/>
      <c r="F2" s="5"/>
      <c r="G2" s="5"/>
      <c r="H2" s="5"/>
      <c r="I2" s="6">
        <f t="shared" ref="I2:I7" si="0">SUM(C2:H2)</f>
        <v>300</v>
      </c>
      <c r="J2" s="5">
        <v>134</v>
      </c>
      <c r="K2" s="26">
        <v>2</v>
      </c>
      <c r="L2" s="6">
        <f>I2+J2-M2</f>
        <v>150</v>
      </c>
      <c r="M2" s="9">
        <v>284</v>
      </c>
      <c r="N2" s="8">
        <f>(L2*40%)+(K2*40)</f>
        <v>140</v>
      </c>
    </row>
    <row r="3" spans="1:14" ht="28.5">
      <c r="A3" s="59" t="s">
        <v>46</v>
      </c>
      <c r="B3" s="4" t="s">
        <v>9</v>
      </c>
      <c r="C3" s="5">
        <v>95</v>
      </c>
      <c r="D3" s="5"/>
      <c r="E3" s="5"/>
      <c r="F3" s="5"/>
      <c r="G3" s="5"/>
      <c r="H3" s="5"/>
      <c r="I3" s="6">
        <f t="shared" si="0"/>
        <v>95</v>
      </c>
      <c r="J3" s="5"/>
      <c r="K3" s="26"/>
      <c r="L3" s="6">
        <f t="shared" ref="L3:L10" si="1">I3+J3-M3</f>
        <v>95</v>
      </c>
      <c r="M3" s="9"/>
      <c r="N3" s="8">
        <f t="shared" ref="N3:N8" si="2">(L3*40%)+(K3*40)</f>
        <v>38</v>
      </c>
    </row>
    <row r="4" spans="1:14" ht="28.5">
      <c r="A4" s="59" t="s">
        <v>46</v>
      </c>
      <c r="B4" s="4" t="s">
        <v>16</v>
      </c>
      <c r="C4" s="5">
        <v>150</v>
      </c>
      <c r="D4" s="5"/>
      <c r="E4" s="5"/>
      <c r="F4" s="5"/>
      <c r="G4" s="5"/>
      <c r="H4" s="5"/>
      <c r="I4" s="6">
        <f t="shared" si="0"/>
        <v>150</v>
      </c>
      <c r="J4" s="5"/>
      <c r="K4" s="26">
        <v>1</v>
      </c>
      <c r="L4" s="6">
        <f t="shared" si="1"/>
        <v>0</v>
      </c>
      <c r="M4" s="9">
        <v>150</v>
      </c>
      <c r="N4" s="8">
        <f t="shared" si="2"/>
        <v>40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375</v>
      </c>
      <c r="D11" s="6">
        <f t="shared" si="4"/>
        <v>170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545</v>
      </c>
      <c r="J11" s="11">
        <f t="shared" si="4"/>
        <v>134</v>
      </c>
      <c r="K11" s="22">
        <f>SUM(K2:K10)</f>
        <v>3</v>
      </c>
      <c r="L11" s="11">
        <f>SUM(I11:J11)</f>
        <v>679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100</v>
      </c>
      <c r="D12" s="5">
        <v>180</v>
      </c>
      <c r="E12" s="5"/>
      <c r="F12" s="5"/>
      <c r="G12" s="5"/>
      <c r="H12" s="5"/>
      <c r="I12" s="6">
        <f t="shared" si="3"/>
        <v>280</v>
      </c>
      <c r="J12" s="5"/>
      <c r="K12" s="26"/>
      <c r="L12" s="6">
        <f t="shared" ref="L12:L20" si="5">I12+J12</f>
        <v>280</v>
      </c>
      <c r="M12" s="30">
        <v>5.25</v>
      </c>
      <c r="N12" s="8">
        <f>(M12*12)+(L12*5%)</f>
        <v>77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100</v>
      </c>
      <c r="D21" s="11">
        <f t="shared" si="8"/>
        <v>180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280</v>
      </c>
      <c r="J21" s="11">
        <f t="shared" si="8"/>
        <v>0</v>
      </c>
      <c r="K21" s="22">
        <f>SUM(K12:K20)</f>
        <v>0</v>
      </c>
      <c r="L21" s="11">
        <f>SUM(I21:J21)</f>
        <v>280</v>
      </c>
      <c r="M21" s="31"/>
      <c r="N21" s="8"/>
    </row>
    <row r="22" spans="1:14" ht="31.5">
      <c r="B22" s="15" t="s">
        <v>4</v>
      </c>
      <c r="C22" s="16">
        <f t="shared" ref="C22:L22" si="9">C11+C21</f>
        <v>475</v>
      </c>
      <c r="D22" s="16">
        <f t="shared" si="9"/>
        <v>350</v>
      </c>
      <c r="E22" s="16">
        <f t="shared" si="9"/>
        <v>0</v>
      </c>
      <c r="F22" s="16">
        <f>F11+G21</f>
        <v>0</v>
      </c>
      <c r="G22" s="16">
        <f>G11+H21</f>
        <v>0</v>
      </c>
      <c r="H22" s="16">
        <f t="shared" si="9"/>
        <v>0</v>
      </c>
      <c r="I22" s="16">
        <f t="shared" si="9"/>
        <v>825</v>
      </c>
      <c r="J22" s="16">
        <f t="shared" si="9"/>
        <v>134</v>
      </c>
      <c r="K22" s="23">
        <f>K11+K21</f>
        <v>3</v>
      </c>
      <c r="L22" s="16">
        <f t="shared" si="9"/>
        <v>959</v>
      </c>
      <c r="M22" s="19"/>
      <c r="N22" s="18">
        <f>SUM(N7:N21)</f>
        <v>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N22"/>
  <sheetViews>
    <sheetView workbookViewId="0">
      <selection activeCell="E5" sqref="E5"/>
    </sheetView>
  </sheetViews>
  <sheetFormatPr baseColWidth="10" defaultRowHeight="15"/>
  <cols>
    <col min="2" max="2" width="18.42578125" customWidth="1"/>
    <col min="13" max="13" width="14" customWidth="1"/>
  </cols>
  <sheetData>
    <row r="1" spans="1:14" ht="46.5">
      <c r="B1" s="35">
        <v>44694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70</v>
      </c>
      <c r="D2" s="5">
        <v>345</v>
      </c>
      <c r="E2" s="5"/>
      <c r="F2" s="5"/>
      <c r="G2" s="5"/>
      <c r="H2" s="5"/>
      <c r="I2" s="6">
        <f t="shared" ref="I2:I7" si="0">SUM(C2:H2)</f>
        <v>415</v>
      </c>
      <c r="J2" s="5"/>
      <c r="K2" s="26">
        <v>2</v>
      </c>
      <c r="L2" s="6">
        <f>I2+J2-M2</f>
        <v>115</v>
      </c>
      <c r="M2" s="9">
        <v>300</v>
      </c>
      <c r="N2" s="8">
        <f>(L2*40%)+(K2*40)</f>
        <v>126</v>
      </c>
    </row>
    <row r="3" spans="1:14" ht="28.5">
      <c r="A3" s="59" t="s">
        <v>46</v>
      </c>
      <c r="B3" s="4" t="s">
        <v>9</v>
      </c>
      <c r="C3" s="5">
        <v>65</v>
      </c>
      <c r="D3" s="5">
        <v>20</v>
      </c>
      <c r="E3" s="5"/>
      <c r="F3" s="5"/>
      <c r="G3" s="5"/>
      <c r="H3" s="5"/>
      <c r="I3" s="6">
        <f t="shared" si="0"/>
        <v>85</v>
      </c>
      <c r="J3" s="5"/>
      <c r="K3" s="26"/>
      <c r="L3" s="6">
        <f t="shared" ref="L3:L10" si="1">I3+J3-M3</f>
        <v>85</v>
      </c>
      <c r="M3" s="9"/>
      <c r="N3" s="8">
        <f t="shared" ref="N3:N8" si="2">(L3*40%)+(K3*40)</f>
        <v>34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200</v>
      </c>
      <c r="D9" s="5">
        <v>70</v>
      </c>
      <c r="E9" s="5"/>
      <c r="F9" s="5"/>
      <c r="G9" s="5"/>
      <c r="H9" s="5"/>
      <c r="I9" s="6">
        <f>SUM(C9:H9)</f>
        <v>270</v>
      </c>
      <c r="J9" s="5"/>
      <c r="K9" s="26"/>
      <c r="L9" s="6">
        <f t="shared" si="1"/>
        <v>270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335</v>
      </c>
      <c r="D11" s="6">
        <f t="shared" si="4"/>
        <v>435</v>
      </c>
      <c r="E11" s="6">
        <f t="shared" si="4"/>
        <v>0</v>
      </c>
      <c r="F11" s="6">
        <f t="shared" si="4"/>
        <v>0</v>
      </c>
      <c r="G11" s="6">
        <f t="shared" si="4"/>
        <v>0</v>
      </c>
      <c r="H11" s="6">
        <f t="shared" si="4"/>
        <v>0</v>
      </c>
      <c r="I11" s="11">
        <f t="shared" si="4"/>
        <v>770</v>
      </c>
      <c r="J11" s="11">
        <f t="shared" si="4"/>
        <v>0</v>
      </c>
      <c r="K11" s="22">
        <f>SUM(K2:K10)</f>
        <v>2</v>
      </c>
      <c r="L11" s="11">
        <f>SUM(I11:J11)</f>
        <v>770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180</v>
      </c>
      <c r="D12" s="5">
        <v>395</v>
      </c>
      <c r="E12" s="5"/>
      <c r="F12" s="5"/>
      <c r="G12" s="5"/>
      <c r="H12" s="5"/>
      <c r="I12" s="6">
        <f t="shared" si="3"/>
        <v>575</v>
      </c>
      <c r="J12" s="5"/>
      <c r="K12" s="26"/>
      <c r="L12" s="6">
        <f t="shared" ref="L12:L20" si="5">I12+J12</f>
        <v>575</v>
      </c>
      <c r="M12" s="30">
        <v>8.75</v>
      </c>
      <c r="N12" s="8">
        <f>(M12*12)+(L12*5%)</f>
        <v>133.75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180</v>
      </c>
      <c r="D21" s="11">
        <f t="shared" si="8"/>
        <v>395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575</v>
      </c>
      <c r="J21" s="11">
        <f t="shared" si="8"/>
        <v>0</v>
      </c>
      <c r="K21" s="22">
        <f>SUM(K12:K20)</f>
        <v>0</v>
      </c>
      <c r="L21" s="11">
        <f>SUM(I21:J21)</f>
        <v>575</v>
      </c>
      <c r="M21" s="31"/>
      <c r="N21" s="8"/>
    </row>
    <row r="22" spans="1:14" ht="31.5">
      <c r="B22" s="15" t="s">
        <v>4</v>
      </c>
      <c r="C22" s="16">
        <f t="shared" ref="C22:L22" si="9">C11+C21</f>
        <v>515</v>
      </c>
      <c r="D22" s="16">
        <f t="shared" si="9"/>
        <v>830</v>
      </c>
      <c r="E22" s="16">
        <f t="shared" si="9"/>
        <v>0</v>
      </c>
      <c r="F22" s="16">
        <f t="shared" si="9"/>
        <v>0</v>
      </c>
      <c r="G22" s="16">
        <f t="shared" si="9"/>
        <v>0</v>
      </c>
      <c r="H22" s="16">
        <f t="shared" si="9"/>
        <v>0</v>
      </c>
      <c r="I22" s="16">
        <f t="shared" si="9"/>
        <v>1345</v>
      </c>
      <c r="J22" s="16">
        <f t="shared" si="9"/>
        <v>0</v>
      </c>
      <c r="K22" s="23">
        <f>K11+K21</f>
        <v>2</v>
      </c>
      <c r="L22" s="16">
        <f t="shared" si="9"/>
        <v>1345</v>
      </c>
      <c r="M22" s="19"/>
      <c r="N22" s="18">
        <f>SUM(N7:N21)</f>
        <v>133.75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N22"/>
  <sheetViews>
    <sheetView workbookViewId="0">
      <selection activeCell="E5" sqref="E5"/>
    </sheetView>
  </sheetViews>
  <sheetFormatPr baseColWidth="10" defaultRowHeight="15"/>
  <cols>
    <col min="2" max="2" width="17.85546875" customWidth="1"/>
    <col min="9" max="9" width="13.85546875" customWidth="1"/>
    <col min="12" max="12" width="14.7109375" customWidth="1"/>
    <col min="13" max="13" width="16.28515625" customWidth="1"/>
  </cols>
  <sheetData>
    <row r="1" spans="1:14" ht="46.5">
      <c r="B1" s="35">
        <v>44695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30</v>
      </c>
      <c r="D2" s="5"/>
      <c r="E2" s="5"/>
      <c r="F2" s="5"/>
      <c r="G2" s="5"/>
      <c r="H2" s="5"/>
      <c r="I2" s="6">
        <f t="shared" ref="I2:I7" si="0">SUM(C2:H2)</f>
        <v>30</v>
      </c>
      <c r="J2" s="5"/>
      <c r="K2" s="26"/>
      <c r="L2" s="6">
        <f>I2+J2-M2</f>
        <v>30</v>
      </c>
      <c r="M2" s="9"/>
      <c r="N2" s="8">
        <f>(L2*40%)+(K2*40)</f>
        <v>12</v>
      </c>
    </row>
    <row r="3" spans="1:14" ht="28.5">
      <c r="A3" s="59" t="s">
        <v>46</v>
      </c>
      <c r="B3" s="4" t="s">
        <v>9</v>
      </c>
      <c r="C3" s="5">
        <v>110</v>
      </c>
      <c r="D3" s="5">
        <v>130</v>
      </c>
      <c r="E3" s="5"/>
      <c r="F3" s="5"/>
      <c r="G3" s="5"/>
      <c r="H3" s="5"/>
      <c r="I3" s="6">
        <f t="shared" si="0"/>
        <v>240</v>
      </c>
      <c r="J3" s="5"/>
      <c r="K3" s="26"/>
      <c r="L3" s="6">
        <f t="shared" ref="L3:L10" si="1">I3+J3-M3</f>
        <v>240</v>
      </c>
      <c r="M3" s="9"/>
      <c r="N3" s="8">
        <f t="shared" ref="N3:N8" si="2">(L3*40%)+(K3*40)</f>
        <v>96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110</v>
      </c>
      <c r="D9" s="5">
        <v>60</v>
      </c>
      <c r="E9" s="5"/>
      <c r="F9" s="5"/>
      <c r="G9" s="5"/>
      <c r="H9" s="5"/>
      <c r="I9" s="6">
        <f>SUM(C9:H9)</f>
        <v>170</v>
      </c>
      <c r="J9" s="5"/>
      <c r="K9" s="26"/>
      <c r="L9" s="6">
        <f t="shared" si="1"/>
        <v>170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250</v>
      </c>
      <c r="D11" s="6">
        <f t="shared" si="4"/>
        <v>190</v>
      </c>
      <c r="E11" s="6">
        <f t="shared" si="4"/>
        <v>0</v>
      </c>
      <c r="F11" s="6">
        <f t="shared" si="4"/>
        <v>0</v>
      </c>
      <c r="G11" s="6">
        <f t="shared" si="4"/>
        <v>0</v>
      </c>
      <c r="H11" s="6">
        <f t="shared" si="4"/>
        <v>0</v>
      </c>
      <c r="I11" s="11">
        <f t="shared" si="4"/>
        <v>440</v>
      </c>
      <c r="J11" s="11">
        <f t="shared" si="4"/>
        <v>0</v>
      </c>
      <c r="K11" s="22">
        <f>SUM(K2:K10)</f>
        <v>0</v>
      </c>
      <c r="L11" s="11">
        <f>SUM(I11:J11)</f>
        <v>440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215</v>
      </c>
      <c r="D12" s="5">
        <v>375</v>
      </c>
      <c r="E12" s="5"/>
      <c r="F12" s="5"/>
      <c r="G12" s="5"/>
      <c r="H12" s="5"/>
      <c r="I12" s="6">
        <f t="shared" si="3"/>
        <v>590</v>
      </c>
      <c r="J12" s="5"/>
      <c r="K12" s="26"/>
      <c r="L12" s="6">
        <f t="shared" ref="L12:L20" si="5">I12+J12</f>
        <v>590</v>
      </c>
      <c r="M12" s="30">
        <v>7.75</v>
      </c>
      <c r="N12" s="8">
        <f>(M12*12)+(L12*5%)</f>
        <v>122.5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215</v>
      </c>
      <c r="D21" s="11">
        <f t="shared" si="8"/>
        <v>375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590</v>
      </c>
      <c r="J21" s="11">
        <f t="shared" si="8"/>
        <v>0</v>
      </c>
      <c r="K21" s="22">
        <f>SUM(K12:K20)</f>
        <v>0</v>
      </c>
      <c r="L21" s="11">
        <f>SUM(I21:J21)</f>
        <v>590</v>
      </c>
      <c r="M21" s="31"/>
      <c r="N21" s="8"/>
    </row>
    <row r="22" spans="1:14" ht="31.5">
      <c r="B22" s="15" t="s">
        <v>4</v>
      </c>
      <c r="C22" s="16">
        <f t="shared" ref="C22:L22" si="9">C11+C21</f>
        <v>465</v>
      </c>
      <c r="D22" s="16">
        <f t="shared" si="9"/>
        <v>565</v>
      </c>
      <c r="E22" s="16">
        <f t="shared" si="9"/>
        <v>0</v>
      </c>
      <c r="F22" s="16">
        <f t="shared" si="9"/>
        <v>0</v>
      </c>
      <c r="G22" s="16">
        <f t="shared" si="9"/>
        <v>0</v>
      </c>
      <c r="H22" s="16">
        <f t="shared" si="9"/>
        <v>0</v>
      </c>
      <c r="I22" s="16">
        <f t="shared" si="9"/>
        <v>1030</v>
      </c>
      <c r="J22" s="16">
        <f t="shared" si="9"/>
        <v>0</v>
      </c>
      <c r="K22" s="23">
        <f>K11+K21</f>
        <v>0</v>
      </c>
      <c r="L22" s="16">
        <f t="shared" si="9"/>
        <v>1030</v>
      </c>
      <c r="M22" s="19"/>
      <c r="N22" s="18">
        <f>SUM(N7:N21)</f>
        <v>122.5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N22"/>
  <sheetViews>
    <sheetView workbookViewId="0">
      <selection activeCell="E5" sqref="E5"/>
    </sheetView>
  </sheetViews>
  <sheetFormatPr baseColWidth="10" defaultRowHeight="15"/>
  <cols>
    <col min="2" max="2" width="18.28515625" customWidth="1"/>
    <col min="13" max="13" width="14.28515625" customWidth="1"/>
  </cols>
  <sheetData>
    <row r="1" spans="1:14" ht="46.5">
      <c r="B1" s="35">
        <v>44696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40</v>
      </c>
      <c r="D2" s="5">
        <v>120</v>
      </c>
      <c r="E2" s="5"/>
      <c r="F2" s="5"/>
      <c r="G2" s="5"/>
      <c r="H2" s="5"/>
      <c r="I2" s="6">
        <f t="shared" ref="I2:I7" si="0">SUM(C2:H2)</f>
        <v>160</v>
      </c>
      <c r="J2" s="5">
        <v>110</v>
      </c>
      <c r="K2" s="26">
        <v>1</v>
      </c>
      <c r="L2" s="6">
        <f>I2+J2-M2</f>
        <v>160</v>
      </c>
      <c r="M2" s="9">
        <v>110</v>
      </c>
      <c r="N2" s="8">
        <f>(L2*40%)+(K2*40)</f>
        <v>104</v>
      </c>
    </row>
    <row r="3" spans="1:14" ht="28.5">
      <c r="A3" s="59" t="s">
        <v>46</v>
      </c>
      <c r="B3" s="4" t="s">
        <v>9</v>
      </c>
      <c r="C3" s="5">
        <v>20</v>
      </c>
      <c r="D3" s="5">
        <v>40</v>
      </c>
      <c r="E3" s="5"/>
      <c r="F3" s="5"/>
      <c r="G3" s="5"/>
      <c r="H3" s="5"/>
      <c r="I3" s="6">
        <f t="shared" si="0"/>
        <v>60</v>
      </c>
      <c r="J3" s="5"/>
      <c r="K3" s="26"/>
      <c r="L3" s="6">
        <f t="shared" ref="L3:L10" si="1">I3+J3-M3</f>
        <v>60</v>
      </c>
      <c r="M3" s="9"/>
      <c r="N3" s="8">
        <f t="shared" ref="N3:N8" si="2">(L3*40%)+(K3*40)</f>
        <v>24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40</v>
      </c>
      <c r="D9" s="5">
        <v>30</v>
      </c>
      <c r="E9" s="5"/>
      <c r="F9" s="5"/>
      <c r="G9" s="5"/>
      <c r="H9" s="5"/>
      <c r="I9" s="6">
        <f>SUM(C9:H9)</f>
        <v>70</v>
      </c>
      <c r="J9" s="5">
        <v>134</v>
      </c>
      <c r="K9" s="26">
        <v>1</v>
      </c>
      <c r="L9" s="6">
        <f t="shared" si="1"/>
        <v>204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100</v>
      </c>
      <c r="D11" s="6">
        <f t="shared" si="4"/>
        <v>190</v>
      </c>
      <c r="E11" s="6">
        <f t="shared" si="4"/>
        <v>0</v>
      </c>
      <c r="F11" s="6">
        <f t="shared" si="4"/>
        <v>0</v>
      </c>
      <c r="G11" s="6">
        <f t="shared" si="4"/>
        <v>0</v>
      </c>
      <c r="H11" s="6">
        <f t="shared" si="4"/>
        <v>0</v>
      </c>
      <c r="I11" s="11">
        <f t="shared" si="4"/>
        <v>290</v>
      </c>
      <c r="J11" s="11">
        <f t="shared" si="4"/>
        <v>244</v>
      </c>
      <c r="K11" s="22">
        <f>SUM(K2:K10)</f>
        <v>2</v>
      </c>
      <c r="L11" s="11">
        <f>SUM(I11:J11)</f>
        <v>534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100</v>
      </c>
      <c r="D22" s="16">
        <f t="shared" si="9"/>
        <v>190</v>
      </c>
      <c r="E22" s="16">
        <f t="shared" si="9"/>
        <v>0</v>
      </c>
      <c r="F22" s="16">
        <f t="shared" si="9"/>
        <v>0</v>
      </c>
      <c r="G22" s="16">
        <f t="shared" si="9"/>
        <v>0</v>
      </c>
      <c r="H22" s="16">
        <f t="shared" si="9"/>
        <v>0</v>
      </c>
      <c r="I22" s="16">
        <f t="shared" si="9"/>
        <v>290</v>
      </c>
      <c r="J22" s="16">
        <f t="shared" si="9"/>
        <v>244</v>
      </c>
      <c r="K22" s="23">
        <f>K11+K21</f>
        <v>2</v>
      </c>
      <c r="L22" s="16">
        <f t="shared" si="9"/>
        <v>534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N28"/>
  <sheetViews>
    <sheetView workbookViewId="0">
      <selection activeCell="E5" sqref="E5"/>
    </sheetView>
  </sheetViews>
  <sheetFormatPr baseColWidth="10" defaultRowHeight="15"/>
  <cols>
    <col min="2" max="2" width="18" customWidth="1"/>
    <col min="13" max="13" width="16.28515625" customWidth="1"/>
  </cols>
  <sheetData>
    <row r="1" spans="1:14" ht="49.5" customHeight="1">
      <c r="B1" s="35">
        <v>44697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25</v>
      </c>
      <c r="D2" s="5"/>
      <c r="E2" s="5"/>
      <c r="F2" s="5"/>
      <c r="G2" s="5"/>
      <c r="H2" s="5"/>
      <c r="I2" s="6">
        <f t="shared" ref="I2:I7" si="0">SUM(C2:H2)</f>
        <v>25</v>
      </c>
      <c r="J2" s="5">
        <v>15</v>
      </c>
      <c r="K2" s="26"/>
      <c r="L2" s="6">
        <f>I2+J2-M2</f>
        <v>40</v>
      </c>
      <c r="M2" s="9"/>
      <c r="N2" s="8">
        <f>(L2*40%)+(K2*40)</f>
        <v>16</v>
      </c>
    </row>
    <row r="3" spans="1:14" ht="28.5">
      <c r="A3" s="59" t="s">
        <v>46</v>
      </c>
      <c r="B3" s="4" t="s">
        <v>9</v>
      </c>
      <c r="C3" s="5">
        <v>25</v>
      </c>
      <c r="D3" s="5">
        <v>35</v>
      </c>
      <c r="E3" s="5"/>
      <c r="F3" s="5"/>
      <c r="G3" s="5"/>
      <c r="H3" s="5"/>
      <c r="I3" s="6">
        <f t="shared" si="0"/>
        <v>60</v>
      </c>
      <c r="J3" s="5">
        <v>80</v>
      </c>
      <c r="K3" s="26"/>
      <c r="L3" s="6">
        <f t="shared" ref="L3:L10" si="1">I3+J3-M3</f>
        <v>140</v>
      </c>
      <c r="M3" s="9"/>
      <c r="N3" s="8">
        <f t="shared" ref="N3:N8" si="2">(L3*40%)+(K3*40)</f>
        <v>56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/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20</v>
      </c>
      <c r="D9" s="5">
        <v>30</v>
      </c>
      <c r="E9" s="5"/>
      <c r="F9" s="5"/>
      <c r="G9" s="5"/>
      <c r="H9" s="5"/>
      <c r="I9" s="6">
        <f>SUM(C9:H9)</f>
        <v>50</v>
      </c>
      <c r="J9" s="5">
        <v>155</v>
      </c>
      <c r="K9" s="26"/>
      <c r="L9" s="6">
        <f t="shared" si="1"/>
        <v>205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70</v>
      </c>
      <c r="D11" s="6">
        <f t="shared" si="4"/>
        <v>65</v>
      </c>
      <c r="E11" s="6">
        <f t="shared" si="4"/>
        <v>0</v>
      </c>
      <c r="F11" s="6">
        <f t="shared" si="4"/>
        <v>0</v>
      </c>
      <c r="G11" s="6">
        <f t="shared" si="4"/>
        <v>0</v>
      </c>
      <c r="H11" s="6">
        <f t="shared" si="4"/>
        <v>0</v>
      </c>
      <c r="I11" s="11">
        <f t="shared" si="4"/>
        <v>135</v>
      </c>
      <c r="J11" s="11">
        <f t="shared" si="4"/>
        <v>250</v>
      </c>
      <c r="K11" s="22">
        <f>SUM(K2:K10)</f>
        <v>0</v>
      </c>
      <c r="L11" s="11">
        <f>SUM(I11:J11)</f>
        <v>385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30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/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/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 t="s">
        <v>10</v>
      </c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 t="s">
        <v>11</v>
      </c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0" t="s">
        <v>14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28.5">
      <c r="B22" s="4" t="s">
        <v>16</v>
      </c>
      <c r="C22" s="16">
        <f t="shared" ref="C22:L22" si="9">C11+C21</f>
        <v>70</v>
      </c>
      <c r="D22" s="16">
        <f t="shared" si="9"/>
        <v>65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135</v>
      </c>
      <c r="J22" s="16">
        <f t="shared" si="9"/>
        <v>250</v>
      </c>
      <c r="K22" s="23">
        <f>K11+K21</f>
        <v>0</v>
      </c>
      <c r="L22" s="16">
        <f t="shared" si="9"/>
        <v>385</v>
      </c>
      <c r="M22" s="19"/>
      <c r="N22" s="18">
        <f>SUM(N7:N21)</f>
        <v>0</v>
      </c>
    </row>
    <row r="23" spans="1:14" ht="28.5">
      <c r="B23" s="4" t="s">
        <v>15</v>
      </c>
    </row>
    <row r="24" spans="1:14" ht="28.5">
      <c r="B24" s="4" t="s">
        <v>17</v>
      </c>
    </row>
    <row r="25" spans="1:14" ht="28.5">
      <c r="B25" s="4" t="s">
        <v>12</v>
      </c>
    </row>
    <row r="26" spans="1:14" ht="28.5">
      <c r="B26" s="4" t="s">
        <v>13</v>
      </c>
    </row>
    <row r="27" spans="1:14" ht="28.5">
      <c r="B27" s="4" t="s">
        <v>28</v>
      </c>
    </row>
    <row r="28" spans="1:14" ht="28.5">
      <c r="B28" s="4" t="s">
        <v>29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N22"/>
  <sheetViews>
    <sheetView workbookViewId="0">
      <selection activeCell="E5" sqref="E5"/>
    </sheetView>
  </sheetViews>
  <sheetFormatPr baseColWidth="10" defaultRowHeight="15"/>
  <cols>
    <col min="2" max="2" width="17.140625" customWidth="1"/>
    <col min="13" max="13" width="17.140625" customWidth="1"/>
  </cols>
  <sheetData>
    <row r="1" spans="1:14" ht="46.5">
      <c r="B1" s="35">
        <v>44698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>
        <v>45</v>
      </c>
      <c r="D3" s="5">
        <v>55</v>
      </c>
      <c r="E3" s="5"/>
      <c r="F3" s="5"/>
      <c r="G3" s="5"/>
      <c r="H3" s="5"/>
      <c r="I3" s="6">
        <f t="shared" si="0"/>
        <v>100</v>
      </c>
      <c r="J3" s="5"/>
      <c r="K3" s="26"/>
      <c r="L3" s="6">
        <f t="shared" ref="L3:L10" si="1">I3+J3-M3</f>
        <v>100</v>
      </c>
      <c r="M3" s="9"/>
      <c r="N3" s="8">
        <f t="shared" ref="N3:N8" si="2">(L3*40%)+(K3*40)</f>
        <v>40</v>
      </c>
    </row>
    <row r="4" spans="1:14" ht="28.5">
      <c r="A4" s="59" t="s">
        <v>46</v>
      </c>
      <c r="B4" s="4" t="s">
        <v>16</v>
      </c>
      <c r="C4" s="5">
        <v>80</v>
      </c>
      <c r="D4" s="5">
        <v>70</v>
      </c>
      <c r="E4" s="5"/>
      <c r="F4" s="5"/>
      <c r="G4" s="5"/>
      <c r="H4" s="5"/>
      <c r="I4" s="6">
        <f t="shared" si="0"/>
        <v>150</v>
      </c>
      <c r="J4" s="5">
        <v>70</v>
      </c>
      <c r="K4" s="26"/>
      <c r="L4" s="6">
        <f t="shared" si="1"/>
        <v>220</v>
      </c>
      <c r="M4" s="9"/>
      <c r="N4" s="8">
        <f t="shared" si="2"/>
        <v>88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120</v>
      </c>
      <c r="D9" s="5">
        <v>160</v>
      </c>
      <c r="E9" s="5"/>
      <c r="F9" s="5"/>
      <c r="G9" s="5"/>
      <c r="H9" s="5"/>
      <c r="I9" s="6">
        <f>SUM(C9:H9)</f>
        <v>280</v>
      </c>
      <c r="J9" s="5">
        <v>45</v>
      </c>
      <c r="K9" s="26"/>
      <c r="L9" s="6">
        <f t="shared" si="1"/>
        <v>325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245</v>
      </c>
      <c r="D11" s="6">
        <f t="shared" si="4"/>
        <v>285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530</v>
      </c>
      <c r="J11" s="11">
        <f t="shared" si="4"/>
        <v>115</v>
      </c>
      <c r="K11" s="22">
        <f>SUM(K2:K10)</f>
        <v>0</v>
      </c>
      <c r="L11" s="11">
        <f>SUM(I11:J11)</f>
        <v>645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245</v>
      </c>
      <c r="D22" s="16">
        <f t="shared" si="9"/>
        <v>285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530</v>
      </c>
      <c r="J22" s="16">
        <f t="shared" si="9"/>
        <v>115</v>
      </c>
      <c r="K22" s="23">
        <f>K11+K21</f>
        <v>0</v>
      </c>
      <c r="L22" s="16">
        <f t="shared" si="9"/>
        <v>645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N22"/>
  <sheetViews>
    <sheetView workbookViewId="0">
      <selection activeCell="E5" sqref="E5"/>
    </sheetView>
  </sheetViews>
  <sheetFormatPr baseColWidth="10" defaultRowHeight="15"/>
  <cols>
    <col min="2" max="2" width="16.85546875" customWidth="1"/>
    <col min="13" max="13" width="14.42578125" customWidth="1"/>
  </cols>
  <sheetData>
    <row r="1" spans="1:14" ht="46.5">
      <c r="B1" s="35">
        <v>44699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75</v>
      </c>
      <c r="D2" s="5">
        <v>15</v>
      </c>
      <c r="E2" s="5"/>
      <c r="F2" s="5"/>
      <c r="G2" s="5"/>
      <c r="H2" s="5"/>
      <c r="I2" s="6">
        <f t="shared" ref="I2:I7" si="0">SUM(C2:H2)</f>
        <v>90</v>
      </c>
      <c r="J2" s="5"/>
      <c r="K2" s="26"/>
      <c r="L2" s="6">
        <f>I2+J2-M2</f>
        <v>90</v>
      </c>
      <c r="M2" s="9"/>
      <c r="N2" s="8">
        <f>(L2*40%)+(K2*40)</f>
        <v>36</v>
      </c>
    </row>
    <row r="3" spans="1:14" ht="28.5">
      <c r="A3" s="59" t="s">
        <v>46</v>
      </c>
      <c r="B3" s="4" t="s">
        <v>9</v>
      </c>
      <c r="C3" s="5">
        <v>10</v>
      </c>
      <c r="D3" s="5"/>
      <c r="E3" s="5"/>
      <c r="F3" s="5"/>
      <c r="G3" s="5"/>
      <c r="H3" s="5"/>
      <c r="I3" s="6">
        <f t="shared" si="0"/>
        <v>10</v>
      </c>
      <c r="J3" s="5">
        <v>155</v>
      </c>
      <c r="K3" s="26">
        <v>1</v>
      </c>
      <c r="L3" s="6">
        <f t="shared" ref="L3:L10" si="1">I3+J3-M3</f>
        <v>55</v>
      </c>
      <c r="M3" s="9">
        <v>110</v>
      </c>
      <c r="N3" s="8">
        <f t="shared" ref="N3:N8" si="2">(L3*40%)+(K3*40)</f>
        <v>62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>
        <v>30</v>
      </c>
      <c r="K4" s="26"/>
      <c r="L4" s="6">
        <f t="shared" si="1"/>
        <v>30</v>
      </c>
      <c r="M4" s="9"/>
      <c r="N4" s="8">
        <f t="shared" si="2"/>
        <v>12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85</v>
      </c>
      <c r="D11" s="6">
        <f t="shared" si="4"/>
        <v>15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100</v>
      </c>
      <c r="J11" s="11">
        <f t="shared" si="4"/>
        <v>185</v>
      </c>
      <c r="K11" s="22">
        <f>SUM(K2:K10)</f>
        <v>1</v>
      </c>
      <c r="L11" s="11">
        <f>SUM(I11:J11)</f>
        <v>285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85</v>
      </c>
      <c r="D22" s="16">
        <f t="shared" si="9"/>
        <v>15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100</v>
      </c>
      <c r="J22" s="16">
        <f t="shared" si="9"/>
        <v>185</v>
      </c>
      <c r="K22" s="23">
        <f>K11+K21</f>
        <v>1</v>
      </c>
      <c r="L22" s="16">
        <f t="shared" si="9"/>
        <v>285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N22"/>
  <sheetViews>
    <sheetView topLeftCell="A3" workbookViewId="0">
      <selection activeCell="E5" sqref="E5"/>
    </sheetView>
  </sheetViews>
  <sheetFormatPr baseColWidth="10" defaultRowHeight="15"/>
  <cols>
    <col min="2" max="2" width="16.7109375" customWidth="1"/>
    <col min="13" max="13" width="14.42578125" customWidth="1"/>
  </cols>
  <sheetData>
    <row r="1" spans="1:14" ht="46.5">
      <c r="B1" s="35">
        <v>44700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>
        <v>100</v>
      </c>
      <c r="D2" s="5">
        <v>295</v>
      </c>
      <c r="E2" s="5"/>
      <c r="F2" s="5"/>
      <c r="G2" s="5"/>
      <c r="H2" s="5"/>
      <c r="I2" s="6">
        <f t="shared" ref="I2:I7" si="0">SUM(C2:H2)</f>
        <v>395</v>
      </c>
      <c r="J2" s="5"/>
      <c r="K2" s="26">
        <v>1</v>
      </c>
      <c r="L2" s="6">
        <f>I2+J2-M2</f>
        <v>185</v>
      </c>
      <c r="M2" s="9">
        <v>210</v>
      </c>
      <c r="N2" s="8">
        <f>(L2*40%)+(K2*40)</f>
        <v>114</v>
      </c>
    </row>
    <row r="3" spans="1:14" ht="28.5">
      <c r="A3" s="59" t="s">
        <v>46</v>
      </c>
      <c r="B3" s="4" t="s">
        <v>9</v>
      </c>
      <c r="C3" s="5">
        <v>50</v>
      </c>
      <c r="D3" s="5">
        <v>20</v>
      </c>
      <c r="E3" s="5"/>
      <c r="F3" s="5"/>
      <c r="G3" s="5"/>
      <c r="H3" s="5"/>
      <c r="I3" s="6">
        <f t="shared" si="0"/>
        <v>70</v>
      </c>
      <c r="J3" s="5"/>
      <c r="K3" s="26"/>
      <c r="L3" s="6">
        <f t="shared" ref="L3:L10" si="1">I3+J3-M3</f>
        <v>70</v>
      </c>
      <c r="M3" s="9"/>
      <c r="N3" s="8">
        <f t="shared" ref="N3:N8" si="2">(L3*40%)+(K3*40)</f>
        <v>28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>
        <v>134</v>
      </c>
      <c r="K9" s="26"/>
      <c r="L9" s="6">
        <f t="shared" si="1"/>
        <v>134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150</v>
      </c>
      <c r="D11" s="6">
        <f t="shared" si="4"/>
        <v>315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465</v>
      </c>
      <c r="J11" s="11">
        <f t="shared" si="4"/>
        <v>134</v>
      </c>
      <c r="K11" s="22">
        <f>SUM(K2:K10)</f>
        <v>1</v>
      </c>
      <c r="L11" s="11">
        <f>SUM(I11:J11)</f>
        <v>599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10</v>
      </c>
      <c r="D12" s="5">
        <v>195</v>
      </c>
      <c r="E12" s="5"/>
      <c r="F12" s="5"/>
      <c r="G12" s="5"/>
      <c r="H12" s="5"/>
      <c r="I12" s="6">
        <f t="shared" si="3"/>
        <v>205</v>
      </c>
      <c r="J12" s="5"/>
      <c r="K12" s="26"/>
      <c r="L12" s="6">
        <f t="shared" ref="L12:L20" si="5">I12+J12</f>
        <v>205</v>
      </c>
      <c r="M12" s="30">
        <v>5.25</v>
      </c>
      <c r="N12" s="8">
        <f>(M12*12)+(L12*5%)</f>
        <v>73.25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10</v>
      </c>
      <c r="D21" s="11">
        <f t="shared" si="8"/>
        <v>195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205</v>
      </c>
      <c r="J21" s="11">
        <f t="shared" si="8"/>
        <v>0</v>
      </c>
      <c r="K21" s="22">
        <f>SUM(K12:K20)</f>
        <v>0</v>
      </c>
      <c r="L21" s="11">
        <f>SUM(I21:J21)</f>
        <v>205</v>
      </c>
      <c r="M21" s="31"/>
      <c r="N21" s="8"/>
    </row>
    <row r="22" spans="1:14" ht="31.5">
      <c r="B22" s="15" t="s">
        <v>4</v>
      </c>
      <c r="C22" s="16">
        <f t="shared" ref="C22:L22" si="9">C11+C21</f>
        <v>160</v>
      </c>
      <c r="D22" s="16">
        <f t="shared" si="9"/>
        <v>510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670</v>
      </c>
      <c r="J22" s="16">
        <f t="shared" si="9"/>
        <v>134</v>
      </c>
      <c r="K22" s="23">
        <f>K11+K21</f>
        <v>1</v>
      </c>
      <c r="L22" s="16">
        <f t="shared" si="9"/>
        <v>804</v>
      </c>
      <c r="M22" s="19"/>
      <c r="N22" s="18">
        <f>SUM(N7:N21)</f>
        <v>73.25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N22"/>
  <sheetViews>
    <sheetView topLeftCell="A2" zoomScale="75" zoomScaleNormal="75" workbookViewId="0">
      <selection activeCell="E5" sqref="E5"/>
    </sheetView>
  </sheetViews>
  <sheetFormatPr baseColWidth="10" defaultRowHeight="15"/>
  <cols>
    <col min="2" max="2" width="17" customWidth="1"/>
    <col min="13" max="13" width="16" customWidth="1"/>
  </cols>
  <sheetData>
    <row r="1" spans="1:14" ht="46.5">
      <c r="B1" s="35">
        <v>44701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>
        <v>30</v>
      </c>
      <c r="D3" s="5">
        <v>190</v>
      </c>
      <c r="E3" s="5"/>
      <c r="F3" s="5"/>
      <c r="G3" s="5"/>
      <c r="H3" s="5"/>
      <c r="I3" s="6">
        <f t="shared" si="0"/>
        <v>220</v>
      </c>
      <c r="J3" s="5">
        <v>30</v>
      </c>
      <c r="K3" s="26"/>
      <c r="L3" s="6">
        <f t="shared" ref="L3:L10" si="1">I3+J3-M3</f>
        <v>250</v>
      </c>
      <c r="M3" s="9"/>
      <c r="N3" s="8">
        <f t="shared" ref="N3:N8" si="2">(L3*40%)+(K3*40)</f>
        <v>100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>
        <v>80</v>
      </c>
      <c r="D9" s="5"/>
      <c r="E9" s="5"/>
      <c r="F9" s="5"/>
      <c r="G9" s="5"/>
      <c r="H9" s="5"/>
      <c r="I9" s="6">
        <f>SUM(C9:H9)</f>
        <v>80</v>
      </c>
      <c r="J9" s="5">
        <v>175</v>
      </c>
      <c r="K9" s="26"/>
      <c r="L9" s="6">
        <f t="shared" si="1"/>
        <v>255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110</v>
      </c>
      <c r="D11" s="6">
        <f t="shared" si="4"/>
        <v>190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300</v>
      </c>
      <c r="J11" s="11">
        <f t="shared" si="4"/>
        <v>205</v>
      </c>
      <c r="K11" s="22">
        <f>SUM(K2:K10)</f>
        <v>0</v>
      </c>
      <c r="L11" s="11">
        <f>SUM(I11:J11)</f>
        <v>505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90</v>
      </c>
      <c r="D12" s="5">
        <v>245</v>
      </c>
      <c r="E12" s="5"/>
      <c r="F12" s="5"/>
      <c r="G12" s="5"/>
      <c r="H12" s="5"/>
      <c r="I12" s="6">
        <f t="shared" si="3"/>
        <v>335</v>
      </c>
      <c r="J12" s="5"/>
      <c r="K12" s="26"/>
      <c r="L12" s="6">
        <f t="shared" ref="L12:L20" si="5">I12+J12</f>
        <v>335</v>
      </c>
      <c r="M12" s="30">
        <v>9</v>
      </c>
      <c r="N12" s="8">
        <f>(M12*12)+(L12*5%)</f>
        <v>124.75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>
        <v>30</v>
      </c>
      <c r="D14" s="5">
        <v>240</v>
      </c>
      <c r="E14" s="5"/>
      <c r="F14" s="5"/>
      <c r="G14" s="5"/>
      <c r="H14" s="5"/>
      <c r="I14" s="6">
        <f t="shared" si="3"/>
        <v>270</v>
      </c>
      <c r="J14" s="5"/>
      <c r="K14" s="26"/>
      <c r="L14" s="6">
        <f t="shared" si="5"/>
        <v>270</v>
      </c>
      <c r="M14" s="30">
        <v>7</v>
      </c>
      <c r="N14" s="8">
        <f>(M14*10)+(L14*5%)</f>
        <v>83.5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>
        <v>185</v>
      </c>
      <c r="D16" s="5">
        <v>215</v>
      </c>
      <c r="E16" s="5"/>
      <c r="F16" s="5"/>
      <c r="G16" s="5"/>
      <c r="H16" s="5"/>
      <c r="I16" s="6">
        <f t="shared" si="3"/>
        <v>400</v>
      </c>
      <c r="J16" s="5"/>
      <c r="K16" s="26"/>
      <c r="L16" s="6">
        <f t="shared" ref="L16:L19" si="6">I16+J16</f>
        <v>400</v>
      </c>
      <c r="M16" s="30">
        <v>8</v>
      </c>
      <c r="N16" s="8">
        <f t="shared" ref="N16:N20" si="7">(M16*10)+(L16*5%)</f>
        <v>100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305</v>
      </c>
      <c r="D21" s="11">
        <f t="shared" si="8"/>
        <v>700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1005</v>
      </c>
      <c r="J21" s="11">
        <f t="shared" si="8"/>
        <v>0</v>
      </c>
      <c r="K21" s="22">
        <f>SUM(K12:K20)</f>
        <v>0</v>
      </c>
      <c r="L21" s="11">
        <f>SUM(I21:J21)</f>
        <v>1005</v>
      </c>
      <c r="M21" s="31"/>
      <c r="N21" s="8"/>
    </row>
    <row r="22" spans="1:14" ht="31.5">
      <c r="B22" s="15" t="s">
        <v>4</v>
      </c>
      <c r="C22" s="16">
        <f t="shared" ref="C22:L22" si="9">C11+C21</f>
        <v>415</v>
      </c>
      <c r="D22" s="16">
        <f t="shared" si="9"/>
        <v>890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1305</v>
      </c>
      <c r="J22" s="16">
        <f t="shared" si="9"/>
        <v>205</v>
      </c>
      <c r="K22" s="23">
        <f>K11+K21</f>
        <v>0</v>
      </c>
      <c r="L22" s="16">
        <f t="shared" si="9"/>
        <v>1510</v>
      </c>
      <c r="M22" s="19"/>
      <c r="N22" s="18">
        <f>SUM(N7:N21)</f>
        <v>308.25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N22"/>
  <sheetViews>
    <sheetView topLeftCell="A7" workbookViewId="0">
      <selection activeCell="E5" sqref="E5"/>
    </sheetView>
  </sheetViews>
  <sheetFormatPr baseColWidth="10" defaultRowHeight="15"/>
  <cols>
    <col min="2" max="2" width="16.7109375" customWidth="1"/>
    <col min="13" max="13" width="14.42578125" customWidth="1"/>
  </cols>
  <sheetData>
    <row r="1" spans="1:14" ht="46.5">
      <c r="B1" s="35">
        <v>44702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>
        <v>335</v>
      </c>
      <c r="D12" s="5">
        <v>150</v>
      </c>
      <c r="E12" s="5"/>
      <c r="F12" s="5"/>
      <c r="G12" s="5"/>
      <c r="H12" s="5"/>
      <c r="I12" s="6">
        <f t="shared" si="3"/>
        <v>485</v>
      </c>
      <c r="J12" s="5"/>
      <c r="K12" s="26"/>
      <c r="L12" s="6">
        <f t="shared" ref="L12:L20" si="5">I12+J12</f>
        <v>485</v>
      </c>
      <c r="M12" s="30">
        <v>9</v>
      </c>
      <c r="N12" s="8">
        <f>(M12*12)+(L12*5%)</f>
        <v>132.25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>
        <v>40</v>
      </c>
      <c r="D14" s="5">
        <v>105</v>
      </c>
      <c r="E14" s="5"/>
      <c r="F14" s="5"/>
      <c r="G14" s="5"/>
      <c r="H14" s="5"/>
      <c r="I14" s="6">
        <f t="shared" si="3"/>
        <v>145</v>
      </c>
      <c r="J14" s="5">
        <v>165</v>
      </c>
      <c r="K14" s="26"/>
      <c r="L14" s="6">
        <f t="shared" si="5"/>
        <v>310</v>
      </c>
      <c r="M14" s="30">
        <v>7</v>
      </c>
      <c r="N14" s="8">
        <f>(M14*10)+(L14*5%)</f>
        <v>85.5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>
        <v>40</v>
      </c>
      <c r="D16" s="5">
        <v>170</v>
      </c>
      <c r="E16" s="5"/>
      <c r="F16" s="5"/>
      <c r="G16" s="5"/>
      <c r="H16" s="5"/>
      <c r="I16" s="6">
        <f t="shared" si="3"/>
        <v>210</v>
      </c>
      <c r="J16" s="5">
        <v>170</v>
      </c>
      <c r="K16" s="26"/>
      <c r="L16" s="6">
        <f t="shared" ref="L16:L19" si="6">I16+J16</f>
        <v>380</v>
      </c>
      <c r="M16" s="30">
        <v>8.75</v>
      </c>
      <c r="N16" s="8">
        <f t="shared" ref="N16:N20" si="7">(M16*10)+(L16*5%)</f>
        <v>106.5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415</v>
      </c>
      <c r="D21" s="11">
        <f t="shared" si="8"/>
        <v>425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840</v>
      </c>
      <c r="J21" s="11">
        <f t="shared" si="8"/>
        <v>335</v>
      </c>
      <c r="K21" s="22">
        <f>SUM(K12:K20)</f>
        <v>0</v>
      </c>
      <c r="L21" s="11">
        <f>SUM(I21:J21)</f>
        <v>1175</v>
      </c>
      <c r="M21" s="31"/>
      <c r="N21" s="8"/>
    </row>
    <row r="22" spans="1:14" ht="31.5">
      <c r="B22" s="15" t="s">
        <v>4</v>
      </c>
      <c r="C22" s="16">
        <f t="shared" ref="C22:L22" si="9">C11+C21</f>
        <v>415</v>
      </c>
      <c r="D22" s="16">
        <f t="shared" si="9"/>
        <v>425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840</v>
      </c>
      <c r="J22" s="16">
        <f t="shared" si="9"/>
        <v>335</v>
      </c>
      <c r="K22" s="23">
        <f>K11+K21</f>
        <v>0</v>
      </c>
      <c r="L22" s="16">
        <f t="shared" si="9"/>
        <v>1175</v>
      </c>
      <c r="M22" s="19"/>
      <c r="N22" s="18">
        <f>SUM(N7:N21)</f>
        <v>324.25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N22"/>
  <sheetViews>
    <sheetView workbookViewId="0">
      <selection activeCell="E5" sqref="E5"/>
    </sheetView>
  </sheetViews>
  <sheetFormatPr baseColWidth="10" defaultRowHeight="15"/>
  <cols>
    <col min="2" max="2" width="16.85546875" customWidth="1"/>
    <col min="13" max="13" width="14.28515625" customWidth="1"/>
  </cols>
  <sheetData>
    <row r="1" spans="1:14" ht="46.5">
      <c r="B1" s="35">
        <v>44703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N22"/>
  <sheetViews>
    <sheetView workbookViewId="0">
      <selection activeCell="E5" sqref="E5"/>
    </sheetView>
  </sheetViews>
  <sheetFormatPr baseColWidth="10" defaultRowHeight="15"/>
  <cols>
    <col min="2" max="2" width="17.140625" customWidth="1"/>
    <col min="13" max="13" width="14.5703125" customWidth="1"/>
  </cols>
  <sheetData>
    <row r="1" spans="1:14" ht="46.5">
      <c r="B1" s="35">
        <v>44704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N22"/>
  <sheetViews>
    <sheetView workbookViewId="0">
      <selection activeCell="E5" sqref="E5"/>
    </sheetView>
  </sheetViews>
  <sheetFormatPr baseColWidth="10" defaultRowHeight="15"/>
  <cols>
    <col min="2" max="2" width="16.85546875" customWidth="1"/>
    <col min="13" max="13" width="14.28515625" customWidth="1"/>
  </cols>
  <sheetData>
    <row r="1" spans="1:14" ht="46.5">
      <c r="B1" s="35">
        <v>44705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N22"/>
  <sheetViews>
    <sheetView workbookViewId="0">
      <selection activeCell="E5" sqref="E5"/>
    </sheetView>
  </sheetViews>
  <sheetFormatPr baseColWidth="10" defaultRowHeight="15"/>
  <cols>
    <col min="2" max="2" width="17.28515625" customWidth="1"/>
    <col min="13" max="13" width="14.28515625" customWidth="1"/>
  </cols>
  <sheetData>
    <row r="1" spans="1:14" ht="46.5">
      <c r="B1" s="35">
        <v>44706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N22"/>
  <sheetViews>
    <sheetView workbookViewId="0">
      <selection activeCell="E5" sqref="E5"/>
    </sheetView>
  </sheetViews>
  <sheetFormatPr baseColWidth="10" defaultRowHeight="15"/>
  <cols>
    <col min="2" max="2" width="17.42578125" customWidth="1"/>
    <col min="13" max="13" width="14.42578125" customWidth="1"/>
  </cols>
  <sheetData>
    <row r="1" spans="1:14" ht="46.5">
      <c r="B1" s="35">
        <v>44707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N22"/>
  <sheetViews>
    <sheetView workbookViewId="0">
      <selection activeCell="E5" sqref="E5"/>
    </sheetView>
  </sheetViews>
  <sheetFormatPr baseColWidth="10" defaultRowHeight="15"/>
  <cols>
    <col min="2" max="2" width="17.28515625" customWidth="1"/>
    <col min="13" max="13" width="14.7109375" customWidth="1"/>
  </cols>
  <sheetData>
    <row r="1" spans="1:14" ht="46.5">
      <c r="B1" s="35">
        <v>44708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N22"/>
  <sheetViews>
    <sheetView workbookViewId="0">
      <selection activeCell="E5" sqref="E5"/>
    </sheetView>
  </sheetViews>
  <sheetFormatPr baseColWidth="10" defaultRowHeight="15"/>
  <cols>
    <col min="2" max="2" width="17" customWidth="1"/>
    <col min="13" max="13" width="14.7109375" customWidth="1"/>
  </cols>
  <sheetData>
    <row r="1" spans="1:14" ht="46.5">
      <c r="B1" s="35">
        <v>44709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N22"/>
  <sheetViews>
    <sheetView workbookViewId="0">
      <selection activeCell="E5" sqref="E5"/>
    </sheetView>
  </sheetViews>
  <sheetFormatPr baseColWidth="10" defaultRowHeight="15"/>
  <cols>
    <col min="2" max="2" width="17.28515625" customWidth="1"/>
    <col min="13" max="13" width="14.28515625" customWidth="1"/>
  </cols>
  <sheetData>
    <row r="1" spans="1:14" ht="46.5">
      <c r="B1" s="35">
        <v>44710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N22"/>
  <sheetViews>
    <sheetView workbookViewId="0">
      <selection activeCell="E5" sqref="E5"/>
    </sheetView>
  </sheetViews>
  <sheetFormatPr baseColWidth="10" defaultRowHeight="15"/>
  <cols>
    <col min="2" max="2" width="17.140625" customWidth="1"/>
    <col min="13" max="13" width="14.28515625" customWidth="1"/>
  </cols>
  <sheetData>
    <row r="1" spans="1:14" ht="46.5">
      <c r="B1" s="35">
        <v>44711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/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/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/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N22"/>
  <sheetViews>
    <sheetView workbookViewId="0">
      <selection activeCell="E5" sqref="E5"/>
    </sheetView>
  </sheetViews>
  <sheetFormatPr baseColWidth="10" defaultRowHeight="15"/>
  <cols>
    <col min="2" max="2" width="18.140625" customWidth="1"/>
    <col min="13" max="13" width="13.7109375" customWidth="1"/>
  </cols>
  <sheetData>
    <row r="1" spans="1:14" ht="46.5">
      <c r="B1" s="35">
        <v>44712</v>
      </c>
      <c r="C1" s="2" t="s">
        <v>0</v>
      </c>
      <c r="D1" s="2" t="s">
        <v>2</v>
      </c>
      <c r="E1" s="3" t="s">
        <v>1</v>
      </c>
      <c r="F1" s="3" t="s">
        <v>21</v>
      </c>
      <c r="G1" s="3" t="s">
        <v>25</v>
      </c>
      <c r="H1" s="2" t="s">
        <v>20</v>
      </c>
      <c r="I1" s="2" t="s">
        <v>4</v>
      </c>
      <c r="J1" s="2" t="s">
        <v>5</v>
      </c>
      <c r="K1" s="25" t="s">
        <v>19</v>
      </c>
      <c r="L1" s="2" t="s">
        <v>6</v>
      </c>
      <c r="M1" s="27" t="s">
        <v>24</v>
      </c>
      <c r="N1" s="1" t="s">
        <v>8</v>
      </c>
    </row>
    <row r="2" spans="1:14" ht="28.5">
      <c r="A2" s="59" t="s">
        <v>46</v>
      </c>
      <c r="B2" s="4" t="s">
        <v>12</v>
      </c>
      <c r="C2" s="5"/>
      <c r="D2" s="5"/>
      <c r="E2" s="5"/>
      <c r="F2" s="5"/>
      <c r="G2" s="5"/>
      <c r="H2" s="5"/>
      <c r="I2" s="6">
        <f t="shared" ref="I2:I7" si="0">SUM(C2:H2)</f>
        <v>0</v>
      </c>
      <c r="J2" s="5"/>
      <c r="K2" s="26"/>
      <c r="L2" s="6">
        <f>I2+J2-M2</f>
        <v>0</v>
      </c>
      <c r="M2" s="9"/>
      <c r="N2" s="8">
        <f>(L2*40%)+(K2*40)</f>
        <v>0</v>
      </c>
    </row>
    <row r="3" spans="1:14" ht="28.5">
      <c r="A3" s="59" t="s">
        <v>46</v>
      </c>
      <c r="B3" s="4" t="s">
        <v>9</v>
      </c>
      <c r="C3" s="5"/>
      <c r="D3" s="5"/>
      <c r="E3" s="5"/>
      <c r="F3" s="5"/>
      <c r="G3" s="5"/>
      <c r="H3" s="5"/>
      <c r="I3" s="6">
        <f t="shared" si="0"/>
        <v>0</v>
      </c>
      <c r="J3" s="5"/>
      <c r="K3" s="26"/>
      <c r="L3" s="6">
        <f t="shared" ref="L3:L10" si="1">I3+J3-M3</f>
        <v>0</v>
      </c>
      <c r="M3" s="9"/>
      <c r="N3" s="8">
        <f t="shared" ref="N3:N8" si="2">(L3*40%)+(K3*40)</f>
        <v>0</v>
      </c>
    </row>
    <row r="4" spans="1:14" ht="28.5">
      <c r="A4" s="59" t="s">
        <v>46</v>
      </c>
      <c r="B4" s="4" t="s">
        <v>16</v>
      </c>
      <c r="C4" s="5"/>
      <c r="D4" s="5"/>
      <c r="E4" s="5"/>
      <c r="F4" s="5"/>
      <c r="G4" s="5"/>
      <c r="H4" s="5"/>
      <c r="I4" s="6">
        <f t="shared" si="0"/>
        <v>0</v>
      </c>
      <c r="J4" s="5"/>
      <c r="K4" s="26"/>
      <c r="L4" s="6">
        <f t="shared" si="1"/>
        <v>0</v>
      </c>
      <c r="M4" s="9"/>
      <c r="N4" s="8">
        <f t="shared" si="2"/>
        <v>0</v>
      </c>
    </row>
    <row r="5" spans="1:14" ht="28.5">
      <c r="A5" s="59" t="s">
        <v>46</v>
      </c>
      <c r="B5" s="4" t="s">
        <v>13</v>
      </c>
      <c r="C5" s="5"/>
      <c r="D5" s="5"/>
      <c r="E5" s="5"/>
      <c r="F5" s="5"/>
      <c r="G5" s="5"/>
      <c r="H5" s="5"/>
      <c r="I5" s="6">
        <f t="shared" si="0"/>
        <v>0</v>
      </c>
      <c r="J5" s="5"/>
      <c r="K5" s="26"/>
      <c r="L5" s="6">
        <f t="shared" si="1"/>
        <v>0</v>
      </c>
      <c r="M5" s="9"/>
      <c r="N5" s="8">
        <f t="shared" si="2"/>
        <v>0</v>
      </c>
    </row>
    <row r="6" spans="1:14" ht="28.5">
      <c r="A6" s="59" t="s">
        <v>46</v>
      </c>
      <c r="B6" s="4" t="s">
        <v>30</v>
      </c>
      <c r="C6" s="5"/>
      <c r="D6" s="5"/>
      <c r="E6" s="5"/>
      <c r="F6" s="5"/>
      <c r="G6" s="5"/>
      <c r="H6" s="5"/>
      <c r="I6" s="6">
        <f t="shared" si="0"/>
        <v>0</v>
      </c>
      <c r="J6" s="5"/>
      <c r="K6" s="26"/>
      <c r="L6" s="6">
        <f t="shared" si="1"/>
        <v>0</v>
      </c>
      <c r="M6" s="9"/>
      <c r="N6" s="8">
        <f t="shared" si="2"/>
        <v>0</v>
      </c>
    </row>
    <row r="7" spans="1:14" ht="28.5">
      <c r="A7" s="59" t="s">
        <v>46</v>
      </c>
      <c r="B7" s="4"/>
      <c r="C7" s="5"/>
      <c r="D7" s="5"/>
      <c r="E7" s="5"/>
      <c r="F7" s="5"/>
      <c r="G7" s="5"/>
      <c r="H7" s="5"/>
      <c r="I7" s="6">
        <f t="shared" si="0"/>
        <v>0</v>
      </c>
      <c r="J7" s="5"/>
      <c r="K7" s="26"/>
      <c r="L7" s="6">
        <f t="shared" si="1"/>
        <v>0</v>
      </c>
      <c r="M7" s="9"/>
      <c r="N7" s="8">
        <f t="shared" si="2"/>
        <v>0</v>
      </c>
    </row>
    <row r="8" spans="1:14" ht="28.5">
      <c r="A8" s="59" t="s">
        <v>46</v>
      </c>
      <c r="B8" s="4"/>
      <c r="C8" s="5"/>
      <c r="D8" s="5"/>
      <c r="E8" s="5"/>
      <c r="F8" s="5"/>
      <c r="G8" s="5"/>
      <c r="H8" s="5"/>
      <c r="I8" s="6">
        <f t="shared" ref="I8:I20" si="3">SUM(C8:H8)</f>
        <v>0</v>
      </c>
      <c r="J8" s="5"/>
      <c r="K8" s="26"/>
      <c r="L8" s="6">
        <f t="shared" si="1"/>
        <v>0</v>
      </c>
      <c r="M8" s="9"/>
      <c r="N8" s="8">
        <f t="shared" si="2"/>
        <v>0</v>
      </c>
    </row>
    <row r="9" spans="1:14" ht="28.5">
      <c r="A9" s="59" t="s">
        <v>46</v>
      </c>
      <c r="B9" s="4" t="s">
        <v>10</v>
      </c>
      <c r="C9" s="5"/>
      <c r="D9" s="5"/>
      <c r="E9" s="5"/>
      <c r="F9" s="5"/>
      <c r="G9" s="5"/>
      <c r="H9" s="5"/>
      <c r="I9" s="6">
        <f>SUM(C9:H9)</f>
        <v>0</v>
      </c>
      <c r="J9" s="5"/>
      <c r="K9" s="26"/>
      <c r="L9" s="6">
        <f t="shared" si="1"/>
        <v>0</v>
      </c>
      <c r="M9" s="9"/>
      <c r="N9" s="8"/>
    </row>
    <row r="10" spans="1:14" ht="28.5">
      <c r="A10" s="59" t="s">
        <v>46</v>
      </c>
      <c r="B10" s="4" t="s">
        <v>11</v>
      </c>
      <c r="C10" s="5"/>
      <c r="D10" s="5"/>
      <c r="E10" s="5"/>
      <c r="F10" s="5"/>
      <c r="G10" s="5"/>
      <c r="H10" s="5"/>
      <c r="I10" s="6">
        <f>SUM(C10:H10)</f>
        <v>0</v>
      </c>
      <c r="J10" s="5"/>
      <c r="K10" s="26"/>
      <c r="L10" s="6">
        <f t="shared" si="1"/>
        <v>0</v>
      </c>
      <c r="M10" s="9"/>
      <c r="N10" s="8"/>
    </row>
    <row r="11" spans="1:14" ht="23.25">
      <c r="A11" s="59" t="s">
        <v>46</v>
      </c>
      <c r="B11" s="10" t="s">
        <v>14</v>
      </c>
      <c r="C11" s="6">
        <f t="shared" ref="C11:J11" si="4">SUM(C2:C10)</f>
        <v>0</v>
      </c>
      <c r="D11" s="6">
        <f t="shared" si="4"/>
        <v>0</v>
      </c>
      <c r="E11" s="6">
        <f t="shared" si="4"/>
        <v>0</v>
      </c>
      <c r="F11" s="6">
        <f t="shared" si="4"/>
        <v>0</v>
      </c>
      <c r="G11" s="6">
        <f t="shared" si="4"/>
        <v>0</v>
      </c>
      <c r="H11" s="6">
        <f t="shared" si="4"/>
        <v>0</v>
      </c>
      <c r="I11" s="11">
        <f t="shared" si="4"/>
        <v>0</v>
      </c>
      <c r="J11" s="11">
        <f t="shared" si="4"/>
        <v>0</v>
      </c>
      <c r="K11" s="22">
        <f>SUM(K2:K10)</f>
        <v>0</v>
      </c>
      <c r="L11" s="11">
        <f>SUM(I11:J11)</f>
        <v>0</v>
      </c>
      <c r="M11" s="32" t="s">
        <v>7</v>
      </c>
      <c r="N11" s="8"/>
    </row>
    <row r="12" spans="1:14" ht="28.5">
      <c r="A12" s="58" t="s">
        <v>45</v>
      </c>
      <c r="B12" s="4" t="s">
        <v>16</v>
      </c>
      <c r="C12" s="5"/>
      <c r="D12" s="5"/>
      <c r="E12" s="5"/>
      <c r="F12" s="5"/>
      <c r="G12" s="5"/>
      <c r="H12" s="5"/>
      <c r="I12" s="6">
        <f t="shared" si="3"/>
        <v>0</v>
      </c>
      <c r="J12" s="5"/>
      <c r="K12" s="26"/>
      <c r="L12" s="6">
        <f t="shared" ref="L12:L20" si="5">I12+J12</f>
        <v>0</v>
      </c>
      <c r="M12" s="30"/>
      <c r="N12" s="8">
        <f>(M12*12)+(L12*5%)</f>
        <v>0</v>
      </c>
    </row>
    <row r="13" spans="1:14" ht="28.5">
      <c r="A13" s="58" t="s">
        <v>45</v>
      </c>
      <c r="B13" s="4" t="s">
        <v>15</v>
      </c>
      <c r="C13" s="5"/>
      <c r="D13" s="5"/>
      <c r="E13" s="5"/>
      <c r="F13" s="5"/>
      <c r="G13" s="5"/>
      <c r="H13" s="5"/>
      <c r="I13" s="6">
        <f t="shared" si="3"/>
        <v>0</v>
      </c>
      <c r="J13" s="5"/>
      <c r="K13" s="26"/>
      <c r="L13" s="6">
        <f>I13+J13</f>
        <v>0</v>
      </c>
      <c r="M13" s="30"/>
      <c r="N13" s="8">
        <f>(M13*11)+(L13*5%)</f>
        <v>0</v>
      </c>
    </row>
    <row r="14" spans="1:14" ht="28.5">
      <c r="A14" s="58" t="s">
        <v>45</v>
      </c>
      <c r="B14" s="4" t="s">
        <v>17</v>
      </c>
      <c r="C14" s="5"/>
      <c r="D14" s="5"/>
      <c r="E14" s="5"/>
      <c r="F14" s="5"/>
      <c r="G14" s="5"/>
      <c r="H14" s="5"/>
      <c r="I14" s="6">
        <f t="shared" si="3"/>
        <v>0</v>
      </c>
      <c r="J14" s="5"/>
      <c r="K14" s="26"/>
      <c r="L14" s="6">
        <f t="shared" si="5"/>
        <v>0</v>
      </c>
      <c r="M14" s="30"/>
      <c r="N14" s="8">
        <f>(M14*10)+(L14*5%)</f>
        <v>0</v>
      </c>
    </row>
    <row r="15" spans="1:14" ht="28.5">
      <c r="A15" s="58" t="s">
        <v>45</v>
      </c>
      <c r="B15" s="4" t="s">
        <v>12</v>
      </c>
      <c r="C15" s="5"/>
      <c r="D15" s="5"/>
      <c r="E15" s="5"/>
      <c r="F15" s="5"/>
      <c r="G15" s="5"/>
      <c r="H15" s="5"/>
      <c r="I15" s="6">
        <f t="shared" si="3"/>
        <v>0</v>
      </c>
      <c r="J15" s="5"/>
      <c r="K15" s="26"/>
      <c r="L15" s="6">
        <f>I15+J15</f>
        <v>0</v>
      </c>
      <c r="M15" s="30"/>
      <c r="N15" s="8">
        <f>(M15*10)+(L15*5%)</f>
        <v>0</v>
      </c>
    </row>
    <row r="16" spans="1:14" ht="28.5">
      <c r="A16" s="58" t="s">
        <v>45</v>
      </c>
      <c r="B16" s="4" t="s">
        <v>13</v>
      </c>
      <c r="C16" s="5"/>
      <c r="D16" s="5"/>
      <c r="E16" s="5"/>
      <c r="F16" s="5"/>
      <c r="G16" s="5"/>
      <c r="H16" s="5"/>
      <c r="I16" s="6">
        <f t="shared" si="3"/>
        <v>0</v>
      </c>
      <c r="J16" s="5"/>
      <c r="K16" s="26"/>
      <c r="L16" s="6">
        <f t="shared" ref="L16:L19" si="6">I16+J16</f>
        <v>0</v>
      </c>
      <c r="M16" s="30"/>
      <c r="N16" s="8">
        <f t="shared" ref="N16:N20" si="7">(M16*10)+(L16*5%)</f>
        <v>0</v>
      </c>
    </row>
    <row r="17" spans="1:14" ht="28.5">
      <c r="A17" s="58" t="s">
        <v>45</v>
      </c>
      <c r="B17" s="4" t="s">
        <v>28</v>
      </c>
      <c r="C17" s="5"/>
      <c r="D17" s="5"/>
      <c r="E17" s="5"/>
      <c r="F17" s="5"/>
      <c r="G17" s="5"/>
      <c r="H17" s="5"/>
      <c r="I17" s="6">
        <f t="shared" si="3"/>
        <v>0</v>
      </c>
      <c r="J17" s="5"/>
      <c r="K17" s="26"/>
      <c r="L17" s="6">
        <f t="shared" si="6"/>
        <v>0</v>
      </c>
      <c r="M17" s="30"/>
      <c r="N17" s="8">
        <f t="shared" si="7"/>
        <v>0</v>
      </c>
    </row>
    <row r="18" spans="1:14" ht="28.5">
      <c r="A18" s="58" t="s">
        <v>45</v>
      </c>
      <c r="B18" s="4" t="s">
        <v>29</v>
      </c>
      <c r="C18" s="5"/>
      <c r="D18" s="5"/>
      <c r="E18" s="5"/>
      <c r="F18" s="5"/>
      <c r="G18" s="5"/>
      <c r="H18" s="5"/>
      <c r="I18" s="6">
        <f t="shared" si="3"/>
        <v>0</v>
      </c>
      <c r="J18" s="5"/>
      <c r="K18" s="26"/>
      <c r="L18" s="6">
        <f t="shared" si="6"/>
        <v>0</v>
      </c>
      <c r="M18" s="30"/>
      <c r="N18" s="8">
        <f t="shared" si="7"/>
        <v>0</v>
      </c>
    </row>
    <row r="19" spans="1:14" ht="28.5">
      <c r="A19" s="58" t="s">
        <v>45</v>
      </c>
      <c r="B19" s="4"/>
      <c r="C19" s="5"/>
      <c r="D19" s="5"/>
      <c r="E19" s="5"/>
      <c r="F19" s="5"/>
      <c r="G19" s="5"/>
      <c r="H19" s="5"/>
      <c r="I19" s="6">
        <f t="shared" si="3"/>
        <v>0</v>
      </c>
      <c r="J19" s="5"/>
      <c r="K19" s="26"/>
      <c r="L19" s="6">
        <f t="shared" si="6"/>
        <v>0</v>
      </c>
      <c r="M19" s="30"/>
      <c r="N19" s="8">
        <f t="shared" si="7"/>
        <v>0</v>
      </c>
    </row>
    <row r="20" spans="1:14" ht="28.5">
      <c r="A20" s="58" t="s">
        <v>45</v>
      </c>
      <c r="B20" s="4"/>
      <c r="C20" s="5"/>
      <c r="D20" s="5"/>
      <c r="E20" s="5"/>
      <c r="F20" s="5"/>
      <c r="G20" s="5"/>
      <c r="H20" s="5"/>
      <c r="I20" s="6">
        <f t="shared" si="3"/>
        <v>0</v>
      </c>
      <c r="J20" s="5"/>
      <c r="K20" s="26"/>
      <c r="L20" s="6">
        <f t="shared" si="5"/>
        <v>0</v>
      </c>
      <c r="M20" s="30"/>
      <c r="N20" s="8">
        <f t="shared" si="7"/>
        <v>0</v>
      </c>
    </row>
    <row r="21" spans="1:14" ht="23.25">
      <c r="A21" s="58" t="s">
        <v>45</v>
      </c>
      <c r="B21" s="13" t="s">
        <v>18</v>
      </c>
      <c r="C21" s="11">
        <f t="shared" ref="C21:J21" si="8">SUM(C12:C20)</f>
        <v>0</v>
      </c>
      <c r="D21" s="11">
        <f t="shared" si="8"/>
        <v>0</v>
      </c>
      <c r="E21" s="11">
        <f t="shared" si="8"/>
        <v>0</v>
      </c>
      <c r="F21" s="11">
        <f t="shared" si="8"/>
        <v>0</v>
      </c>
      <c r="G21" s="11">
        <f t="shared" si="8"/>
        <v>0</v>
      </c>
      <c r="H21" s="11">
        <f t="shared" si="8"/>
        <v>0</v>
      </c>
      <c r="I21" s="11">
        <f t="shared" si="8"/>
        <v>0</v>
      </c>
      <c r="J21" s="11">
        <f t="shared" si="8"/>
        <v>0</v>
      </c>
      <c r="K21" s="22">
        <f>SUM(K12:K20)</f>
        <v>0</v>
      </c>
      <c r="L21" s="11">
        <f>SUM(I21:J21)</f>
        <v>0</v>
      </c>
      <c r="M21" s="31"/>
      <c r="N21" s="8"/>
    </row>
    <row r="22" spans="1:14" ht="31.5">
      <c r="B22" s="15" t="s">
        <v>4</v>
      </c>
      <c r="C22" s="16">
        <f t="shared" ref="C22:L22" si="9">C11+C21</f>
        <v>0</v>
      </c>
      <c r="D22" s="16">
        <f t="shared" si="9"/>
        <v>0</v>
      </c>
      <c r="E22" s="16">
        <f t="shared" si="9"/>
        <v>0</v>
      </c>
      <c r="F22" s="16">
        <f t="shared" si="9"/>
        <v>0</v>
      </c>
      <c r="G22" s="16">
        <f t="shared" si="9"/>
        <v>0</v>
      </c>
      <c r="H22" s="16">
        <f t="shared" si="9"/>
        <v>0</v>
      </c>
      <c r="I22" s="16">
        <f t="shared" si="9"/>
        <v>0</v>
      </c>
      <c r="J22" s="16">
        <f t="shared" si="9"/>
        <v>0</v>
      </c>
      <c r="K22" s="23">
        <f>K11+K21</f>
        <v>0</v>
      </c>
      <c r="L22" s="16">
        <f t="shared" si="9"/>
        <v>0</v>
      </c>
      <c r="M22" s="19"/>
      <c r="N22" s="18">
        <f>SUM(N7:N21)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1</vt:i4>
      </vt:variant>
    </vt:vector>
  </HeadingPairs>
  <TitlesOfParts>
    <vt:vector size="34" baseType="lpstr">
      <vt:lpstr>Synthèse</vt:lpstr>
      <vt:lpstr>Liste_des_noms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Liste_Noms</vt:lpstr>
    </vt:vector>
  </TitlesOfParts>
  <Company>MFR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Océan</dc:creator>
  <cp:lastModifiedBy>FRANCIS</cp:lastModifiedBy>
  <cp:lastPrinted>2022-05-18T15:11:30Z</cp:lastPrinted>
  <dcterms:created xsi:type="dcterms:W3CDTF">2022-05-18T09:26:21Z</dcterms:created>
  <dcterms:modified xsi:type="dcterms:W3CDTF">2022-05-24T14:16:02Z</dcterms:modified>
</cp:coreProperties>
</file>