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23040" windowHeight="9405" activeTab="1"/>
  </bookViews>
  <sheets>
    <sheet name="COORDONNEES" sheetId="1" r:id="rId1"/>
    <sheet name="TERRASSE" sheetId="3" r:id="rId2"/>
    <sheet name="DEVIS" sheetId="2" r:id="rId3"/>
    <sheet name="DONNEES G." sheetId="4" r:id="rId4"/>
    <sheet name="DONNEES C." sheetId="5" r:id="rId5"/>
  </sheets>
  <externalReferences>
    <externalReference r:id="rId6"/>
  </externalReferences>
  <definedNames>
    <definedName name="Departements">'DONNEES G.'!$A$7:$A$107</definedName>
    <definedName name="st_clientAdresse">[1]CREATION!$E$20</definedName>
    <definedName name="st_clientCP">[1]CREATION!$E$21</definedName>
    <definedName name="st_clientNom">[1]CREATION!$E$18</definedName>
    <definedName name="st_clientPrenom">[1]CREATION!$E$19</definedName>
    <definedName name="st_clientSociete">[1]CREATION!$E$17</definedName>
    <definedName name="st_clientTelephone">[1]CREATION!$E$23</definedName>
    <definedName name="st_clientVille">[1]CREATION!$E$22</definedName>
    <definedName name="st_coeffBois">[1]CREATION!$E$13</definedName>
    <definedName name="st_coeffQuincaillerie">[1]CREATION!$E$14</definedName>
    <definedName name="st_commercialNom">[1]CREATION!$E$5</definedName>
    <definedName name="st_commercialPrenom">[1]CREATION!$E$6</definedName>
    <definedName name="st_commercialTelephone">[1]CREATION!$E$8</definedName>
    <definedName name="st_commercialVEB">[1]CREATION!$E$9</definedName>
    <definedName name="st_fraisTransport">[1]CREATION!$E$12</definedName>
    <definedName name="st_nomCellAltitude">[1]INFOS!$D$7</definedName>
    <definedName name="st_nomCellDateDevis">[1]INFOS!$M$4</definedName>
    <definedName name="st_nomCellDepartement">[1]INFOS!$D$8</definedName>
    <definedName name="st_nomCellEpaisseurLames">[1]INFOS!$D$22</definedName>
    <definedName name="st_nomCellH1">[1]INFOS!$D$18</definedName>
    <definedName name="st_nomCellH2">[1]INFOS!$D$19</definedName>
    <definedName name="st_nomCellInfoTypeUsage">[1]INFOS!$D$10</definedName>
    <definedName name="st_nomCellLargeur">[1]INFOS!$D$21</definedName>
    <definedName name="st_nomCellLongueur">[1]INFOS!$D$20</definedName>
    <definedName name="st_nomCellMarche">[1]INFOS!$D$9</definedName>
    <definedName name="st_nomCellTraitement">[1]INFOS!$D$24</definedName>
    <definedName name="st_versionOutil">[1]parametres!$G$2</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 i="2"/>
  <c r="G4"/>
  <c r="G3"/>
  <c r="A9"/>
  <c r="A8"/>
  <c r="A7"/>
  <c r="A5"/>
  <c r="H19"/>
  <c r="H16"/>
  <c r="F16"/>
  <c r="F14"/>
  <c r="H12"/>
  <c r="G12"/>
  <c r="F12"/>
  <c r="H10"/>
  <c r="G10"/>
  <c r="F10"/>
  <c r="H8"/>
  <c r="A6"/>
  <c r="A4"/>
  <c r="E2"/>
  <c r="E1"/>
  <c r="H47"/>
  <c r="H46"/>
  <c r="H49" l="1"/>
  <c r="H50" s="1"/>
</calcChain>
</file>

<file path=xl/sharedStrings.xml><?xml version="1.0" encoding="utf-8"?>
<sst xmlns="http://schemas.openxmlformats.org/spreadsheetml/2006/main" count="488" uniqueCount="240">
  <si>
    <t>Coordonnées commercial</t>
  </si>
  <si>
    <t>Nom</t>
  </si>
  <si>
    <t>Prénom</t>
  </si>
  <si>
    <t>Mail</t>
  </si>
  <si>
    <t>N° téléphone</t>
  </si>
  <si>
    <t>Ville</t>
  </si>
  <si>
    <t>Coordonnées client</t>
  </si>
  <si>
    <t>Adresse</t>
  </si>
  <si>
    <t>N° Téléphone</t>
  </si>
  <si>
    <t>Article</t>
  </si>
  <si>
    <t>Epaisseur</t>
  </si>
  <si>
    <t>Largeur</t>
  </si>
  <si>
    <t>Longueur</t>
  </si>
  <si>
    <t>Qté</t>
  </si>
  <si>
    <t>Prix unit</t>
  </si>
  <si>
    <t>Total</t>
  </si>
  <si>
    <t>Solives</t>
  </si>
  <si>
    <t>Solives Extérieures</t>
  </si>
  <si>
    <t>Sommiers</t>
  </si>
  <si>
    <t>Entretoises</t>
  </si>
  <si>
    <t>14 appuis à prévoir (Plot béton)</t>
  </si>
  <si>
    <t>Conception sans poteau</t>
  </si>
  <si>
    <t>Sous total bois (HT)</t>
  </si>
  <si>
    <t>Bte Vis 6x120</t>
  </si>
  <si>
    <t>Equerres</t>
  </si>
  <si>
    <t>Sabots inox pour 80x200</t>
  </si>
  <si>
    <t>Kit 4 tiges filetées avec rondelles</t>
  </si>
  <si>
    <t>Scellement des tiges filetées</t>
  </si>
  <si>
    <t>Bte Pointes annelées</t>
  </si>
  <si>
    <t>Sous total quincaillerie (HT)</t>
  </si>
  <si>
    <t/>
  </si>
  <si>
    <t>Le prix est fixé sur la base d'une quantité de composants estimée en fonction des caractéristiques générales du projet. Le prix sera déterminé de manière ferme sur la confirmation de commande établie après validation des quantités définitives par le bureau d'étude.</t>
  </si>
  <si>
    <t>Mention "Bon pour accord" :</t>
  </si>
  <si>
    <t>Total HT</t>
  </si>
  <si>
    <t>Transport HT</t>
  </si>
  <si>
    <t>Date:</t>
  </si>
  <si>
    <t>Base TVA</t>
  </si>
  <si>
    <t xml:space="preserve">Signature </t>
  </si>
  <si>
    <t>Montant TVA</t>
  </si>
  <si>
    <t>et cachet</t>
  </si>
  <si>
    <t>TOTAL TTC</t>
  </si>
  <si>
    <t>EUR</t>
  </si>
  <si>
    <t>SAS Piveteau Bois au capital de 2 000 000 EUR, La Vallée, Sainte Florence, 85140 Essarts en Bocage - RCS B 547 250 100 72 B 10 La Roche sur Yon - SIRET 547 250 100 00054 - N° intracommunautaire FR 92 547 250 100 B
Banque S.G. FR76 30003 01749 00020410084 29 Swift SOGEFRPP - C.R.C.A. Entreprises FR76 14706 00131 17217806001 64 Swift AGRIFRPP847</t>
  </si>
  <si>
    <t xml:space="preserve">Date du devis : </t>
  </si>
  <si>
    <t xml:space="preserve">Valable jusqu'au : </t>
  </si>
  <si>
    <t>Projet personalisé de:</t>
  </si>
  <si>
    <t xml:space="preserve">Projet
suivi par : </t>
  </si>
  <si>
    <t>Type:</t>
  </si>
  <si>
    <t>Essence:</t>
  </si>
  <si>
    <t>Traitement:</t>
  </si>
  <si>
    <t>SOLIVAGE</t>
  </si>
  <si>
    <t>PIN</t>
  </si>
  <si>
    <t>Longueur :</t>
  </si>
  <si>
    <t>Largeur :</t>
  </si>
  <si>
    <t>Hauteur :</t>
  </si>
  <si>
    <t>H2 :</t>
  </si>
  <si>
    <t>H1 :</t>
  </si>
  <si>
    <t>Type de lame :</t>
  </si>
  <si>
    <t xml:space="preserve">Type d'usage : </t>
  </si>
  <si>
    <t>Département :</t>
  </si>
  <si>
    <t>Altitude :</t>
  </si>
  <si>
    <t>Nb Appuis à prévoir :</t>
  </si>
  <si>
    <t>Nb Poteaux :</t>
  </si>
  <si>
    <t>14 (Plot béton)</t>
  </si>
  <si>
    <t>Visuel non contractuel - mesures en millimètres</t>
  </si>
  <si>
    <t>Donnees par macro</t>
  </si>
  <si>
    <t>Donnees par formule</t>
  </si>
  <si>
    <t>AMY</t>
  </si>
  <si>
    <t>Arthur</t>
  </si>
  <si>
    <t>arthur.amy00@gmail.com</t>
  </si>
  <si>
    <t>06.95.94.95.52</t>
  </si>
  <si>
    <t>Annecy</t>
  </si>
  <si>
    <t>DUBOIS</t>
  </si>
  <si>
    <t>Bob</t>
  </si>
  <si>
    <t>Villaz</t>
  </si>
  <si>
    <t>105 Chemin des alouettes</t>
  </si>
  <si>
    <t>azerty@treza.com</t>
  </si>
  <si>
    <t>06.95.95.99.78</t>
  </si>
  <si>
    <t>VEB</t>
  </si>
  <si>
    <t>Informations générales</t>
  </si>
  <si>
    <t>Type de lame</t>
  </si>
  <si>
    <t>Hauteur 1</t>
  </si>
  <si>
    <t>Hauteur 2</t>
  </si>
  <si>
    <t>Support</t>
  </si>
  <si>
    <t>Traitement du bois</t>
  </si>
  <si>
    <t>Altitude</t>
  </si>
  <si>
    <t>Département</t>
  </si>
  <si>
    <t>Type d'usage</t>
  </si>
  <si>
    <t>Orientation des lames</t>
  </si>
  <si>
    <t>&gt;1000m</t>
  </si>
  <si>
    <t>&lt;1000m</t>
  </si>
  <si>
    <t>01-Ain</t>
  </si>
  <si>
    <t>02-Aisne</t>
  </si>
  <si>
    <t>03-Allier</t>
  </si>
  <si>
    <t>04-Alpes-de-Haute-Provence</t>
  </si>
  <si>
    <t>05-Hautes-Alpes</t>
  </si>
  <si>
    <t>06-Alpes-Maritimes</t>
  </si>
  <si>
    <t>07-Ardèche</t>
  </si>
  <si>
    <t>08-Ardennes</t>
  </si>
  <si>
    <t>09-Ariège</t>
  </si>
  <si>
    <t>10-Aube</t>
  </si>
  <si>
    <t>11-Aude</t>
  </si>
  <si>
    <t>12-Aveyron</t>
  </si>
  <si>
    <t>13-Bouches-du-Rhône</t>
  </si>
  <si>
    <t>14-Calvados</t>
  </si>
  <si>
    <t>15-Cantal</t>
  </si>
  <si>
    <t>16-Charente</t>
  </si>
  <si>
    <t>17-Charente-Maritime</t>
  </si>
  <si>
    <t>18-Cher</t>
  </si>
  <si>
    <t>19-Corrèze</t>
  </si>
  <si>
    <t>2A-Corse-du-Sud</t>
  </si>
  <si>
    <t>2B-Haute-Corse</t>
  </si>
  <si>
    <t>21-Côte-d'Or</t>
  </si>
  <si>
    <t>22-Côtes-d'Armor</t>
  </si>
  <si>
    <t>23-Creuse</t>
  </si>
  <si>
    <t>24-Dordogne</t>
  </si>
  <si>
    <t>25-Doubs</t>
  </si>
  <si>
    <t>26-Drôme</t>
  </si>
  <si>
    <t>27-Eure</t>
  </si>
  <si>
    <t>28-Eure-et-Loir</t>
  </si>
  <si>
    <t>29-Finistère</t>
  </si>
  <si>
    <t>30-Gard</t>
  </si>
  <si>
    <t>31-Haute-Garonne</t>
  </si>
  <si>
    <t>32-Gers</t>
  </si>
  <si>
    <t>33-Gironde</t>
  </si>
  <si>
    <t>34-Hérault</t>
  </si>
  <si>
    <t>35-Ille-et-Vilaine</t>
  </si>
  <si>
    <t>36-Indre</t>
  </si>
  <si>
    <t>37-Indre-et-Loire</t>
  </si>
  <si>
    <t>38-Isère</t>
  </si>
  <si>
    <t>39-Jura</t>
  </si>
  <si>
    <t>40-Landes</t>
  </si>
  <si>
    <t>41-Loir-et-Cher</t>
  </si>
  <si>
    <t>42-Loire</t>
  </si>
  <si>
    <t>43-Haute-Loire</t>
  </si>
  <si>
    <t>44-Loire-Atlantique</t>
  </si>
  <si>
    <t>45-Loiret</t>
  </si>
  <si>
    <t>46-Lot</t>
  </si>
  <si>
    <t>47-Lot-et-Garonne</t>
  </si>
  <si>
    <t>48-Lozère</t>
  </si>
  <si>
    <t>49-Maine-et-Loire</t>
  </si>
  <si>
    <t>50-Manche</t>
  </si>
  <si>
    <t>51-Marne</t>
  </si>
  <si>
    <t>52-Haute-Marne</t>
  </si>
  <si>
    <t>53-Mayenne</t>
  </si>
  <si>
    <t>54-Meurthe-et-Moselle</t>
  </si>
  <si>
    <t>55-Meuse</t>
  </si>
  <si>
    <t>56-Morbihan</t>
  </si>
  <si>
    <t>57-Moselle</t>
  </si>
  <si>
    <t>58-Nièvre</t>
  </si>
  <si>
    <t>59-Nord</t>
  </si>
  <si>
    <t>60-Oise</t>
  </si>
  <si>
    <t>61-Orne</t>
  </si>
  <si>
    <t>62-Pas-de-Calais</t>
  </si>
  <si>
    <t>63-Puy-de-Dôme</t>
  </si>
  <si>
    <t>64-Pyrénées-Atlantiques</t>
  </si>
  <si>
    <t>65-Hautes-Pyrénées</t>
  </si>
  <si>
    <t>66-Pyrénées-Orientales</t>
  </si>
  <si>
    <t>67-Bas-Rhin</t>
  </si>
  <si>
    <t>68-Haut-Rhin</t>
  </si>
  <si>
    <t>69-Rhône</t>
  </si>
  <si>
    <t>70-Haute-Saône</t>
  </si>
  <si>
    <t>71-Saône-et-Loire</t>
  </si>
  <si>
    <t>72-Sarthe</t>
  </si>
  <si>
    <t>73-Savoie</t>
  </si>
  <si>
    <t>74-Haute-Savoie</t>
  </si>
  <si>
    <t>75-Paris</t>
  </si>
  <si>
    <t>76-Seine-Maritime</t>
  </si>
  <si>
    <t>77-Seine-et-Marne</t>
  </si>
  <si>
    <t>78-Yvelines</t>
  </si>
  <si>
    <t>79-Deux-Sèvres</t>
  </si>
  <si>
    <t>80-Somme</t>
  </si>
  <si>
    <t>81-Tarn</t>
  </si>
  <si>
    <t>82-Tarn-et-Garonne</t>
  </si>
  <si>
    <t>83-Var</t>
  </si>
  <si>
    <t>84-Vaucluse</t>
  </si>
  <si>
    <t>85-Vendée</t>
  </si>
  <si>
    <t>86-Vienne</t>
  </si>
  <si>
    <t>87-Haute-Vienne</t>
  </si>
  <si>
    <t>88-Vosges</t>
  </si>
  <si>
    <t>89-Yonne</t>
  </si>
  <si>
    <t>90-Territoire de Belfort</t>
  </si>
  <si>
    <t>91-Essonne</t>
  </si>
  <si>
    <t>92-Hauts-de-Seine</t>
  </si>
  <si>
    <t>93-Seine-St-Denis</t>
  </si>
  <si>
    <t>94-Val-de-Marne</t>
  </si>
  <si>
    <t>95-Val-D'Oise</t>
  </si>
  <si>
    <t>971-Guadeloupe</t>
  </si>
  <si>
    <t>972-Martinique</t>
  </si>
  <si>
    <t>973-Guyane</t>
  </si>
  <si>
    <t>974-La Réunion</t>
  </si>
  <si>
    <t>976-Mayotte</t>
  </si>
  <si>
    <t>Privée</t>
  </si>
  <si>
    <t>Public</t>
  </si>
  <si>
    <t>Cas 1</t>
  </si>
  <si>
    <t>Cas 2</t>
  </si>
  <si>
    <t>Perpendiculaire à la pente</t>
  </si>
  <si>
    <t>Parallèle à la pente</t>
  </si>
  <si>
    <t>WEX 22mm</t>
  </si>
  <si>
    <t>BOIS 28mm</t>
  </si>
  <si>
    <t>BOIS 46mm</t>
  </si>
  <si>
    <t>VERT</t>
  </si>
  <si>
    <t>MARRON</t>
  </si>
  <si>
    <t>GRIS</t>
  </si>
  <si>
    <t>Type de support</t>
  </si>
  <si>
    <t xml:space="preserve">Plot béton </t>
  </si>
  <si>
    <t>WeasyFix</t>
  </si>
  <si>
    <t>Poteau bois</t>
  </si>
  <si>
    <t>Matrices Solives</t>
  </si>
  <si>
    <t>Privé</t>
  </si>
  <si>
    <t>Longueur des solives</t>
  </si>
  <si>
    <t>EpLames</t>
  </si>
  <si>
    <t>Max</t>
  </si>
  <si>
    <t>Entraxe</t>
  </si>
  <si>
    <t>Type</t>
  </si>
  <si>
    <t>Prix m3</t>
  </si>
  <si>
    <t>68x145 BM</t>
  </si>
  <si>
    <t>68x190 BM</t>
  </si>
  <si>
    <t>80x200 BLC</t>
  </si>
  <si>
    <t>KO</t>
  </si>
  <si>
    <t>BLC</t>
  </si>
  <si>
    <t>Bois 28mm</t>
  </si>
  <si>
    <t>Bois 46mm</t>
  </si>
  <si>
    <t>Matrices Sommiers</t>
  </si>
  <si>
    <t>BM</t>
  </si>
  <si>
    <t>Privé, 2 appuis</t>
  </si>
  <si>
    <t>Longueur du sommier</t>
  </si>
  <si>
    <t>80x280 BLC</t>
  </si>
  <si>
    <t>90x320 BLC</t>
  </si>
  <si>
    <t>Privé, 3 appuis</t>
  </si>
  <si>
    <t>Public, 2 appuis</t>
  </si>
  <si>
    <t>90x400 BLC</t>
  </si>
  <si>
    <t>140x440 BLC</t>
  </si>
  <si>
    <t>Public, 3 appuis</t>
  </si>
  <si>
    <t>Matrice Poteaux</t>
  </si>
  <si>
    <t>EpSommier</t>
  </si>
  <si>
    <t>Section</t>
  </si>
  <si>
    <t>140x140 BLC</t>
  </si>
  <si>
    <t>200x200 BLC</t>
  </si>
  <si>
    <t>MARQUER LE TYPE DE FIXATION QU'ON UTILISE SUR CHAQUE COTE</t>
  </si>
</sst>
</file>

<file path=xl/styles.xml><?xml version="1.0" encoding="utf-8"?>
<styleSheet xmlns="http://schemas.openxmlformats.org/spreadsheetml/2006/main">
  <numFmts count="4">
    <numFmt numFmtId="44" formatCode="_-* #,##0.00\ &quot;€&quot;_-;\-* #,##0.00\ &quot;€&quot;_-;_-* &quot;-&quot;??\ &quot;€&quot;_-;_-@_-"/>
    <numFmt numFmtId="164" formatCode="#,##0.00\ &quot;€&quot;"/>
    <numFmt numFmtId="165" formatCode="0&quot; poteaux par rangée&quot;"/>
    <numFmt numFmtId="166" formatCode="&quot;TEL : &quot;0#&quot; &quot;##&quot; &quot;##&quot; &quot;##&quot; &quot;##"/>
  </numFmts>
  <fonts count="18">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6"/>
      <color theme="1"/>
      <name val="Calibri"/>
      <family val="2"/>
      <scheme val="minor"/>
    </font>
    <font>
      <sz val="8"/>
      <color rgb="FF22221D"/>
      <name val="Calibri"/>
      <family val="2"/>
    </font>
    <font>
      <sz val="11"/>
      <color rgb="FF000000"/>
      <name val="Calibri"/>
      <family val="2"/>
    </font>
    <font>
      <sz val="11"/>
      <color theme="1"/>
      <name val="Calibri"/>
      <family val="2"/>
    </font>
    <font>
      <sz val="5"/>
      <color rgb="FF22221D"/>
      <name val="Calibri"/>
      <family val="2"/>
    </font>
    <font>
      <b/>
      <i/>
      <sz val="10"/>
      <color rgb="FF22221D"/>
      <name val="Calibri"/>
      <family val="2"/>
    </font>
    <font>
      <b/>
      <sz val="11"/>
      <color rgb="FF22221D"/>
      <name val="Calibri"/>
      <family val="2"/>
    </font>
    <font>
      <i/>
      <u/>
      <sz val="11"/>
      <color rgb="FF22221D"/>
      <name val="Calibri"/>
      <family val="2"/>
    </font>
    <font>
      <i/>
      <sz val="8"/>
      <color rgb="FF22221D"/>
      <name val="Calibri"/>
      <family val="2"/>
    </font>
    <font>
      <sz val="11"/>
      <name val="Calibri"/>
      <family val="2"/>
    </font>
    <font>
      <i/>
      <sz val="10"/>
      <color rgb="FF22221D"/>
      <name val="Calibri"/>
      <family val="2"/>
    </font>
    <font>
      <u/>
      <sz val="11"/>
      <color theme="10"/>
      <name val="Calibri"/>
      <family val="2"/>
      <scheme val="minor"/>
    </font>
    <font>
      <b/>
      <sz val="12"/>
      <color theme="0"/>
      <name val="Calibri"/>
      <family val="2"/>
      <scheme val="minor"/>
    </font>
  </fonts>
  <fills count="16">
    <fill>
      <patternFill patternType="none"/>
    </fill>
    <fill>
      <patternFill patternType="gray125"/>
    </fill>
    <fill>
      <patternFill patternType="solid">
        <fgColor rgb="FFD9D9D9"/>
        <bgColor rgb="FF000000"/>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4"/>
        <bgColor indexed="64"/>
      </patternFill>
    </fill>
    <fill>
      <patternFill patternType="solid">
        <fgColor theme="5"/>
        <bgColor indexed="64"/>
      </patternFill>
    </fill>
    <fill>
      <patternFill patternType="solid">
        <fgColor theme="4"/>
        <bgColor theme="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4" tint="0.79998168889431442"/>
        <bgColor theme="4" tint="0.79998168889431442"/>
      </patternFill>
    </fill>
    <fill>
      <patternFill patternType="solid">
        <fgColor rgb="FFFFC000"/>
        <bgColor indexed="64"/>
      </patternFill>
    </fill>
    <fill>
      <patternFill patternType="solid">
        <fgColor rgb="FF00B0F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indexed="64"/>
      </top>
      <bottom/>
      <diagonal/>
    </border>
    <border>
      <left style="thin">
        <color indexed="64"/>
      </left>
      <right/>
      <top style="thin">
        <color indexed="64"/>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6" fillId="0" borderId="0" applyNumberFormat="0" applyFill="0" applyBorder="0" applyAlignment="0" applyProtection="0"/>
  </cellStyleXfs>
  <cellXfs count="137">
    <xf numFmtId="0" fontId="0" fillId="0" borderId="0" xfId="0"/>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0" fillId="0" borderId="17" xfId="0" applyBorder="1"/>
    <xf numFmtId="0" fontId="0" fillId="0" borderId="2" xfId="0" applyBorder="1"/>
    <xf numFmtId="0" fontId="0" fillId="0" borderId="0" xfId="0" applyBorder="1"/>
    <xf numFmtId="0" fontId="0" fillId="0" borderId="18" xfId="0" applyBorder="1"/>
    <xf numFmtId="2" fontId="0" fillId="0" borderId="4" xfId="0" applyNumberFormat="1" applyBorder="1"/>
    <xf numFmtId="2" fontId="0" fillId="0" borderId="6" xfId="0" applyNumberFormat="1" applyBorder="1"/>
    <xf numFmtId="0" fontId="7" fillId="2" borderId="19" xfId="0" applyFont="1" applyFill="1" applyBorder="1"/>
    <xf numFmtId="0" fontId="8" fillId="2" borderId="20" xfId="0" applyFont="1" applyFill="1" applyBorder="1"/>
    <xf numFmtId="0" fontId="8" fillId="2" borderId="21" xfId="0" applyFont="1" applyFill="1" applyBorder="1"/>
    <xf numFmtId="0" fontId="8" fillId="0" borderId="0" xfId="0" applyFont="1" applyFill="1" applyBorder="1"/>
    <xf numFmtId="0" fontId="8" fillId="0" borderId="19" xfId="0" applyFont="1" applyFill="1" applyBorder="1"/>
    <xf numFmtId="0" fontId="8" fillId="0" borderId="20" xfId="0" applyFont="1" applyFill="1" applyBorder="1"/>
    <xf numFmtId="0" fontId="8" fillId="0" borderId="22" xfId="0" applyFont="1" applyFill="1" applyBorder="1"/>
    <xf numFmtId="164" fontId="8" fillId="0" borderId="22" xfId="0" applyNumberFormat="1" applyFont="1" applyFill="1" applyBorder="1"/>
    <xf numFmtId="0" fontId="8" fillId="0" borderId="12" xfId="0" applyFont="1" applyFill="1" applyBorder="1"/>
    <xf numFmtId="0" fontId="8" fillId="0" borderId="13" xfId="0" applyFont="1" applyFill="1" applyBorder="1"/>
    <xf numFmtId="0" fontId="8" fillId="0" borderId="21" xfId="0" applyFont="1" applyFill="1" applyBorder="1"/>
    <xf numFmtId="9" fontId="8" fillId="0" borderId="22" xfId="2" applyFont="1" applyFill="1" applyBorder="1"/>
    <xf numFmtId="0" fontId="7" fillId="2" borderId="12" xfId="0" applyFont="1" applyFill="1" applyBorder="1"/>
    <xf numFmtId="0" fontId="8" fillId="2" borderId="14" xfId="0" applyFont="1" applyFill="1" applyBorder="1"/>
    <xf numFmtId="0" fontId="8" fillId="0" borderId="15" xfId="0" applyFont="1" applyFill="1" applyBorder="1"/>
    <xf numFmtId="0" fontId="8" fillId="0" borderId="16" xfId="0" applyFont="1" applyFill="1" applyBorder="1"/>
    <xf numFmtId="0" fontId="8" fillId="0" borderId="19" xfId="0" applyFont="1" applyFill="1" applyBorder="1" applyAlignment="1">
      <alignment horizontal="left"/>
    </xf>
    <xf numFmtId="0" fontId="8" fillId="0" borderId="21" xfId="0" applyFont="1" applyFill="1" applyBorder="1" applyAlignment="1">
      <alignment horizontal="left"/>
    </xf>
    <xf numFmtId="0" fontId="8" fillId="0" borderId="0" xfId="0" applyFont="1" applyFill="1" applyBorder="1" applyAlignment="1">
      <alignment horizontal="right"/>
    </xf>
    <xf numFmtId="14" fontId="8" fillId="0" borderId="0" xfId="0" applyNumberFormat="1" applyFont="1" applyFill="1" applyBorder="1" applyAlignment="1">
      <alignment horizontal="left"/>
    </xf>
    <xf numFmtId="0" fontId="11" fillId="0" borderId="0" xfId="0" applyFont="1" applyFill="1" applyBorder="1"/>
    <xf numFmtId="165" fontId="12" fillId="0" borderId="0" xfId="0" applyNumberFormat="1" applyFont="1" applyFill="1" applyBorder="1"/>
    <xf numFmtId="0" fontId="13" fillId="0" borderId="0" xfId="0" applyFont="1" applyFill="1" applyBorder="1" applyAlignment="1">
      <alignment horizontal="right" vertical="center"/>
    </xf>
    <xf numFmtId="0" fontId="14" fillId="0" borderId="0" xfId="0" applyFont="1" applyFill="1" applyBorder="1"/>
    <xf numFmtId="0" fontId="15" fillId="0" borderId="0" xfId="0" applyFont="1" applyFill="1" applyBorder="1" applyAlignment="1">
      <alignment horizontal="left" vertical="center"/>
    </xf>
    <xf numFmtId="0" fontId="15" fillId="0" borderId="0" xfId="0" applyFont="1" applyFill="1" applyBorder="1" applyAlignment="1">
      <alignment horizontal="right" vertical="center"/>
    </xf>
    <xf numFmtId="0" fontId="10" fillId="3" borderId="9" xfId="0" applyFont="1" applyFill="1" applyBorder="1" applyAlignment="1">
      <alignment horizontal="left" vertical="center"/>
    </xf>
    <xf numFmtId="0" fontId="10" fillId="3" borderId="10" xfId="0" applyFont="1" applyFill="1" applyBorder="1" applyAlignment="1">
      <alignment horizontal="left" vertical="center"/>
    </xf>
    <xf numFmtId="0" fontId="10" fillId="3" borderId="11" xfId="0" applyFont="1" applyFill="1" applyBorder="1" applyAlignment="1">
      <alignment horizontal="left" vertical="center"/>
    </xf>
    <xf numFmtId="0" fontId="8" fillId="3" borderId="16" xfId="0" applyFont="1" applyFill="1" applyBorder="1" applyAlignment="1">
      <alignment horizontal="center" vertical="center"/>
    </xf>
    <xf numFmtId="0" fontId="8" fillId="3" borderId="0" xfId="0" applyFont="1" applyFill="1" applyBorder="1"/>
    <xf numFmtId="0" fontId="8" fillId="4" borderId="0" xfId="0" applyFont="1" applyFill="1" applyBorder="1"/>
    <xf numFmtId="0" fontId="11" fillId="4" borderId="10" xfId="0" applyFont="1" applyFill="1" applyBorder="1" applyAlignment="1">
      <alignment horizontal="left" vertical="center"/>
    </xf>
    <xf numFmtId="0" fontId="8" fillId="4" borderId="11" xfId="0" applyFont="1" applyFill="1" applyBorder="1"/>
    <xf numFmtId="0" fontId="8" fillId="4" borderId="0" xfId="0" applyFont="1" applyFill="1" applyBorder="1" applyAlignment="1">
      <alignment horizontal="left" vertical="center"/>
    </xf>
    <xf numFmtId="0" fontId="8" fillId="4" borderId="13" xfId="0" applyFont="1" applyFill="1" applyBorder="1"/>
    <xf numFmtId="0" fontId="8" fillId="4" borderId="15" xfId="0" applyFont="1" applyFill="1" applyBorder="1" applyAlignment="1">
      <alignment horizontal="left" vertical="center"/>
    </xf>
    <xf numFmtId="0" fontId="8" fillId="4" borderId="16" xfId="0" applyFont="1" applyFill="1" applyBorder="1"/>
    <xf numFmtId="0" fontId="10" fillId="4" borderId="0" xfId="0" applyFont="1" applyFill="1" applyBorder="1"/>
    <xf numFmtId="0" fontId="11" fillId="4" borderId="0" xfId="0" applyFont="1" applyFill="1" applyBorder="1"/>
    <xf numFmtId="0" fontId="8" fillId="4" borderId="0" xfId="0" applyFont="1" applyFill="1" applyBorder="1" applyAlignment="1">
      <alignment horizontal="left"/>
    </xf>
    <xf numFmtId="0" fontId="16" fillId="0" borderId="4" xfId="3" applyBorder="1"/>
    <xf numFmtId="0" fontId="10" fillId="3" borderId="10" xfId="0" applyFont="1" applyFill="1" applyBorder="1" applyAlignment="1">
      <alignment vertical="center"/>
    </xf>
    <xf numFmtId="0" fontId="8" fillId="3" borderId="12" xfId="0" applyFont="1" applyFill="1" applyBorder="1" applyAlignment="1">
      <alignment horizontal="center" vertical="center"/>
    </xf>
    <xf numFmtId="0" fontId="8" fillId="3" borderId="0" xfId="0" applyFont="1" applyFill="1" applyBorder="1" applyAlignment="1">
      <alignment horizontal="center" vertical="center" wrapText="1"/>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8" fillId="3" borderId="15" xfId="0" applyFont="1" applyFill="1" applyBorder="1" applyAlignment="1">
      <alignment horizontal="center" vertical="center"/>
    </xf>
    <xf numFmtId="0" fontId="0" fillId="5" borderId="0" xfId="0" applyFill="1"/>
    <xf numFmtId="0" fontId="17" fillId="6" borderId="0" xfId="0" applyFont="1" applyFill="1" applyAlignment="1">
      <alignment vertical="center"/>
    </xf>
    <xf numFmtId="0" fontId="0" fillId="6" borderId="0" xfId="0" applyFill="1" applyAlignment="1">
      <alignment vertical="center"/>
    </xf>
    <xf numFmtId="0" fontId="3" fillId="7" borderId="0" xfId="0" applyFont="1" applyFill="1" applyAlignment="1">
      <alignment vertical="center"/>
    </xf>
    <xf numFmtId="0" fontId="0" fillId="7" borderId="0" xfId="0" applyFill="1"/>
    <xf numFmtId="0" fontId="0" fillId="0" borderId="16" xfId="0" applyNumberFormat="1" applyBorder="1" applyAlignment="1">
      <alignment horizontal="center" vertical="center"/>
    </xf>
    <xf numFmtId="0" fontId="0" fillId="0" borderId="23" xfId="0" applyNumberFormat="1" applyBorder="1" applyAlignment="1">
      <alignment horizontal="center" vertical="center"/>
    </xf>
    <xf numFmtId="0" fontId="0" fillId="0" borderId="0" xfId="0" applyNumberFormat="1"/>
    <xf numFmtId="0" fontId="2" fillId="8" borderId="24" xfId="0" applyFont="1" applyFill="1" applyBorder="1" applyAlignment="1">
      <alignment horizontal="right"/>
    </xf>
    <xf numFmtId="0" fontId="2" fillId="8" borderId="25" xfId="0" applyFont="1" applyFill="1" applyBorder="1" applyAlignment="1">
      <alignment horizontal="right"/>
    </xf>
    <xf numFmtId="0" fontId="2" fillId="8" borderId="26" xfId="0" applyFont="1" applyFill="1" applyBorder="1" applyAlignment="1">
      <alignment horizontal="right"/>
    </xf>
    <xf numFmtId="0" fontId="0" fillId="0" borderId="21" xfId="0" applyNumberFormat="1" applyBorder="1" applyAlignment="1">
      <alignment horizontal="center" vertical="center"/>
    </xf>
    <xf numFmtId="0" fontId="0" fillId="0" borderId="22" xfId="0" applyNumberFormat="1" applyBorder="1" applyAlignment="1">
      <alignment horizontal="center" vertical="center"/>
    </xf>
    <xf numFmtId="0" fontId="0" fillId="9" borderId="22" xfId="0" applyNumberFormat="1" applyFill="1" applyBorder="1" applyAlignment="1">
      <alignment horizontal="center" vertical="center"/>
    </xf>
    <xf numFmtId="0" fontId="0" fillId="10" borderId="22" xfId="0" applyNumberFormat="1" applyFill="1" applyBorder="1" applyAlignment="1">
      <alignment horizontal="center" vertical="center"/>
    </xf>
    <xf numFmtId="0" fontId="0" fillId="11" borderId="22" xfId="0" applyNumberFormat="1" applyFill="1" applyBorder="1" applyAlignment="1">
      <alignment horizontal="center" vertical="center"/>
    </xf>
    <xf numFmtId="0" fontId="0" fillId="12" borderId="19" xfId="0" applyNumberFormat="1" applyFill="1" applyBorder="1" applyAlignment="1">
      <alignment horizontal="center" vertical="center"/>
    </xf>
    <xf numFmtId="0" fontId="0" fillId="13" borderId="24" xfId="0" applyFont="1" applyFill="1" applyBorder="1" applyAlignment="1">
      <alignment horizontal="right"/>
    </xf>
    <xf numFmtId="0" fontId="0" fillId="13" borderId="25" xfId="0" applyFont="1" applyFill="1" applyBorder="1" applyAlignment="1">
      <alignment horizontal="right"/>
    </xf>
    <xf numFmtId="44" fontId="0" fillId="13" borderId="26" xfId="1" applyNumberFormat="1" applyFont="1" applyFill="1" applyBorder="1" applyAlignment="1">
      <alignment horizontal="right"/>
    </xf>
    <xf numFmtId="0" fontId="0" fillId="12" borderId="22" xfId="0" applyNumberFormat="1" applyFill="1" applyBorder="1" applyAlignment="1">
      <alignment horizontal="center" vertical="center"/>
    </xf>
    <xf numFmtId="0" fontId="0" fillId="0" borderId="24" xfId="0" applyFont="1" applyBorder="1" applyAlignment="1">
      <alignment horizontal="right"/>
    </xf>
    <xf numFmtId="0" fontId="0" fillId="0" borderId="25" xfId="0" applyFont="1" applyBorder="1" applyAlignment="1">
      <alignment horizontal="right"/>
    </xf>
    <xf numFmtId="44" fontId="0" fillId="0" borderId="26" xfId="1" applyNumberFormat="1" applyFont="1" applyBorder="1" applyAlignment="1">
      <alignment horizontal="right"/>
    </xf>
    <xf numFmtId="0" fontId="0" fillId="0" borderId="11" xfId="0" applyNumberFormat="1" applyBorder="1" applyAlignment="1">
      <alignment horizontal="center" vertical="center"/>
    </xf>
    <xf numFmtId="0" fontId="0" fillId="0" borderId="27" xfId="0" applyNumberFormat="1" applyBorder="1" applyAlignment="1">
      <alignment horizontal="center" vertical="center"/>
    </xf>
    <xf numFmtId="0" fontId="0" fillId="9" borderId="27" xfId="0" applyNumberFormat="1" applyFill="1" applyBorder="1" applyAlignment="1">
      <alignment horizontal="center" vertical="center"/>
    </xf>
    <xf numFmtId="0" fontId="0" fillId="10" borderId="27" xfId="0" applyNumberFormat="1" applyFill="1" applyBorder="1" applyAlignment="1">
      <alignment horizontal="center" vertical="center"/>
    </xf>
    <xf numFmtId="0" fontId="0" fillId="11" borderId="27" xfId="0" applyNumberFormat="1" applyFill="1" applyBorder="1" applyAlignment="1">
      <alignment horizontal="center" vertical="center"/>
    </xf>
    <xf numFmtId="0" fontId="0" fillId="12" borderId="27" xfId="0" applyNumberFormat="1" applyFill="1" applyBorder="1" applyAlignment="1">
      <alignment horizontal="center" vertical="center"/>
    </xf>
    <xf numFmtId="0" fontId="0" fillId="12" borderId="9" xfId="0" applyNumberFormat="1" applyFill="1" applyBorder="1" applyAlignment="1">
      <alignment horizontal="center" vertical="center"/>
    </xf>
    <xf numFmtId="0" fontId="3" fillId="7" borderId="0" xfId="0" applyNumberFormat="1" applyFont="1" applyFill="1"/>
    <xf numFmtId="0" fontId="0" fillId="7" borderId="0" xfId="0" applyNumberFormat="1" applyFill="1"/>
    <xf numFmtId="0" fontId="17" fillId="6" borderId="0" xfId="0" applyNumberFormat="1" applyFont="1" applyFill="1" applyAlignment="1">
      <alignment vertical="center"/>
    </xf>
    <xf numFmtId="0" fontId="0" fillId="6" borderId="0" xfId="0" applyNumberFormat="1" applyFill="1" applyAlignment="1">
      <alignment vertical="center"/>
    </xf>
    <xf numFmtId="0" fontId="0" fillId="6" borderId="0" xfId="0" applyNumberFormat="1" applyFill="1"/>
    <xf numFmtId="0" fontId="3" fillId="7" borderId="0" xfId="0" applyNumberFormat="1" applyFont="1" applyFill="1" applyAlignment="1">
      <alignment vertical="center"/>
    </xf>
    <xf numFmtId="0" fontId="0" fillId="0" borderId="20" xfId="0" applyNumberFormat="1" applyBorder="1" applyAlignment="1">
      <alignment vertical="center"/>
    </xf>
    <xf numFmtId="0" fontId="0" fillId="14" borderId="27" xfId="0" applyNumberFormat="1" applyFill="1" applyBorder="1" applyAlignment="1">
      <alignment horizontal="center" vertical="center"/>
    </xf>
    <xf numFmtId="0" fontId="0" fillId="15" borderId="0" xfId="0" applyNumberFormat="1" applyFill="1"/>
    <xf numFmtId="0" fontId="2" fillId="8" borderId="16" xfId="0" applyNumberFormat="1" applyFont="1" applyFill="1" applyBorder="1" applyAlignment="1">
      <alignment horizontal="center" vertical="center"/>
    </xf>
    <xf numFmtId="0" fontId="2" fillId="8" borderId="14" xfId="0" applyNumberFormat="1" applyFont="1" applyFill="1" applyBorder="1" applyAlignment="1">
      <alignment horizontal="center" vertical="center"/>
    </xf>
    <xf numFmtId="0" fontId="3" fillId="13" borderId="21" xfId="0" applyNumberFormat="1" applyFont="1" applyFill="1" applyBorder="1" applyAlignment="1">
      <alignment horizontal="center" vertical="center"/>
    </xf>
    <xf numFmtId="0" fontId="0" fillId="9" borderId="28" xfId="0" applyNumberFormat="1" applyFill="1" applyBorder="1" applyAlignment="1">
      <alignment horizontal="center" vertical="center"/>
    </xf>
    <xf numFmtId="0" fontId="2" fillId="8" borderId="23" xfId="0" applyNumberFormat="1" applyFont="1" applyFill="1" applyBorder="1" applyAlignment="1">
      <alignment horizontal="center" vertical="center"/>
    </xf>
    <xf numFmtId="0" fontId="3" fillId="13" borderId="22" xfId="0" applyFont="1" applyFill="1" applyBorder="1" applyAlignment="1">
      <alignment horizontal="center" vertical="center"/>
    </xf>
    <xf numFmtId="0" fontId="0" fillId="9" borderId="29" xfId="0" applyFill="1" applyBorder="1" applyAlignment="1">
      <alignment horizontal="center" vertical="center"/>
    </xf>
    <xf numFmtId="0" fontId="0" fillId="11" borderId="27" xfId="0" applyFill="1" applyBorder="1" applyAlignment="1">
      <alignment horizontal="center" vertical="center"/>
    </xf>
    <xf numFmtId="0" fontId="0" fillId="11" borderId="3" xfId="0" applyFill="1" applyBorder="1"/>
    <xf numFmtId="0" fontId="0" fillId="11" borderId="4" xfId="0" applyFill="1" applyBorder="1"/>
    <xf numFmtId="0" fontId="5" fillId="0" borderId="7" xfId="0" applyFont="1" applyBorder="1" applyAlignment="1">
      <alignment horizontal="center"/>
    </xf>
    <xf numFmtId="0" fontId="5" fillId="0" borderId="8"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10" fillId="3" borderId="9" xfId="0" applyFont="1" applyFill="1" applyBorder="1" applyAlignment="1">
      <alignment horizontal="left" vertical="center"/>
    </xf>
    <xf numFmtId="0" fontId="10" fillId="3" borderId="10" xfId="0" applyFont="1" applyFill="1" applyBorder="1" applyAlignment="1">
      <alignment horizontal="left" vertical="center"/>
    </xf>
    <xf numFmtId="0" fontId="6" fillId="0" borderId="1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9" fillId="0" borderId="0" xfId="0" applyFont="1" applyFill="1" applyBorder="1" applyAlignment="1">
      <alignment horizontal="center" wrapText="1"/>
    </xf>
    <xf numFmtId="0" fontId="8" fillId="3" borderId="14" xfId="0" applyFont="1" applyFill="1" applyBorder="1" applyAlignment="1">
      <alignment horizontal="center" vertical="center"/>
    </xf>
    <xf numFmtId="0" fontId="8" fillId="3" borderId="15" xfId="0" applyFont="1" applyFill="1" applyBorder="1" applyAlignment="1">
      <alignment horizontal="center" vertical="center"/>
    </xf>
    <xf numFmtId="0" fontId="10" fillId="4" borderId="9"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8" fillId="4" borderId="0" xfId="0" applyFont="1" applyFill="1" applyBorder="1" applyAlignment="1">
      <alignment horizontal="left"/>
    </xf>
    <xf numFmtId="166" fontId="8" fillId="4" borderId="0" xfId="0" applyNumberFormat="1" applyFont="1" applyFill="1" applyBorder="1" applyAlignment="1">
      <alignment horizontal="left"/>
    </xf>
    <xf numFmtId="0" fontId="8" fillId="3" borderId="14" xfId="0" applyFont="1" applyFill="1" applyBorder="1" applyAlignment="1">
      <alignment horizontal="center"/>
    </xf>
    <xf numFmtId="0" fontId="8" fillId="3" borderId="15" xfId="0" applyFont="1" applyFill="1" applyBorder="1" applyAlignment="1">
      <alignment horizontal="center"/>
    </xf>
    <xf numFmtId="0" fontId="8" fillId="3" borderId="16" xfId="0" applyFont="1" applyFill="1" applyBorder="1" applyAlignment="1">
      <alignment horizontal="center"/>
    </xf>
    <xf numFmtId="0" fontId="0" fillId="0" borderId="19" xfId="0" applyNumberFormat="1" applyBorder="1" applyAlignment="1">
      <alignment horizontal="center" vertical="center"/>
    </xf>
    <xf numFmtId="0" fontId="0" fillId="0" borderId="20" xfId="0" applyNumberFormat="1" applyBorder="1" applyAlignment="1">
      <alignment horizontal="center" vertical="center"/>
    </xf>
    <xf numFmtId="0" fontId="0" fillId="0" borderId="21" xfId="0" applyNumberForma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12" xfId="0" applyNumberFormat="1" applyBorder="1" applyAlignment="1">
      <alignment horizontal="center" vertical="center"/>
    </xf>
    <xf numFmtId="0" fontId="0" fillId="0" borderId="0" xfId="0" applyNumberFormat="1" applyBorder="1" applyAlignment="1">
      <alignment horizontal="center" vertical="center"/>
    </xf>
  </cellXfs>
  <cellStyles count="4">
    <cellStyle name="Lien hypertexte" xfId="3" builtinId="8"/>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activeX1.xml><?xml version="1.0" encoding="utf-8"?>
<ax:ocx xmlns:ax="http://schemas.microsoft.com/office/2006/activeX" xmlns:r="http://schemas.openxmlformats.org/officeDocument/2006/relationships" ax:classid="{8BD21D30-EC42-11CE-9E0D-00AA006002F3}" ax:persistence="persistPropertyBag">
  <ax:ocxPr ax:name="VariousPropertyBits" ax:value="746604571"/>
  <ax:ocxPr ax:name="DisplayStyle" ax:value="3"/>
  <ax:ocxPr ax:name="Size" ax:value="4313;635"/>
  <ax:ocxPr ax:name="MatchEntry" ax:value="1"/>
  <ax:ocxPr ax:name="ShowDropButtonWhen" ax:value="2"/>
  <ax:ocxPr ax:name="Value" ax:value="31-Haute-Garonne"/>
  <ax:ocxPr ax:name="FontName" ax:value="Calibri"/>
  <ax:ocxPr ax:name="FontHeight" ax:value="225"/>
  <ax:ocxPr ax:name="FontCharSet" ax:value="0"/>
  <ax:ocxPr ax:name="FontPitchAndFamily" ax:value="2"/>
</ax:ocx>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Configurateur_Artilam_Solivage-Terrasse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REATION"/>
      <sheetName val="DEVIS"/>
      <sheetName val="INFOS"/>
      <sheetName val="parametres"/>
    </sheetNames>
    <sheetDataSet>
      <sheetData sheetId="0">
        <row r="5">
          <cell r="E5" t="str">
            <v>DALENS</v>
          </cell>
        </row>
        <row r="6">
          <cell r="E6" t="str">
            <v>JEAN-FRANCOIS</v>
          </cell>
        </row>
        <row r="8">
          <cell r="E8" t="str">
            <v>0534361941</v>
          </cell>
        </row>
        <row r="9">
          <cell r="E9" t="str">
            <v>TOULOUSE</v>
          </cell>
        </row>
        <row r="12">
          <cell r="E12">
            <v>150</v>
          </cell>
        </row>
        <row r="13">
          <cell r="E13">
            <v>1.6</v>
          </cell>
        </row>
        <row r="14">
          <cell r="E14">
            <v>1.6</v>
          </cell>
        </row>
        <row r="18">
          <cell r="E18" t="str">
            <v>JOUANNIN</v>
          </cell>
        </row>
        <row r="19">
          <cell r="E19" t="str">
            <v>SOPHIE</v>
          </cell>
        </row>
        <row r="21">
          <cell r="E21" t="str">
            <v>31</v>
          </cell>
        </row>
        <row r="22">
          <cell r="E22" t="str">
            <v>CASTELNAU LE LEZ</v>
          </cell>
        </row>
      </sheetData>
      <sheetData sheetId="1" refreshError="1"/>
      <sheetData sheetId="2">
        <row r="4">
          <cell r="M4">
            <v>44601</v>
          </cell>
        </row>
        <row r="7">
          <cell r="D7" t="str">
            <v>&lt;= 1000 m</v>
          </cell>
        </row>
        <row r="8">
          <cell r="D8" t="str">
            <v>31 - Haute Garonne</v>
          </cell>
        </row>
        <row r="9">
          <cell r="D9" t="str">
            <v>Privé</v>
          </cell>
        </row>
        <row r="10">
          <cell r="D10" t="str">
            <v>Charge admissible : 250 kg/m²</v>
          </cell>
        </row>
        <row r="18">
          <cell r="D18">
            <v>300</v>
          </cell>
        </row>
        <row r="19">
          <cell r="D19">
            <v>300</v>
          </cell>
        </row>
        <row r="20">
          <cell r="D20">
            <v>10540</v>
          </cell>
        </row>
        <row r="21">
          <cell r="D21">
            <v>3700</v>
          </cell>
        </row>
        <row r="22">
          <cell r="D22" t="str">
            <v>Bois 28mm</v>
          </cell>
        </row>
        <row r="24">
          <cell r="D24" t="str">
            <v>Marron</v>
          </cell>
        </row>
      </sheetData>
      <sheetData sheetId="3">
        <row r="2">
          <cell r="G2" t="str">
            <v>1.0.0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zerty@treza.com" TargetMode="External"/><Relationship Id="rId1" Type="http://schemas.openxmlformats.org/officeDocument/2006/relationships/hyperlink" Target="mailto:arthur.amy00@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ntrol" Target="../activeX/activeX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B1:C17"/>
  <sheetViews>
    <sheetView workbookViewId="0">
      <selection activeCell="C29" sqref="C29:C31"/>
    </sheetView>
  </sheetViews>
  <sheetFormatPr baseColWidth="10" defaultRowHeight="15"/>
  <cols>
    <col min="1" max="1" width="2.42578125" customWidth="1"/>
    <col min="2" max="2" width="12" bestFit="1" customWidth="1"/>
    <col min="3" max="3" width="28.28515625" customWidth="1"/>
  </cols>
  <sheetData>
    <row r="1" spans="2:3" ht="15.75" thickBot="1"/>
    <row r="2" spans="2:3" ht="21.75" thickBot="1">
      <c r="B2" s="110" t="s">
        <v>0</v>
      </c>
      <c r="C2" s="111"/>
    </row>
    <row r="3" spans="2:3">
      <c r="B3" s="1"/>
      <c r="C3" s="2"/>
    </row>
    <row r="4" spans="2:3">
      <c r="B4" s="1" t="s">
        <v>1</v>
      </c>
      <c r="C4" s="2" t="s">
        <v>67</v>
      </c>
    </row>
    <row r="5" spans="2:3">
      <c r="B5" s="1" t="s">
        <v>2</v>
      </c>
      <c r="C5" s="2" t="s">
        <v>68</v>
      </c>
    </row>
    <row r="6" spans="2:3">
      <c r="B6" s="1" t="s">
        <v>3</v>
      </c>
      <c r="C6" s="53" t="s">
        <v>69</v>
      </c>
    </row>
    <row r="7" spans="2:3">
      <c r="B7" s="1" t="s">
        <v>4</v>
      </c>
      <c r="C7" s="2" t="s">
        <v>70</v>
      </c>
    </row>
    <row r="8" spans="2:3">
      <c r="B8" s="1" t="s">
        <v>78</v>
      </c>
      <c r="C8" s="2" t="s">
        <v>71</v>
      </c>
    </row>
    <row r="9" spans="2:3" ht="15.75" thickBot="1">
      <c r="B9" s="3"/>
      <c r="C9" s="4"/>
    </row>
    <row r="10" spans="2:3" ht="21.75" thickBot="1">
      <c r="B10" s="110" t="s">
        <v>6</v>
      </c>
      <c r="C10" s="111"/>
    </row>
    <row r="11" spans="2:3">
      <c r="B11" s="1"/>
      <c r="C11" s="2"/>
    </row>
    <row r="12" spans="2:3">
      <c r="B12" s="1" t="s">
        <v>1</v>
      </c>
      <c r="C12" s="2" t="s">
        <v>72</v>
      </c>
    </row>
    <row r="13" spans="2:3">
      <c r="B13" s="1" t="s">
        <v>2</v>
      </c>
      <c r="C13" s="2" t="s">
        <v>73</v>
      </c>
    </row>
    <row r="14" spans="2:3">
      <c r="B14" s="1" t="s">
        <v>5</v>
      </c>
      <c r="C14" s="2" t="s">
        <v>74</v>
      </c>
    </row>
    <row r="15" spans="2:3">
      <c r="B15" s="1" t="s">
        <v>7</v>
      </c>
      <c r="C15" s="2" t="s">
        <v>75</v>
      </c>
    </row>
    <row r="16" spans="2:3">
      <c r="B16" s="1" t="s">
        <v>3</v>
      </c>
      <c r="C16" s="53" t="s">
        <v>76</v>
      </c>
    </row>
    <row r="17" spans="2:3" ht="15.75" thickBot="1">
      <c r="B17" s="3" t="s">
        <v>8</v>
      </c>
      <c r="C17" s="4" t="s">
        <v>77</v>
      </c>
    </row>
  </sheetData>
  <mergeCells count="2">
    <mergeCell ref="B2:C2"/>
    <mergeCell ref="B10:C10"/>
  </mergeCells>
  <hyperlinks>
    <hyperlink ref="C6" r:id="rId1"/>
    <hyperlink ref="C16"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sheetPr codeName="Feuil2"/>
  <dimension ref="B1:E21"/>
  <sheetViews>
    <sheetView tabSelected="1" zoomScale="110" zoomScaleNormal="110" workbookViewId="0">
      <selection activeCell="H10" sqref="H10"/>
    </sheetView>
  </sheetViews>
  <sheetFormatPr baseColWidth="10" defaultRowHeight="15"/>
  <cols>
    <col min="1" max="1" width="2.7109375" customWidth="1"/>
    <col min="2" max="2" width="20.7109375" bestFit="1" customWidth="1"/>
    <col min="3" max="3" width="23.28515625" bestFit="1" customWidth="1"/>
  </cols>
  <sheetData>
    <row r="1" spans="2:5" ht="15.75" thickBot="1"/>
    <row r="2" spans="2:5" ht="21.75" thickBot="1">
      <c r="B2" s="112" t="s">
        <v>79</v>
      </c>
      <c r="C2" s="113"/>
      <c r="E2" t="s">
        <v>239</v>
      </c>
    </row>
    <row r="3" spans="2:5">
      <c r="B3" s="1"/>
      <c r="C3" s="2"/>
    </row>
    <row r="4" spans="2:5">
      <c r="B4" s="1" t="s">
        <v>85</v>
      </c>
      <c r="C4" s="2" t="s">
        <v>89</v>
      </c>
    </row>
    <row r="5" spans="2:5">
      <c r="B5" s="108" t="s">
        <v>86</v>
      </c>
      <c r="C5" s="109" t="s">
        <v>122</v>
      </c>
    </row>
    <row r="6" spans="2:5">
      <c r="B6" s="1" t="s">
        <v>87</v>
      </c>
      <c r="C6" s="2" t="s">
        <v>193</v>
      </c>
    </row>
    <row r="7" spans="2:5">
      <c r="B7" s="1"/>
      <c r="C7" s="2"/>
    </row>
    <row r="8" spans="2:5">
      <c r="B8" s="1"/>
      <c r="C8" s="2"/>
    </row>
    <row r="9" spans="2:5">
      <c r="B9" s="1" t="s">
        <v>88</v>
      </c>
      <c r="C9" s="2" t="s">
        <v>195</v>
      </c>
    </row>
    <row r="10" spans="2:5">
      <c r="B10" s="1" t="s">
        <v>194</v>
      </c>
      <c r="C10" s="2" t="s">
        <v>196</v>
      </c>
    </row>
    <row r="11" spans="2:5">
      <c r="B11" s="1" t="s">
        <v>195</v>
      </c>
      <c r="C11" s="2" t="s">
        <v>197</v>
      </c>
    </row>
    <row r="12" spans="2:5">
      <c r="B12" s="1"/>
      <c r="C12" s="2"/>
    </row>
    <row r="13" spans="2:5">
      <c r="B13" s="1" t="s">
        <v>80</v>
      </c>
      <c r="C13" s="2" t="s">
        <v>199</v>
      </c>
    </row>
    <row r="14" spans="2:5">
      <c r="B14" s="1" t="s">
        <v>84</v>
      </c>
      <c r="C14" s="2" t="s">
        <v>202</v>
      </c>
    </row>
    <row r="15" spans="2:5">
      <c r="B15" s="1"/>
      <c r="C15" s="2"/>
    </row>
    <row r="16" spans="2:5">
      <c r="B16" s="1" t="s">
        <v>12</v>
      </c>
      <c r="C16" s="2">
        <v>10000</v>
      </c>
    </row>
    <row r="17" spans="2:3">
      <c r="B17" s="1" t="s">
        <v>11</v>
      </c>
      <c r="C17" s="2">
        <v>5000</v>
      </c>
    </row>
    <row r="18" spans="2:3">
      <c r="B18" s="1" t="s">
        <v>81</v>
      </c>
      <c r="C18" s="2">
        <v>250</v>
      </c>
    </row>
    <row r="19" spans="2:3">
      <c r="B19" s="1" t="s">
        <v>82</v>
      </c>
      <c r="C19" s="2">
        <v>250</v>
      </c>
    </row>
    <row r="20" spans="2:3">
      <c r="B20" s="1"/>
      <c r="C20" s="2"/>
    </row>
    <row r="21" spans="2:3" ht="15.75" thickBot="1">
      <c r="B21" s="3" t="s">
        <v>83</v>
      </c>
      <c r="C21" s="4" t="s">
        <v>206</v>
      </c>
    </row>
  </sheetData>
  <mergeCells count="1">
    <mergeCell ref="B2:C2"/>
  </mergeCells>
  <dataValidations count="1">
    <dataValidation type="list" allowBlank="1" showInputMessage="1" showErrorMessage="1" sqref="C9">
      <formula1>$B$10:$B$11</formula1>
    </dataValidation>
  </dataValidations>
  <pageMargins left="0.7" right="0.7" top="0.75" bottom="0.75" header="0.3" footer="0.3"/>
  <legacyDrawing r:id="rId1"/>
  <controls>
    <control shapeId="1026" r:id="rId2" name="ComboBox1"/>
  </controls>
  <extLst>
    <ext xmlns:x14="http://schemas.microsoft.com/office/spreadsheetml/2009/9/main" uri="{CCE6A557-97BC-4b89-ADB6-D9C93CAAB3DF}">
      <x14:dataValidations xmlns:xm="http://schemas.microsoft.com/office/excel/2006/main" count="6">
        <x14:dataValidation type="list" allowBlank="1" showInputMessage="1" showErrorMessage="1">
          <x14:formula1>
            <xm:f>'DONNEES G.'!$A$2:$B$2</xm:f>
          </x14:formula1>
          <xm:sqref>C4</xm:sqref>
        </x14:dataValidation>
        <x14:dataValidation type="list" allowBlank="1" showInputMessage="1">
          <x14:formula1>
            <xm:f>'DONNEES G.'!$A$7:$A$107</xm:f>
          </x14:formula1>
          <xm:sqref>C5</xm:sqref>
        </x14:dataValidation>
        <x14:dataValidation type="list" allowBlank="1" showInputMessage="1" showErrorMessage="1">
          <x14:formula1>
            <xm:f>'DONNEES G.'!$F$2:$G$2</xm:f>
          </x14:formula1>
          <xm:sqref>C6</xm:sqref>
        </x14:dataValidation>
        <x14:dataValidation type="list" allowBlank="1" showInputMessage="1" showErrorMessage="1">
          <x14:formula1>
            <xm:f>'DONNEES G.'!$F$6:$F$8</xm:f>
          </x14:formula1>
          <xm:sqref>C13</xm:sqref>
        </x14:dataValidation>
        <x14:dataValidation type="list" allowBlank="1" showInputMessage="1" showErrorMessage="1">
          <x14:formula1>
            <xm:f>'DONNEES G.'!$F$12:$F$14</xm:f>
          </x14:formula1>
          <xm:sqref>C14</xm:sqref>
        </x14:dataValidation>
        <x14:dataValidation type="list" allowBlank="1" showInputMessage="1" showErrorMessage="1">
          <x14:formula1>
            <xm:f>'DONNEES G.'!$F$18:$F$20</xm:f>
          </x14:formula1>
          <xm:sqref>C21</xm:sqref>
        </x14:dataValidation>
      </x14:dataValidations>
    </ext>
  </extLst>
</worksheet>
</file>

<file path=xl/worksheets/sheet3.xml><?xml version="1.0" encoding="utf-8"?>
<worksheet xmlns="http://schemas.openxmlformats.org/spreadsheetml/2006/main" xmlns:r="http://schemas.openxmlformats.org/officeDocument/2006/relationships">
  <sheetPr codeName="Feuil3"/>
  <dimension ref="A1:H52"/>
  <sheetViews>
    <sheetView view="pageLayout" zoomScaleNormal="85" workbookViewId="0">
      <selection activeCell="B17" sqref="B17"/>
    </sheetView>
  </sheetViews>
  <sheetFormatPr baseColWidth="10" defaultRowHeight="15"/>
  <cols>
    <col min="1" max="1" width="11.42578125" customWidth="1"/>
    <col min="2" max="2" width="14.42578125" customWidth="1"/>
    <col min="3" max="3" width="9.5703125" customWidth="1"/>
    <col min="4" max="4" width="9.85546875" customWidth="1"/>
    <col min="5" max="5" width="10.7109375" customWidth="1"/>
    <col min="6" max="6" width="9.5703125" customWidth="1"/>
    <col min="7" max="7" width="9.140625" customWidth="1"/>
    <col min="8" max="8" width="12.42578125" customWidth="1"/>
  </cols>
  <sheetData>
    <row r="1" spans="1:8">
      <c r="A1" s="15"/>
      <c r="B1" s="15"/>
      <c r="C1" s="15"/>
      <c r="D1" s="30" t="s">
        <v>43</v>
      </c>
      <c r="E1" s="31">
        <f>st_nomCellDateDevis</f>
        <v>44601</v>
      </c>
      <c r="F1" s="15"/>
      <c r="G1" s="15"/>
      <c r="H1" s="15"/>
    </row>
    <row r="2" spans="1:8">
      <c r="A2" s="15"/>
      <c r="B2" s="15"/>
      <c r="C2" s="15"/>
      <c r="D2" s="30" t="s">
        <v>44</v>
      </c>
      <c r="E2" s="31">
        <f>EDATE(E1,1)</f>
        <v>44629</v>
      </c>
      <c r="F2" s="15"/>
      <c r="G2" s="15"/>
      <c r="H2" s="15"/>
    </row>
    <row r="3" spans="1:8" ht="14.45" customHeight="1">
      <c r="A3" s="50" t="s">
        <v>45</v>
      </c>
      <c r="B3" s="43"/>
      <c r="C3" s="15"/>
      <c r="D3" s="15"/>
      <c r="E3" s="15"/>
      <c r="F3" s="121" t="s">
        <v>46</v>
      </c>
      <c r="G3" s="44" t="str">
        <f>UPPER(COORDONNEES!C4)&amp;" " &amp; COORDONNEES!C5</f>
        <v>AMY Arthur</v>
      </c>
      <c r="H3" s="45"/>
    </row>
    <row r="4" spans="1:8" ht="7.9" customHeight="1">
      <c r="A4" s="51" t="str">
        <f>"    " &amp; UPPER(st_clientSociete)</f>
        <v/>
      </c>
      <c r="B4" s="43"/>
      <c r="C4" s="15"/>
      <c r="D4" s="15"/>
      <c r="E4" s="15"/>
      <c r="F4" s="122"/>
      <c r="G4" s="46" t="str">
        <f>"    TEL. : " &amp;COORDONNEES!C7</f>
        <v xml:space="preserve">    TEL. : 06.95.94.95.52</v>
      </c>
      <c r="H4" s="47"/>
    </row>
    <row r="5" spans="1:8">
      <c r="A5" s="51" t="str">
        <f>COORDONNEES!C12 &amp; " " &amp; COORDONNEES!C13</f>
        <v>DUBOIS Bob</v>
      </c>
      <c r="B5" s="43"/>
      <c r="C5" s="15"/>
      <c r="D5" s="15"/>
      <c r="E5" s="15"/>
      <c r="F5" s="123"/>
      <c r="G5" s="48" t="str">
        <f>"    VEB : " &amp; UPPER(COORDONNEES!C8)</f>
        <v xml:space="preserve">    VEB : ANNECY</v>
      </c>
      <c r="H5" s="49"/>
    </row>
    <row r="6" spans="1:8" ht="7.15" customHeight="1">
      <c r="A6" s="124" t="str">
        <f>"    " &amp; st_clientAdresse</f>
        <v xml:space="preserve">    </v>
      </c>
      <c r="B6" s="124"/>
      <c r="C6" s="15"/>
      <c r="D6" s="15"/>
      <c r="E6" s="15"/>
      <c r="F6" s="43"/>
      <c r="G6" s="43"/>
      <c r="H6" s="43"/>
    </row>
    <row r="7" spans="1:8">
      <c r="A7" s="52" t="str">
        <f>COORDONNEES!C15 &amp;", " &amp; COORDONNEES!C14</f>
        <v>105 Chemin des alouettes, Villaz</v>
      </c>
      <c r="B7" s="43"/>
      <c r="C7" s="15"/>
      <c r="D7" s="15"/>
      <c r="E7" s="15"/>
      <c r="F7" s="38" t="s">
        <v>47</v>
      </c>
      <c r="G7" s="54" t="s">
        <v>48</v>
      </c>
      <c r="H7" s="40" t="s">
        <v>49</v>
      </c>
    </row>
    <row r="8" spans="1:8">
      <c r="A8" s="125" t="str">
        <f>"TEL : " &amp; COORDONNEES!C17</f>
        <v>TEL : 06.95.95.99.78</v>
      </c>
      <c r="B8" s="125"/>
      <c r="C8" s="15"/>
      <c r="D8" s="15"/>
      <c r="E8" s="15"/>
      <c r="F8" s="55" t="s">
        <v>50</v>
      </c>
      <c r="G8" s="56" t="s">
        <v>51</v>
      </c>
      <c r="H8" s="57" t="str">
        <f>st_nomCellTraitement</f>
        <v>Marron</v>
      </c>
    </row>
    <row r="9" spans="1:8">
      <c r="A9" s="43" t="str">
        <f>"Mail : " &amp; COORDONNEES!C16</f>
        <v>Mail : azerty@treza.com</v>
      </c>
      <c r="B9" s="43"/>
      <c r="C9" s="15"/>
      <c r="D9" s="15"/>
      <c r="E9" s="15"/>
      <c r="F9" s="38" t="s">
        <v>52</v>
      </c>
      <c r="G9" s="39" t="s">
        <v>53</v>
      </c>
      <c r="H9" s="40" t="s">
        <v>54</v>
      </c>
    </row>
    <row r="10" spans="1:8">
      <c r="A10" s="15"/>
      <c r="B10" s="15"/>
      <c r="C10" s="15"/>
      <c r="D10" s="15"/>
      <c r="E10" s="15"/>
      <c r="F10" s="58">
        <f>st_nomCellLongueur</f>
        <v>10540</v>
      </c>
      <c r="G10" s="59">
        <f>st_nomCellLargeur</f>
        <v>3700</v>
      </c>
      <c r="H10" s="41">
        <f>st_nomCellH2</f>
        <v>300</v>
      </c>
    </row>
    <row r="11" spans="1:8">
      <c r="A11" s="42" t="s">
        <v>65</v>
      </c>
      <c r="B11" s="15"/>
      <c r="C11" s="15"/>
      <c r="D11" s="15"/>
      <c r="E11" s="15"/>
      <c r="F11" s="38" t="s">
        <v>55</v>
      </c>
      <c r="G11" s="39" t="s">
        <v>56</v>
      </c>
      <c r="H11" s="40" t="s">
        <v>57</v>
      </c>
    </row>
    <row r="12" spans="1:8">
      <c r="A12" s="43" t="s">
        <v>66</v>
      </c>
      <c r="B12" s="15"/>
      <c r="C12" s="15"/>
      <c r="D12" s="15"/>
      <c r="E12" s="15"/>
      <c r="F12" s="58">
        <f>st_nomCellH2</f>
        <v>300</v>
      </c>
      <c r="G12" s="59">
        <f>st_nomCellH1</f>
        <v>300</v>
      </c>
      <c r="H12" s="41" t="str">
        <f>st_nomCellEpaisseurLames</f>
        <v>Bois 28mm</v>
      </c>
    </row>
    <row r="13" spans="1:8">
      <c r="A13" s="15"/>
      <c r="B13" s="15"/>
      <c r="C13" s="15"/>
      <c r="D13" s="15"/>
      <c r="E13" s="15"/>
      <c r="F13" s="38" t="s">
        <v>58</v>
      </c>
      <c r="G13" s="39"/>
      <c r="H13" s="40"/>
    </row>
    <row r="14" spans="1:8">
      <c r="A14" s="15"/>
      <c r="B14" s="15"/>
      <c r="C14" s="15"/>
      <c r="D14" s="15"/>
      <c r="E14" s="15"/>
      <c r="F14" s="126" t="str">
        <f>st_nomCellMarche &amp; " (" &amp; st_nomCellInfoTypeUsage &amp; ")"</f>
        <v>Privé (Charge admissible : 250 kg/m²)</v>
      </c>
      <c r="G14" s="127"/>
      <c r="H14" s="128"/>
    </row>
    <row r="15" spans="1:8">
      <c r="A15" s="15"/>
      <c r="B15" s="15"/>
      <c r="C15" s="15"/>
      <c r="D15" s="15"/>
      <c r="E15" s="15"/>
      <c r="F15" s="38" t="s">
        <v>59</v>
      </c>
      <c r="G15" s="39"/>
      <c r="H15" s="40" t="s">
        <v>60</v>
      </c>
    </row>
    <row r="16" spans="1:8">
      <c r="A16" s="15"/>
      <c r="B16" s="15"/>
      <c r="C16" s="15"/>
      <c r="D16" s="15"/>
      <c r="E16" s="15"/>
      <c r="F16" s="119" t="str">
        <f>st_nomCellDepartement</f>
        <v>31 - Haute Garonne</v>
      </c>
      <c r="G16" s="120"/>
      <c r="H16" s="41" t="str">
        <f xml:space="preserve"> st_nomCellAltitude</f>
        <v>&lt;= 1000 m</v>
      </c>
    </row>
    <row r="17" spans="1:8">
      <c r="A17" s="15"/>
      <c r="B17" s="15"/>
      <c r="C17" s="15"/>
      <c r="D17" s="32"/>
      <c r="E17" s="32"/>
      <c r="F17" s="114" t="s">
        <v>61</v>
      </c>
      <c r="G17" s="115"/>
      <c r="H17" s="40" t="s">
        <v>62</v>
      </c>
    </row>
    <row r="18" spans="1:8">
      <c r="A18" s="15"/>
      <c r="B18" s="15"/>
      <c r="C18" s="15"/>
      <c r="D18" s="33"/>
      <c r="E18" s="33"/>
      <c r="F18" s="119" t="s">
        <v>63</v>
      </c>
      <c r="G18" s="120"/>
      <c r="H18" s="41">
        <v>0</v>
      </c>
    </row>
    <row r="19" spans="1:8">
      <c r="A19" s="15"/>
      <c r="B19" s="15"/>
      <c r="C19" s="32"/>
      <c r="D19" s="32"/>
      <c r="E19" s="32"/>
      <c r="F19" s="32"/>
      <c r="G19" s="32"/>
      <c r="H19" s="34" t="str">
        <f>"Version outil : " &amp; st_versionOutil</f>
        <v>Version outil : 1.0.0</v>
      </c>
    </row>
    <row r="20" spans="1:8">
      <c r="A20" s="15"/>
      <c r="B20" s="15"/>
      <c r="C20" s="15"/>
      <c r="D20" s="15"/>
      <c r="E20" s="15"/>
      <c r="F20" s="15"/>
      <c r="G20" s="15"/>
      <c r="H20" s="15"/>
    </row>
    <row r="21" spans="1:8">
      <c r="A21" s="15"/>
      <c r="B21" s="15"/>
      <c r="C21" s="35"/>
      <c r="D21" s="35"/>
      <c r="E21" s="35"/>
      <c r="F21" s="15"/>
      <c r="G21" s="15"/>
      <c r="H21" s="15"/>
    </row>
    <row r="22" spans="1:8" ht="15.75" thickBot="1">
      <c r="A22" s="36" t="s">
        <v>64</v>
      </c>
      <c r="B22" s="15"/>
      <c r="C22" s="35"/>
      <c r="D22" s="35"/>
      <c r="E22" s="35"/>
      <c r="F22" s="15"/>
      <c r="G22" s="15"/>
      <c r="H22" s="37"/>
    </row>
    <row r="23" spans="1:8">
      <c r="A23" s="5" t="s">
        <v>9</v>
      </c>
      <c r="B23" s="6"/>
      <c r="C23" s="6" t="s">
        <v>10</v>
      </c>
      <c r="D23" s="6" t="s">
        <v>11</v>
      </c>
      <c r="E23" s="6" t="s">
        <v>12</v>
      </c>
      <c r="F23" s="6" t="s">
        <v>13</v>
      </c>
      <c r="G23" s="6" t="s">
        <v>14</v>
      </c>
      <c r="H23" s="7" t="s">
        <v>15</v>
      </c>
    </row>
    <row r="24" spans="1:8">
      <c r="A24" s="1" t="s">
        <v>16</v>
      </c>
      <c r="B24" s="8"/>
      <c r="C24" s="8">
        <v>80</v>
      </c>
      <c r="D24" s="8">
        <v>200</v>
      </c>
      <c r="E24" s="8">
        <v>3520</v>
      </c>
      <c r="F24" s="8">
        <v>17</v>
      </c>
      <c r="G24" s="8">
        <v>981</v>
      </c>
      <c r="H24" s="10">
        <v>1502.7978240000002</v>
      </c>
    </row>
    <row r="25" spans="1:8">
      <c r="A25" s="1" t="s">
        <v>17</v>
      </c>
      <c r="B25" s="8"/>
      <c r="C25" s="8">
        <v>90</v>
      </c>
      <c r="D25" s="8">
        <v>320</v>
      </c>
      <c r="E25" s="8">
        <v>3700</v>
      </c>
      <c r="F25" s="8">
        <v>2</v>
      </c>
      <c r="G25" s="8">
        <v>981</v>
      </c>
      <c r="H25" s="10">
        <v>334.51315199999999</v>
      </c>
    </row>
    <row r="26" spans="1:8">
      <c r="A26" s="1" t="s">
        <v>18</v>
      </c>
      <c r="B26" s="8"/>
      <c r="C26" s="8">
        <v>90</v>
      </c>
      <c r="D26" s="8">
        <v>320</v>
      </c>
      <c r="E26" s="8">
        <v>10360</v>
      </c>
      <c r="F26" s="8">
        <v>2</v>
      </c>
      <c r="G26" s="8">
        <v>981</v>
      </c>
      <c r="H26" s="10">
        <v>936.63682560000018</v>
      </c>
    </row>
    <row r="27" spans="1:8">
      <c r="A27" s="1" t="s">
        <v>19</v>
      </c>
      <c r="B27" s="8"/>
      <c r="C27" s="8">
        <v>68</v>
      </c>
      <c r="D27" s="8">
        <v>90</v>
      </c>
      <c r="E27" s="8">
        <v>500</v>
      </c>
      <c r="F27" s="8">
        <v>18</v>
      </c>
      <c r="G27" s="8">
        <v>665</v>
      </c>
      <c r="H27" s="10">
        <v>58.605119999999999</v>
      </c>
    </row>
    <row r="28" spans="1:8">
      <c r="A28" s="1"/>
      <c r="B28" s="8"/>
      <c r="C28" s="8"/>
      <c r="D28" s="8" t="s">
        <v>20</v>
      </c>
      <c r="E28" s="8"/>
      <c r="F28" s="8"/>
      <c r="G28" s="8"/>
      <c r="H28" s="10" t="s">
        <v>30</v>
      </c>
    </row>
    <row r="29" spans="1:8">
      <c r="A29" s="1"/>
      <c r="B29" s="8"/>
      <c r="C29" s="8"/>
      <c r="D29" s="8" t="s">
        <v>21</v>
      </c>
      <c r="E29" s="8"/>
      <c r="F29" s="8"/>
      <c r="G29" s="8"/>
      <c r="H29" s="10" t="s">
        <v>30</v>
      </c>
    </row>
    <row r="30" spans="1:8">
      <c r="A30" s="1"/>
      <c r="B30" s="8"/>
      <c r="C30" s="8"/>
      <c r="D30" s="8"/>
      <c r="E30" s="8"/>
      <c r="F30" s="8"/>
      <c r="G30" s="8"/>
      <c r="H30" s="10" t="s">
        <v>30</v>
      </c>
    </row>
    <row r="31" spans="1:8">
      <c r="A31" s="1"/>
      <c r="B31" s="8"/>
      <c r="C31" s="8"/>
      <c r="D31" s="8"/>
      <c r="E31" s="8"/>
      <c r="F31" s="8"/>
      <c r="G31" s="8"/>
      <c r="H31" s="10" t="s">
        <v>30</v>
      </c>
    </row>
    <row r="32" spans="1:8">
      <c r="A32" s="1"/>
      <c r="B32" s="8"/>
      <c r="C32" s="8"/>
      <c r="D32" s="8"/>
      <c r="E32" s="8"/>
      <c r="F32" s="8"/>
      <c r="G32" s="8"/>
      <c r="H32" s="10" t="s">
        <v>30</v>
      </c>
    </row>
    <row r="33" spans="1:8">
      <c r="A33" s="1"/>
      <c r="B33" s="8"/>
      <c r="C33" s="8" t="s">
        <v>22</v>
      </c>
      <c r="D33" s="8"/>
      <c r="E33" s="8"/>
      <c r="F33" s="8"/>
      <c r="G33" s="8"/>
      <c r="H33" s="10">
        <v>2832.5529216000004</v>
      </c>
    </row>
    <row r="34" spans="1:8">
      <c r="A34" s="1" t="s">
        <v>23</v>
      </c>
      <c r="B34" s="8"/>
      <c r="C34" s="8"/>
      <c r="D34" s="8"/>
      <c r="E34" s="8"/>
      <c r="F34" s="8">
        <v>1</v>
      </c>
      <c r="G34" s="8">
        <v>9</v>
      </c>
      <c r="H34" s="10">
        <v>14.4</v>
      </c>
    </row>
    <row r="35" spans="1:8">
      <c r="A35" s="1" t="s">
        <v>24</v>
      </c>
      <c r="B35" s="8"/>
      <c r="C35" s="8"/>
      <c r="D35" s="8"/>
      <c r="E35" s="8"/>
      <c r="F35" s="8">
        <v>18</v>
      </c>
      <c r="G35" s="8">
        <v>7.02</v>
      </c>
      <c r="H35" s="10">
        <v>202.17599999999999</v>
      </c>
    </row>
    <row r="36" spans="1:8">
      <c r="A36" s="1" t="s">
        <v>25</v>
      </c>
      <c r="B36" s="8"/>
      <c r="C36" s="8"/>
      <c r="D36" s="8"/>
      <c r="E36" s="8"/>
      <c r="F36" s="8">
        <v>34</v>
      </c>
      <c r="G36" s="8">
        <v>12.64</v>
      </c>
      <c r="H36" s="10">
        <v>687.61599999999999</v>
      </c>
    </row>
    <row r="37" spans="1:8">
      <c r="A37" s="1" t="s">
        <v>26</v>
      </c>
      <c r="B37" s="8"/>
      <c r="C37" s="8"/>
      <c r="D37" s="8"/>
      <c r="E37" s="8"/>
      <c r="F37" s="8">
        <v>4</v>
      </c>
      <c r="G37" s="8">
        <v>6.78</v>
      </c>
      <c r="H37" s="10">
        <v>43.392000000000003</v>
      </c>
    </row>
    <row r="38" spans="1:8">
      <c r="A38" s="1" t="s">
        <v>27</v>
      </c>
      <c r="B38" s="8"/>
      <c r="C38" s="8"/>
      <c r="D38" s="8"/>
      <c r="E38" s="8"/>
      <c r="F38" s="8">
        <v>1</v>
      </c>
      <c r="G38" s="8">
        <v>7.44</v>
      </c>
      <c r="H38" s="10">
        <v>11.904000000000002</v>
      </c>
    </row>
    <row r="39" spans="1:8" ht="9.6" customHeight="1">
      <c r="A39" s="1" t="s">
        <v>28</v>
      </c>
      <c r="B39" s="8"/>
      <c r="C39" s="8"/>
      <c r="D39" s="8"/>
      <c r="E39" s="8"/>
      <c r="F39" s="8">
        <v>16</v>
      </c>
      <c r="G39" s="8">
        <v>11.14</v>
      </c>
      <c r="H39" s="10">
        <v>285.18400000000003</v>
      </c>
    </row>
    <row r="40" spans="1:8" ht="12" customHeight="1">
      <c r="A40" s="1"/>
      <c r="B40" s="8"/>
      <c r="C40" s="8"/>
      <c r="D40" s="8"/>
      <c r="E40" s="8"/>
      <c r="F40" s="8"/>
      <c r="G40" s="8"/>
      <c r="H40" s="10" t="s">
        <v>30</v>
      </c>
    </row>
    <row r="41" spans="1:8" ht="8.4499999999999993" customHeight="1">
      <c r="A41" s="1"/>
      <c r="B41" s="8"/>
      <c r="C41" s="8"/>
      <c r="D41" s="8"/>
      <c r="E41" s="8"/>
      <c r="F41" s="8"/>
      <c r="G41" s="8"/>
      <c r="H41" s="10" t="s">
        <v>30</v>
      </c>
    </row>
    <row r="42" spans="1:8">
      <c r="A42" s="1"/>
      <c r="B42" s="8"/>
      <c r="C42" s="8"/>
      <c r="D42" s="8"/>
      <c r="E42" s="8"/>
      <c r="F42" s="8"/>
      <c r="G42" s="8"/>
      <c r="H42" s="10" t="s">
        <v>30</v>
      </c>
    </row>
    <row r="43" spans="1:8" ht="15.75" thickBot="1">
      <c r="A43" s="3"/>
      <c r="B43" s="9"/>
      <c r="C43" s="9" t="s">
        <v>29</v>
      </c>
      <c r="D43" s="9"/>
      <c r="E43" s="9"/>
      <c r="F43" s="9"/>
      <c r="G43" s="9"/>
      <c r="H43" s="11">
        <v>1244.672</v>
      </c>
    </row>
    <row r="44" spans="1:8">
      <c r="A44" s="116" t="s">
        <v>31</v>
      </c>
      <c r="B44" s="116"/>
      <c r="C44" s="116"/>
      <c r="D44" s="116"/>
      <c r="E44" s="116"/>
      <c r="F44" s="116"/>
      <c r="G44" s="116"/>
      <c r="H44" s="116"/>
    </row>
    <row r="45" spans="1:8">
      <c r="A45" s="117"/>
      <c r="B45" s="117"/>
      <c r="C45" s="117"/>
      <c r="D45" s="117"/>
      <c r="E45" s="117"/>
      <c r="F45" s="117"/>
      <c r="G45" s="117"/>
      <c r="H45" s="117"/>
    </row>
    <row r="46" spans="1:8">
      <c r="A46" s="12" t="s">
        <v>32</v>
      </c>
      <c r="B46" s="13"/>
      <c r="C46" s="14"/>
      <c r="D46" s="15"/>
      <c r="E46" s="16" t="s">
        <v>33</v>
      </c>
      <c r="F46" s="17"/>
      <c r="G46" s="18"/>
      <c r="H46" s="19">
        <f>H33+H43</f>
        <v>4077.2249216000005</v>
      </c>
    </row>
    <row r="47" spans="1:8">
      <c r="A47" s="20"/>
      <c r="B47" s="15"/>
      <c r="C47" s="21"/>
      <c r="D47" s="15"/>
      <c r="E47" s="16" t="s">
        <v>34</v>
      </c>
      <c r="F47" s="17"/>
      <c r="G47" s="18"/>
      <c r="H47" s="19">
        <f>st_fraisTransport</f>
        <v>150</v>
      </c>
    </row>
    <row r="48" spans="1:8">
      <c r="A48" s="12" t="s">
        <v>35</v>
      </c>
      <c r="B48" s="17"/>
      <c r="C48" s="22"/>
      <c r="D48" s="15"/>
      <c r="E48" s="16" t="s">
        <v>36</v>
      </c>
      <c r="F48" s="17"/>
      <c r="G48" s="18"/>
      <c r="H48" s="23">
        <v>0.2</v>
      </c>
    </row>
    <row r="49" spans="1:8">
      <c r="A49" s="24" t="s">
        <v>37</v>
      </c>
      <c r="B49" s="15"/>
      <c r="C49" s="21"/>
      <c r="D49" s="15"/>
      <c r="E49" s="16" t="s">
        <v>38</v>
      </c>
      <c r="F49" s="17"/>
      <c r="G49" s="18"/>
      <c r="H49" s="19">
        <f>(H46+H47)*H48</f>
        <v>845.44498432</v>
      </c>
    </row>
    <row r="50" spans="1:8" ht="14.45" customHeight="1">
      <c r="A50" s="25" t="s">
        <v>39</v>
      </c>
      <c r="B50" s="26"/>
      <c r="C50" s="27"/>
      <c r="D50" s="15"/>
      <c r="E50" s="28" t="s">
        <v>40</v>
      </c>
      <c r="F50" s="29"/>
      <c r="G50" s="18" t="s">
        <v>41</v>
      </c>
      <c r="H50" s="19">
        <f>H46+H47+H49</f>
        <v>5072.66990592</v>
      </c>
    </row>
    <row r="51" spans="1:8">
      <c r="A51" s="118" t="s">
        <v>42</v>
      </c>
      <c r="B51" s="118"/>
      <c r="C51" s="118"/>
      <c r="D51" s="118"/>
      <c r="E51" s="118"/>
      <c r="F51" s="118"/>
      <c r="G51" s="118"/>
      <c r="H51" s="118"/>
    </row>
    <row r="52" spans="1:8">
      <c r="A52" s="118"/>
      <c r="B52" s="118"/>
      <c r="C52" s="118"/>
      <c r="D52" s="118"/>
      <c r="E52" s="118"/>
      <c r="F52" s="118"/>
      <c r="G52" s="118"/>
      <c r="H52" s="118"/>
    </row>
  </sheetData>
  <mergeCells count="9">
    <mergeCell ref="F17:G17"/>
    <mergeCell ref="A44:H45"/>
    <mergeCell ref="A51:H52"/>
    <mergeCell ref="F18:G18"/>
    <mergeCell ref="F3:F5"/>
    <mergeCell ref="A6:B6"/>
    <mergeCell ref="A8:B8"/>
    <mergeCell ref="F14:H14"/>
    <mergeCell ref="F16:G1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4"/>
  <dimension ref="A1:H107"/>
  <sheetViews>
    <sheetView topLeftCell="A7" workbookViewId="0">
      <selection activeCell="A7" sqref="A7:A107"/>
    </sheetView>
  </sheetViews>
  <sheetFormatPr baseColWidth="10" defaultRowHeight="15"/>
  <cols>
    <col min="1" max="1" width="24.7109375" bestFit="1" customWidth="1"/>
  </cols>
  <sheetData>
    <row r="1" spans="1:8">
      <c r="A1" s="60" t="s">
        <v>85</v>
      </c>
      <c r="B1" s="60"/>
      <c r="C1" s="60"/>
      <c r="F1" s="60" t="s">
        <v>87</v>
      </c>
      <c r="G1" s="60"/>
      <c r="H1" s="60"/>
    </row>
    <row r="2" spans="1:8">
      <c r="A2" t="s">
        <v>89</v>
      </c>
      <c r="B2" t="s">
        <v>90</v>
      </c>
      <c r="F2" t="s">
        <v>192</v>
      </c>
      <c r="G2" t="s">
        <v>193</v>
      </c>
    </row>
    <row r="5" spans="1:8">
      <c r="A5" s="60" t="s">
        <v>86</v>
      </c>
      <c r="B5" s="60"/>
      <c r="C5" s="60"/>
      <c r="F5" s="60" t="s">
        <v>80</v>
      </c>
      <c r="G5" s="60"/>
      <c r="H5" s="60"/>
    </row>
    <row r="6" spans="1:8">
      <c r="F6" t="s">
        <v>198</v>
      </c>
    </row>
    <row r="7" spans="1:8">
      <c r="A7" t="s">
        <v>91</v>
      </c>
      <c r="F7" t="s">
        <v>199</v>
      </c>
    </row>
    <row r="8" spans="1:8">
      <c r="A8" t="s">
        <v>92</v>
      </c>
      <c r="F8" t="s">
        <v>200</v>
      </c>
    </row>
    <row r="9" spans="1:8">
      <c r="A9" t="s">
        <v>93</v>
      </c>
    </row>
    <row r="10" spans="1:8">
      <c r="A10" t="s">
        <v>94</v>
      </c>
    </row>
    <row r="11" spans="1:8">
      <c r="A11" t="s">
        <v>95</v>
      </c>
      <c r="F11" s="60" t="s">
        <v>84</v>
      </c>
      <c r="G11" s="60"/>
      <c r="H11" s="60"/>
    </row>
    <row r="12" spans="1:8">
      <c r="A12" t="s">
        <v>96</v>
      </c>
      <c r="F12" t="s">
        <v>201</v>
      </c>
    </row>
    <row r="13" spans="1:8">
      <c r="A13" t="s">
        <v>97</v>
      </c>
      <c r="F13" t="s">
        <v>202</v>
      </c>
    </row>
    <row r="14" spans="1:8">
      <c r="A14" t="s">
        <v>98</v>
      </c>
      <c r="F14" t="s">
        <v>203</v>
      </c>
    </row>
    <row r="15" spans="1:8">
      <c r="A15" t="s">
        <v>99</v>
      </c>
    </row>
    <row r="16" spans="1:8">
      <c r="A16" t="s">
        <v>100</v>
      </c>
    </row>
    <row r="17" spans="1:8">
      <c r="A17" t="s">
        <v>101</v>
      </c>
      <c r="F17" s="60" t="s">
        <v>204</v>
      </c>
      <c r="G17" s="60"/>
      <c r="H17" s="60"/>
    </row>
    <row r="18" spans="1:8">
      <c r="A18" t="s">
        <v>102</v>
      </c>
      <c r="F18" t="s">
        <v>205</v>
      </c>
    </row>
    <row r="19" spans="1:8">
      <c r="A19" t="s">
        <v>103</v>
      </c>
      <c r="F19" t="s">
        <v>206</v>
      </c>
    </row>
    <row r="20" spans="1:8">
      <c r="A20" t="s">
        <v>104</v>
      </c>
      <c r="F20" t="s">
        <v>207</v>
      </c>
    </row>
    <row r="21" spans="1:8">
      <c r="A21" t="s">
        <v>105</v>
      </c>
    </row>
    <row r="22" spans="1:8">
      <c r="A22" t="s">
        <v>106</v>
      </c>
    </row>
    <row r="23" spans="1:8">
      <c r="A23" t="s">
        <v>107</v>
      </c>
    </row>
    <row r="24" spans="1:8">
      <c r="A24" t="s">
        <v>108</v>
      </c>
    </row>
    <row r="25" spans="1:8">
      <c r="A25" t="s">
        <v>109</v>
      </c>
    </row>
    <row r="26" spans="1:8">
      <c r="A26" t="s">
        <v>110</v>
      </c>
    </row>
    <row r="27" spans="1:8">
      <c r="A27" t="s">
        <v>111</v>
      </c>
    </row>
    <row r="28" spans="1:8">
      <c r="A28" t="s">
        <v>112</v>
      </c>
    </row>
    <row r="29" spans="1:8">
      <c r="A29" t="s">
        <v>113</v>
      </c>
    </row>
    <row r="30" spans="1:8">
      <c r="A30" t="s">
        <v>114</v>
      </c>
    </row>
    <row r="31" spans="1:8">
      <c r="A31" t="s">
        <v>115</v>
      </c>
    </row>
    <row r="32" spans="1:8">
      <c r="A32" t="s">
        <v>116</v>
      </c>
    </row>
    <row r="33" spans="1:1">
      <c r="A33" t="s">
        <v>117</v>
      </c>
    </row>
    <row r="34" spans="1:1">
      <c r="A34" t="s">
        <v>118</v>
      </c>
    </row>
    <row r="35" spans="1:1">
      <c r="A35" t="s">
        <v>119</v>
      </c>
    </row>
    <row r="36" spans="1:1">
      <c r="A36" t="s">
        <v>120</v>
      </c>
    </row>
    <row r="37" spans="1:1">
      <c r="A37" t="s">
        <v>121</v>
      </c>
    </row>
    <row r="38" spans="1:1">
      <c r="A38" t="s">
        <v>122</v>
      </c>
    </row>
    <row r="39" spans="1:1">
      <c r="A39" t="s">
        <v>123</v>
      </c>
    </row>
    <row r="40" spans="1:1">
      <c r="A40" t="s">
        <v>124</v>
      </c>
    </row>
    <row r="41" spans="1:1">
      <c r="A41" t="s">
        <v>125</v>
      </c>
    </row>
    <row r="42" spans="1:1">
      <c r="A42" t="s">
        <v>126</v>
      </c>
    </row>
    <row r="43" spans="1:1">
      <c r="A43" t="s">
        <v>127</v>
      </c>
    </row>
    <row r="44" spans="1:1">
      <c r="A44" t="s">
        <v>128</v>
      </c>
    </row>
    <row r="45" spans="1:1">
      <c r="A45" t="s">
        <v>129</v>
      </c>
    </row>
    <row r="46" spans="1:1">
      <c r="A46" t="s">
        <v>130</v>
      </c>
    </row>
    <row r="47" spans="1:1">
      <c r="A47" t="s">
        <v>131</v>
      </c>
    </row>
    <row r="48" spans="1:1">
      <c r="A48" t="s">
        <v>132</v>
      </c>
    </row>
    <row r="49" spans="1:1">
      <c r="A49" t="s">
        <v>133</v>
      </c>
    </row>
    <row r="50" spans="1:1">
      <c r="A50" t="s">
        <v>134</v>
      </c>
    </row>
    <row r="51" spans="1:1">
      <c r="A51" t="s">
        <v>135</v>
      </c>
    </row>
    <row r="52" spans="1:1">
      <c r="A52" t="s">
        <v>136</v>
      </c>
    </row>
    <row r="53" spans="1:1">
      <c r="A53" t="s">
        <v>137</v>
      </c>
    </row>
    <row r="54" spans="1:1">
      <c r="A54" t="s">
        <v>138</v>
      </c>
    </row>
    <row r="55" spans="1:1">
      <c r="A55" t="s">
        <v>139</v>
      </c>
    </row>
    <row r="56" spans="1:1">
      <c r="A56" t="s">
        <v>140</v>
      </c>
    </row>
    <row r="57" spans="1:1">
      <c r="A57" t="s">
        <v>141</v>
      </c>
    </row>
    <row r="58" spans="1:1">
      <c r="A58" t="s">
        <v>142</v>
      </c>
    </row>
    <row r="59" spans="1:1">
      <c r="A59" t="s">
        <v>143</v>
      </c>
    </row>
    <row r="60" spans="1:1">
      <c r="A60" t="s">
        <v>144</v>
      </c>
    </row>
    <row r="61" spans="1:1">
      <c r="A61" t="s">
        <v>145</v>
      </c>
    </row>
    <row r="62" spans="1:1">
      <c r="A62" t="s">
        <v>146</v>
      </c>
    </row>
    <row r="63" spans="1:1">
      <c r="A63" t="s">
        <v>147</v>
      </c>
    </row>
    <row r="64" spans="1:1">
      <c r="A64" t="s">
        <v>148</v>
      </c>
    </row>
    <row r="65" spans="1:1">
      <c r="A65" t="s">
        <v>149</v>
      </c>
    </row>
    <row r="66" spans="1:1">
      <c r="A66" t="s">
        <v>150</v>
      </c>
    </row>
    <row r="67" spans="1:1">
      <c r="A67" t="s">
        <v>151</v>
      </c>
    </row>
    <row r="68" spans="1:1">
      <c r="A68" t="s">
        <v>152</v>
      </c>
    </row>
    <row r="69" spans="1:1">
      <c r="A69" t="s">
        <v>153</v>
      </c>
    </row>
    <row r="70" spans="1:1">
      <c r="A70" t="s">
        <v>154</v>
      </c>
    </row>
    <row r="71" spans="1:1">
      <c r="A71" t="s">
        <v>155</v>
      </c>
    </row>
    <row r="72" spans="1:1">
      <c r="A72" t="s">
        <v>156</v>
      </c>
    </row>
    <row r="73" spans="1:1">
      <c r="A73" t="s">
        <v>157</v>
      </c>
    </row>
    <row r="74" spans="1:1">
      <c r="A74" t="s">
        <v>158</v>
      </c>
    </row>
    <row r="75" spans="1:1">
      <c r="A75" t="s">
        <v>159</v>
      </c>
    </row>
    <row r="76" spans="1:1">
      <c r="A76" t="s">
        <v>160</v>
      </c>
    </row>
    <row r="77" spans="1:1">
      <c r="A77" t="s">
        <v>161</v>
      </c>
    </row>
    <row r="78" spans="1:1">
      <c r="A78" t="s">
        <v>162</v>
      </c>
    </row>
    <row r="79" spans="1:1">
      <c r="A79" t="s">
        <v>163</v>
      </c>
    </row>
    <row r="80" spans="1:1">
      <c r="A80" t="s">
        <v>164</v>
      </c>
    </row>
    <row r="81" spans="1:1">
      <c r="A81" t="s">
        <v>165</v>
      </c>
    </row>
    <row r="82" spans="1:1">
      <c r="A82" t="s">
        <v>166</v>
      </c>
    </row>
    <row r="83" spans="1:1">
      <c r="A83" t="s">
        <v>167</v>
      </c>
    </row>
    <row r="84" spans="1:1">
      <c r="A84" t="s">
        <v>168</v>
      </c>
    </row>
    <row r="85" spans="1:1">
      <c r="A85" t="s">
        <v>169</v>
      </c>
    </row>
    <row r="86" spans="1:1">
      <c r="A86" t="s">
        <v>170</v>
      </c>
    </row>
    <row r="87" spans="1:1">
      <c r="A87" t="s">
        <v>171</v>
      </c>
    </row>
    <row r="88" spans="1:1">
      <c r="A88" t="s">
        <v>172</v>
      </c>
    </row>
    <row r="89" spans="1:1">
      <c r="A89" t="s">
        <v>173</v>
      </c>
    </row>
    <row r="90" spans="1:1">
      <c r="A90" t="s">
        <v>174</v>
      </c>
    </row>
    <row r="91" spans="1:1">
      <c r="A91" t="s">
        <v>175</v>
      </c>
    </row>
    <row r="92" spans="1:1">
      <c r="A92" t="s">
        <v>176</v>
      </c>
    </row>
    <row r="93" spans="1:1">
      <c r="A93" t="s">
        <v>177</v>
      </c>
    </row>
    <row r="94" spans="1:1">
      <c r="A94" t="s">
        <v>178</v>
      </c>
    </row>
    <row r="95" spans="1:1">
      <c r="A95" t="s">
        <v>179</v>
      </c>
    </row>
    <row r="96" spans="1:1">
      <c r="A96" t="s">
        <v>180</v>
      </c>
    </row>
    <row r="97" spans="1:1">
      <c r="A97" t="s">
        <v>181</v>
      </c>
    </row>
    <row r="98" spans="1:1">
      <c r="A98" t="s">
        <v>182</v>
      </c>
    </row>
    <row r="99" spans="1:1">
      <c r="A99" t="s">
        <v>183</v>
      </c>
    </row>
    <row r="100" spans="1:1">
      <c r="A100" t="s">
        <v>184</v>
      </c>
    </row>
    <row r="101" spans="1:1">
      <c r="A101" t="s">
        <v>185</v>
      </c>
    </row>
    <row r="102" spans="1:1">
      <c r="A102" t="s">
        <v>186</v>
      </c>
    </row>
    <row r="103" spans="1:1">
      <c r="A103" t="s">
        <v>187</v>
      </c>
    </row>
    <row r="104" spans="1:1">
      <c r="A104" t="s">
        <v>188</v>
      </c>
    </row>
    <row r="105" spans="1:1">
      <c r="A105" t="s">
        <v>189</v>
      </c>
    </row>
    <row r="106" spans="1:1">
      <c r="A106" t="s">
        <v>190</v>
      </c>
    </row>
    <row r="107" spans="1:1">
      <c r="A107" t="s">
        <v>191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S66"/>
  <sheetViews>
    <sheetView zoomScale="55" zoomScaleNormal="55" workbookViewId="0">
      <selection activeCell="N64" sqref="N64"/>
    </sheetView>
  </sheetViews>
  <sheetFormatPr baseColWidth="10" defaultRowHeight="15"/>
  <sheetData>
    <row r="1" spans="1:19" ht="15.75">
      <c r="A1" s="61" t="s">
        <v>208</v>
      </c>
      <c r="B1" s="62"/>
      <c r="C1" s="62"/>
      <c r="D1" s="62"/>
      <c r="E1" s="62"/>
      <c r="F1" s="62"/>
      <c r="G1" s="62"/>
      <c r="H1" s="62"/>
      <c r="I1" s="62"/>
      <c r="J1" s="62"/>
      <c r="K1" s="62"/>
      <c r="L1" s="62"/>
      <c r="M1" s="62"/>
      <c r="N1" s="62"/>
    </row>
    <row r="2" spans="1:19">
      <c r="O2" t="s">
        <v>192</v>
      </c>
      <c r="P2" t="s">
        <v>193</v>
      </c>
    </row>
    <row r="3" spans="1:19">
      <c r="A3" s="63" t="s">
        <v>209</v>
      </c>
      <c r="B3" s="63"/>
      <c r="C3" s="63"/>
      <c r="D3" s="63"/>
      <c r="E3" s="63"/>
      <c r="F3" s="63"/>
      <c r="G3" s="63"/>
      <c r="H3" s="63"/>
      <c r="I3" s="63"/>
      <c r="J3" s="63"/>
      <c r="K3" s="64"/>
      <c r="L3" s="64"/>
      <c r="M3" s="64"/>
      <c r="N3" s="64"/>
    </row>
    <row r="4" spans="1:19">
      <c r="A4" s="132" t="s">
        <v>210</v>
      </c>
      <c r="B4" s="133"/>
      <c r="C4" s="133"/>
      <c r="D4" s="133"/>
      <c r="E4" s="133"/>
      <c r="F4" s="133"/>
      <c r="G4" s="133"/>
      <c r="H4" s="133"/>
      <c r="I4" s="133"/>
      <c r="J4" s="134"/>
    </row>
    <row r="5" spans="1:19">
      <c r="A5" s="65" t="s">
        <v>211</v>
      </c>
      <c r="B5" s="66" t="s">
        <v>212</v>
      </c>
      <c r="C5" s="66" t="s">
        <v>213</v>
      </c>
      <c r="D5" s="66">
        <v>2000</v>
      </c>
      <c r="E5" s="66">
        <v>2500</v>
      </c>
      <c r="F5" s="66">
        <v>3000</v>
      </c>
      <c r="G5" s="66">
        <v>3500</v>
      </c>
      <c r="H5" s="66">
        <v>4000</v>
      </c>
      <c r="I5" s="66">
        <v>4500</v>
      </c>
      <c r="J5" s="66">
        <v>5000</v>
      </c>
      <c r="K5" s="67"/>
      <c r="L5" s="67"/>
      <c r="M5" s="67"/>
      <c r="N5" s="67"/>
      <c r="O5" s="67"/>
      <c r="P5" s="68" t="s">
        <v>214</v>
      </c>
      <c r="Q5" s="69" t="s">
        <v>10</v>
      </c>
      <c r="R5" s="69" t="s">
        <v>11</v>
      </c>
      <c r="S5" s="70" t="s">
        <v>215</v>
      </c>
    </row>
    <row r="6" spans="1:19">
      <c r="A6" s="71" t="s">
        <v>198</v>
      </c>
      <c r="B6" s="72">
        <v>4500</v>
      </c>
      <c r="C6" s="72">
        <v>400</v>
      </c>
      <c r="D6" s="73" t="s">
        <v>216</v>
      </c>
      <c r="E6" s="73" t="s">
        <v>216</v>
      </c>
      <c r="F6" s="73" t="s">
        <v>216</v>
      </c>
      <c r="G6" s="74" t="s">
        <v>217</v>
      </c>
      <c r="H6" s="75" t="s">
        <v>218</v>
      </c>
      <c r="I6" s="75" t="s">
        <v>218</v>
      </c>
      <c r="J6" s="76" t="s">
        <v>219</v>
      </c>
      <c r="K6" s="67"/>
      <c r="L6" s="67"/>
      <c r="M6" s="67"/>
      <c r="N6" s="67"/>
      <c r="O6" s="67"/>
      <c r="P6" s="77" t="s">
        <v>220</v>
      </c>
      <c r="Q6" s="78">
        <v>80</v>
      </c>
      <c r="R6" s="78">
        <v>160</v>
      </c>
      <c r="S6" s="79">
        <v>936</v>
      </c>
    </row>
    <row r="7" spans="1:19">
      <c r="A7" s="71" t="s">
        <v>221</v>
      </c>
      <c r="B7" s="72">
        <v>4000</v>
      </c>
      <c r="C7" s="72">
        <v>600</v>
      </c>
      <c r="D7" s="73" t="s">
        <v>216</v>
      </c>
      <c r="E7" s="73" t="s">
        <v>216</v>
      </c>
      <c r="F7" s="74" t="s">
        <v>217</v>
      </c>
      <c r="G7" s="74" t="s">
        <v>217</v>
      </c>
      <c r="H7" s="75" t="s">
        <v>218</v>
      </c>
      <c r="I7" s="80" t="s">
        <v>219</v>
      </c>
      <c r="J7" s="76" t="s">
        <v>219</v>
      </c>
      <c r="K7" s="67"/>
      <c r="L7" s="67"/>
      <c r="M7" s="67"/>
      <c r="N7" s="67"/>
      <c r="O7" s="67"/>
      <c r="P7" s="81" t="s">
        <v>220</v>
      </c>
      <c r="Q7" s="82">
        <v>80</v>
      </c>
      <c r="R7" s="82">
        <v>200</v>
      </c>
      <c r="S7" s="83">
        <v>936</v>
      </c>
    </row>
    <row r="8" spans="1:19">
      <c r="A8" s="84" t="s">
        <v>222</v>
      </c>
      <c r="B8" s="85">
        <v>3500</v>
      </c>
      <c r="C8" s="85">
        <v>1000</v>
      </c>
      <c r="D8" s="86" t="s">
        <v>216</v>
      </c>
      <c r="E8" s="87" t="s">
        <v>217</v>
      </c>
      <c r="F8" s="88" t="s">
        <v>218</v>
      </c>
      <c r="G8" s="88" t="s">
        <v>218</v>
      </c>
      <c r="H8" s="89" t="s">
        <v>219</v>
      </c>
      <c r="I8" s="89" t="s">
        <v>219</v>
      </c>
      <c r="J8" s="90" t="s">
        <v>219</v>
      </c>
      <c r="K8" s="67"/>
      <c r="L8" s="67"/>
      <c r="M8" s="67"/>
      <c r="N8" s="67"/>
      <c r="O8" s="67"/>
      <c r="P8" s="77" t="s">
        <v>220</v>
      </c>
      <c r="Q8" s="78">
        <v>80</v>
      </c>
      <c r="R8" s="78">
        <v>280</v>
      </c>
      <c r="S8" s="79">
        <v>936</v>
      </c>
    </row>
    <row r="9" spans="1:19">
      <c r="A9" s="67"/>
      <c r="B9" s="67"/>
      <c r="C9" s="67"/>
      <c r="D9" s="67"/>
      <c r="E9" s="67"/>
      <c r="F9" s="67"/>
      <c r="G9" s="67"/>
      <c r="H9" s="67"/>
      <c r="I9" s="67"/>
      <c r="J9" s="67"/>
      <c r="K9" s="67"/>
      <c r="L9" s="67"/>
      <c r="M9" s="67"/>
      <c r="N9" s="67"/>
      <c r="O9" s="67"/>
      <c r="P9" s="81" t="s">
        <v>220</v>
      </c>
      <c r="Q9" s="82">
        <v>90</v>
      </c>
      <c r="R9" s="82">
        <v>320</v>
      </c>
      <c r="S9" s="83">
        <v>936</v>
      </c>
    </row>
    <row r="10" spans="1:19">
      <c r="A10" s="91" t="s">
        <v>193</v>
      </c>
      <c r="B10" s="91"/>
      <c r="C10" s="91"/>
      <c r="D10" s="91"/>
      <c r="E10" s="91"/>
      <c r="F10" s="91"/>
      <c r="G10" s="91"/>
      <c r="H10" s="91"/>
      <c r="I10" s="91"/>
      <c r="J10" s="91"/>
      <c r="K10" s="92"/>
      <c r="L10" s="92"/>
      <c r="M10" s="92"/>
      <c r="N10" s="92"/>
      <c r="O10" s="67"/>
      <c r="P10" s="77" t="s">
        <v>220</v>
      </c>
      <c r="Q10" s="78">
        <v>90</v>
      </c>
      <c r="R10" s="78">
        <v>400</v>
      </c>
      <c r="S10" s="79">
        <v>936</v>
      </c>
    </row>
    <row r="11" spans="1:19">
      <c r="A11" s="129" t="s">
        <v>210</v>
      </c>
      <c r="B11" s="130"/>
      <c r="C11" s="130"/>
      <c r="D11" s="130"/>
      <c r="E11" s="130"/>
      <c r="F11" s="130"/>
      <c r="G11" s="131"/>
      <c r="H11" s="67"/>
      <c r="I11" s="67"/>
      <c r="J11" s="67"/>
      <c r="K11" s="67"/>
      <c r="L11" s="67"/>
      <c r="M11" s="67"/>
      <c r="N11" s="67"/>
      <c r="O11" s="67"/>
      <c r="P11" s="81" t="s">
        <v>220</v>
      </c>
      <c r="Q11" s="82">
        <v>120</v>
      </c>
      <c r="R11" s="82">
        <v>320</v>
      </c>
      <c r="S11" s="83">
        <v>936</v>
      </c>
    </row>
    <row r="12" spans="1:19">
      <c r="A12" s="65" t="s">
        <v>211</v>
      </c>
      <c r="B12" s="66" t="s">
        <v>212</v>
      </c>
      <c r="C12" s="66" t="s">
        <v>213</v>
      </c>
      <c r="D12" s="66">
        <v>2000</v>
      </c>
      <c r="E12" s="66">
        <v>2500</v>
      </c>
      <c r="F12" s="66">
        <v>3000</v>
      </c>
      <c r="G12" s="66">
        <v>3500</v>
      </c>
      <c r="H12" s="66">
        <v>4000</v>
      </c>
      <c r="I12" s="66">
        <v>4500</v>
      </c>
      <c r="J12" s="66">
        <v>5000</v>
      </c>
      <c r="K12" s="67"/>
      <c r="L12" s="67"/>
      <c r="M12" s="67"/>
      <c r="N12" s="67"/>
      <c r="O12" s="67"/>
      <c r="P12" s="77" t="s">
        <v>220</v>
      </c>
      <c r="Q12" s="78">
        <v>140</v>
      </c>
      <c r="R12" s="78">
        <v>440</v>
      </c>
      <c r="S12" s="79">
        <v>936</v>
      </c>
    </row>
    <row r="13" spans="1:19">
      <c r="A13" s="71" t="s">
        <v>198</v>
      </c>
      <c r="B13" s="72">
        <v>3000</v>
      </c>
      <c r="C13" s="72">
        <v>400</v>
      </c>
      <c r="D13" s="73" t="s">
        <v>216</v>
      </c>
      <c r="E13" s="74" t="s">
        <v>217</v>
      </c>
      <c r="F13" s="74" t="s">
        <v>217</v>
      </c>
      <c r="G13" s="89" t="s">
        <v>219</v>
      </c>
      <c r="H13" s="76" t="s">
        <v>219</v>
      </c>
      <c r="I13" s="76" t="s">
        <v>219</v>
      </c>
      <c r="J13" s="76" t="s">
        <v>219</v>
      </c>
      <c r="K13" s="67"/>
      <c r="L13" s="67"/>
      <c r="M13" s="67"/>
      <c r="N13" s="67"/>
      <c r="O13" s="67"/>
      <c r="P13" s="81" t="s">
        <v>220</v>
      </c>
      <c r="Q13" s="82">
        <v>140</v>
      </c>
      <c r="R13" s="82">
        <v>140</v>
      </c>
      <c r="S13" s="83">
        <v>936</v>
      </c>
    </row>
    <row r="14" spans="1:19">
      <c r="A14" s="71" t="s">
        <v>221</v>
      </c>
      <c r="B14" s="72">
        <v>3000</v>
      </c>
      <c r="C14" s="72">
        <v>500</v>
      </c>
      <c r="D14" s="73" t="s">
        <v>216</v>
      </c>
      <c r="E14" s="74" t="s">
        <v>217</v>
      </c>
      <c r="F14" s="88" t="s">
        <v>218</v>
      </c>
      <c r="G14" s="89" t="s">
        <v>219</v>
      </c>
      <c r="H14" s="76" t="s">
        <v>219</v>
      </c>
      <c r="I14" s="76" t="s">
        <v>219</v>
      </c>
      <c r="J14" s="76" t="s">
        <v>219</v>
      </c>
      <c r="K14" s="67"/>
      <c r="L14" s="67"/>
      <c r="M14" s="67"/>
      <c r="N14" s="67"/>
      <c r="O14" s="67"/>
      <c r="P14" s="77" t="s">
        <v>220</v>
      </c>
      <c r="Q14" s="78">
        <v>200</v>
      </c>
      <c r="R14" s="78">
        <v>200</v>
      </c>
      <c r="S14" s="79">
        <v>936</v>
      </c>
    </row>
    <row r="15" spans="1:19">
      <c r="A15" s="84" t="s">
        <v>222</v>
      </c>
      <c r="B15" s="85">
        <v>2500</v>
      </c>
      <c r="C15" s="85">
        <v>800</v>
      </c>
      <c r="D15" s="74" t="s">
        <v>217</v>
      </c>
      <c r="E15" s="88" t="s">
        <v>218</v>
      </c>
      <c r="F15" s="89" t="s">
        <v>219</v>
      </c>
      <c r="G15" s="89" t="s">
        <v>219</v>
      </c>
      <c r="H15" s="90" t="s">
        <v>219</v>
      </c>
      <c r="I15" s="90" t="s">
        <v>219</v>
      </c>
      <c r="J15" s="90" t="s">
        <v>219</v>
      </c>
      <c r="K15" s="67"/>
      <c r="L15" s="67"/>
      <c r="M15" s="67"/>
      <c r="N15" s="67"/>
      <c r="O15" s="67"/>
    </row>
    <row r="16" spans="1:19">
      <c r="A16" s="67"/>
      <c r="B16" s="67"/>
      <c r="C16" s="67"/>
      <c r="D16" s="67"/>
      <c r="E16" s="67"/>
      <c r="F16" s="67"/>
      <c r="G16" s="67"/>
      <c r="H16" s="67"/>
      <c r="I16" s="67"/>
      <c r="J16" s="67"/>
      <c r="K16" s="67"/>
      <c r="L16" s="67"/>
      <c r="M16" s="67"/>
      <c r="N16" s="67"/>
      <c r="O16" s="67"/>
    </row>
    <row r="17" spans="1:19">
      <c r="A17" s="67"/>
      <c r="B17" s="67"/>
      <c r="C17" s="67"/>
      <c r="D17" s="67"/>
      <c r="E17" s="67"/>
      <c r="F17" s="67"/>
      <c r="G17" s="67"/>
      <c r="H17" s="67"/>
      <c r="I17" s="67"/>
      <c r="J17" s="67"/>
      <c r="K17" s="67"/>
      <c r="L17" s="67"/>
      <c r="M17" s="67"/>
      <c r="N17" s="67"/>
      <c r="O17" s="67"/>
    </row>
    <row r="18" spans="1:19" ht="15.75">
      <c r="A18" s="93" t="s">
        <v>223</v>
      </c>
      <c r="B18" s="94"/>
      <c r="C18" s="94"/>
      <c r="D18" s="94"/>
      <c r="E18" s="94"/>
      <c r="F18" s="94"/>
      <c r="G18" s="94"/>
      <c r="H18" s="94"/>
      <c r="I18" s="94"/>
      <c r="J18" s="94"/>
      <c r="K18" s="95"/>
      <c r="L18" s="95"/>
      <c r="M18" s="95"/>
      <c r="N18" s="95"/>
      <c r="O18" s="67"/>
      <c r="P18" s="81" t="s">
        <v>224</v>
      </c>
      <c r="Q18" s="82">
        <v>45</v>
      </c>
      <c r="R18" s="82">
        <v>145</v>
      </c>
      <c r="S18" s="83">
        <v>608</v>
      </c>
    </row>
    <row r="19" spans="1:19">
      <c r="A19" s="67"/>
      <c r="B19" s="67"/>
      <c r="C19" s="67"/>
      <c r="D19" s="67"/>
      <c r="E19" s="67"/>
      <c r="F19" s="67"/>
      <c r="G19" s="67"/>
      <c r="H19" s="67"/>
      <c r="I19" s="67"/>
      <c r="J19" s="67"/>
      <c r="K19" s="67"/>
      <c r="L19" s="67"/>
      <c r="M19" s="67"/>
      <c r="N19" s="67"/>
      <c r="O19" s="67"/>
      <c r="P19" s="77" t="s">
        <v>224</v>
      </c>
      <c r="Q19" s="78">
        <v>68</v>
      </c>
      <c r="R19" s="78">
        <v>90</v>
      </c>
      <c r="S19" s="79">
        <v>620</v>
      </c>
    </row>
    <row r="20" spans="1:19">
      <c r="A20" s="96" t="s">
        <v>225</v>
      </c>
      <c r="B20" s="96"/>
      <c r="C20" s="96"/>
      <c r="D20" s="96"/>
      <c r="E20" s="96"/>
      <c r="F20" s="96"/>
      <c r="G20" s="96"/>
      <c r="H20" s="96"/>
      <c r="I20" s="96"/>
      <c r="J20" s="96"/>
      <c r="K20" s="92"/>
      <c r="L20" s="92"/>
      <c r="M20" s="92"/>
      <c r="N20" s="92"/>
      <c r="O20" s="67"/>
      <c r="P20" s="81" t="s">
        <v>224</v>
      </c>
      <c r="Q20" s="82">
        <v>68</v>
      </c>
      <c r="R20" s="82">
        <v>145</v>
      </c>
      <c r="S20" s="83">
        <v>608</v>
      </c>
    </row>
    <row r="21" spans="1:19">
      <c r="A21" s="129" t="s">
        <v>226</v>
      </c>
      <c r="B21" s="130"/>
      <c r="C21" s="130"/>
      <c r="D21" s="130"/>
      <c r="E21" s="130"/>
      <c r="F21" s="130"/>
      <c r="G21" s="130"/>
      <c r="H21" s="130"/>
      <c r="I21" s="130"/>
      <c r="J21" s="131"/>
      <c r="K21" s="67"/>
      <c r="L21" s="67"/>
      <c r="M21" s="67"/>
      <c r="N21" s="67"/>
      <c r="O21" s="67"/>
      <c r="P21" s="77" t="s">
        <v>224</v>
      </c>
      <c r="Q21" s="78">
        <v>68</v>
      </c>
      <c r="R21" s="78">
        <v>190</v>
      </c>
      <c r="S21" s="79">
        <v>614</v>
      </c>
    </row>
    <row r="22" spans="1:19">
      <c r="A22" s="67"/>
      <c r="B22" s="65" t="s">
        <v>213</v>
      </c>
      <c r="C22" s="66" t="s">
        <v>212</v>
      </c>
      <c r="D22" s="66">
        <v>2000</v>
      </c>
      <c r="E22" s="66">
        <v>2500</v>
      </c>
      <c r="F22" s="66">
        <v>3000</v>
      </c>
      <c r="G22" s="66">
        <v>3500</v>
      </c>
      <c r="H22" s="66">
        <v>4000</v>
      </c>
      <c r="I22" s="67"/>
      <c r="J22" s="67"/>
      <c r="K22" s="67"/>
      <c r="L22" s="67"/>
      <c r="M22" s="67"/>
      <c r="N22" s="67"/>
      <c r="O22" s="67"/>
    </row>
    <row r="23" spans="1:19">
      <c r="A23" s="67"/>
      <c r="B23" s="71">
        <v>2000</v>
      </c>
      <c r="C23" s="85">
        <v>4000</v>
      </c>
      <c r="D23" s="86" t="s">
        <v>218</v>
      </c>
      <c r="E23" s="86" t="s">
        <v>218</v>
      </c>
      <c r="F23" s="87" t="s">
        <v>227</v>
      </c>
      <c r="G23" s="87" t="s">
        <v>227</v>
      </c>
      <c r="H23" s="88" t="s">
        <v>228</v>
      </c>
      <c r="I23" s="67"/>
      <c r="J23" s="67"/>
      <c r="K23" s="67"/>
      <c r="L23" s="67"/>
      <c r="M23" s="67"/>
      <c r="N23" s="67"/>
      <c r="O23" s="67"/>
    </row>
    <row r="24" spans="1:19">
      <c r="A24" s="67"/>
      <c r="B24" s="71">
        <v>2500</v>
      </c>
      <c r="C24" s="85">
        <v>3500</v>
      </c>
      <c r="D24" s="86" t="s">
        <v>218</v>
      </c>
      <c r="E24" s="87" t="s">
        <v>227</v>
      </c>
      <c r="F24" s="87" t="s">
        <v>227</v>
      </c>
      <c r="G24" s="88" t="s">
        <v>228</v>
      </c>
      <c r="H24" s="89" t="s">
        <v>219</v>
      </c>
      <c r="I24" s="67"/>
      <c r="J24" s="67"/>
      <c r="K24" s="67"/>
      <c r="L24" s="67"/>
      <c r="M24" s="67"/>
      <c r="N24" s="67"/>
      <c r="O24" s="67"/>
    </row>
    <row r="25" spans="1:19">
      <c r="A25" s="67"/>
      <c r="B25" s="84">
        <v>3000</v>
      </c>
      <c r="C25" s="85">
        <v>3000</v>
      </c>
      <c r="D25" s="87" t="s">
        <v>227</v>
      </c>
      <c r="E25" s="87" t="s">
        <v>227</v>
      </c>
      <c r="F25" s="88" t="s">
        <v>228</v>
      </c>
      <c r="G25" s="89" t="s">
        <v>219</v>
      </c>
      <c r="H25" s="89" t="s">
        <v>219</v>
      </c>
      <c r="I25" s="67"/>
      <c r="J25" s="67"/>
      <c r="K25" s="67"/>
      <c r="L25" s="67"/>
      <c r="M25" s="67"/>
      <c r="N25" s="67"/>
      <c r="O25" s="67"/>
    </row>
    <row r="26" spans="1:19">
      <c r="A26" s="67"/>
      <c r="B26" s="84">
        <v>3500</v>
      </c>
      <c r="C26" s="85">
        <v>2500</v>
      </c>
      <c r="D26" s="87" t="s">
        <v>227</v>
      </c>
      <c r="E26" s="88" t="s">
        <v>228</v>
      </c>
      <c r="F26" s="89" t="s">
        <v>219</v>
      </c>
      <c r="G26" s="89" t="s">
        <v>219</v>
      </c>
      <c r="H26" s="89" t="s">
        <v>219</v>
      </c>
      <c r="I26" s="67"/>
      <c r="J26" s="67"/>
      <c r="K26" s="67"/>
      <c r="L26" s="67"/>
      <c r="M26" s="67"/>
      <c r="N26" s="67"/>
      <c r="O26" s="67"/>
    </row>
    <row r="27" spans="1:19">
      <c r="A27" s="67"/>
      <c r="B27" s="84">
        <v>4000</v>
      </c>
      <c r="C27" s="85">
        <v>2500</v>
      </c>
      <c r="D27" s="88" t="s">
        <v>228</v>
      </c>
      <c r="E27" s="88" t="s">
        <v>228</v>
      </c>
      <c r="F27" s="89" t="s">
        <v>219</v>
      </c>
      <c r="G27" s="89" t="s">
        <v>219</v>
      </c>
      <c r="H27" s="89" t="s">
        <v>219</v>
      </c>
      <c r="I27" s="67"/>
      <c r="J27" s="67"/>
      <c r="K27" s="67"/>
      <c r="L27" s="67"/>
      <c r="M27" s="67"/>
      <c r="N27" s="67"/>
      <c r="O27" s="67"/>
    </row>
    <row r="28" spans="1:19">
      <c r="A28" s="67"/>
      <c r="B28" s="84">
        <v>4500</v>
      </c>
      <c r="C28" s="85">
        <v>2000</v>
      </c>
      <c r="D28" s="88" t="s">
        <v>228</v>
      </c>
      <c r="E28" s="89" t="s">
        <v>219</v>
      </c>
      <c r="F28" s="89" t="s">
        <v>219</v>
      </c>
      <c r="G28" s="89" t="s">
        <v>219</v>
      </c>
      <c r="H28" s="89" t="s">
        <v>219</v>
      </c>
      <c r="I28" s="67"/>
      <c r="J28" s="67"/>
      <c r="K28" s="67"/>
      <c r="L28" s="67"/>
      <c r="M28" s="67"/>
      <c r="N28" s="67"/>
      <c r="O28" s="67"/>
    </row>
    <row r="29" spans="1:19">
      <c r="A29" s="67"/>
      <c r="B29" s="67"/>
      <c r="C29" s="67"/>
      <c r="D29" s="67"/>
      <c r="E29" s="67"/>
      <c r="F29" s="67"/>
      <c r="G29" s="67"/>
      <c r="H29" s="67"/>
      <c r="I29" s="67"/>
      <c r="J29" s="67"/>
      <c r="K29" s="67"/>
      <c r="L29" s="67"/>
      <c r="M29" s="67"/>
      <c r="N29" s="67"/>
      <c r="O29" s="67"/>
    </row>
    <row r="30" spans="1:19">
      <c r="A30" s="96" t="s">
        <v>229</v>
      </c>
      <c r="B30" s="96"/>
      <c r="C30" s="96"/>
      <c r="D30" s="96"/>
      <c r="E30" s="96"/>
      <c r="F30" s="96"/>
      <c r="G30" s="96"/>
      <c r="H30" s="96"/>
      <c r="I30" s="96"/>
      <c r="J30" s="96"/>
      <c r="K30" s="92"/>
      <c r="L30" s="92"/>
      <c r="M30" s="92"/>
      <c r="N30" s="92"/>
      <c r="O30" s="67"/>
    </row>
    <row r="31" spans="1:19">
      <c r="B31" s="97"/>
      <c r="C31" s="97"/>
      <c r="D31" s="135" t="s">
        <v>226</v>
      </c>
      <c r="E31" s="136"/>
      <c r="F31" s="136"/>
      <c r="G31" s="136"/>
      <c r="H31" s="136"/>
      <c r="I31" s="136"/>
      <c r="J31" s="136"/>
      <c r="K31" s="136"/>
      <c r="L31" s="136"/>
      <c r="M31" s="136"/>
      <c r="N31" s="136"/>
      <c r="O31" s="67"/>
    </row>
    <row r="32" spans="1:19">
      <c r="A32" s="67"/>
      <c r="B32" s="65" t="s">
        <v>213</v>
      </c>
      <c r="C32" s="66" t="s">
        <v>212</v>
      </c>
      <c r="D32" s="66">
        <v>3500</v>
      </c>
      <c r="E32" s="66">
        <v>4000</v>
      </c>
      <c r="F32" s="66">
        <v>4500</v>
      </c>
      <c r="G32" s="66">
        <v>5000</v>
      </c>
      <c r="H32" s="66">
        <v>5500</v>
      </c>
      <c r="I32" s="66">
        <v>6000</v>
      </c>
      <c r="J32" s="66">
        <v>6500</v>
      </c>
      <c r="K32" s="66">
        <v>7000</v>
      </c>
      <c r="L32" s="66">
        <v>7500</v>
      </c>
      <c r="M32" s="66">
        <v>8000</v>
      </c>
      <c r="N32" s="66">
        <v>8500</v>
      </c>
      <c r="O32" s="67"/>
    </row>
    <row r="33" spans="1:15">
      <c r="A33" s="67"/>
      <c r="B33" s="71">
        <v>2000</v>
      </c>
      <c r="C33" s="85">
        <v>6000</v>
      </c>
      <c r="D33" s="86" t="s">
        <v>218</v>
      </c>
      <c r="E33" s="86" t="s">
        <v>218</v>
      </c>
      <c r="F33" s="87" t="s">
        <v>227</v>
      </c>
      <c r="G33" s="87" t="s">
        <v>227</v>
      </c>
      <c r="H33" s="88" t="s">
        <v>228</v>
      </c>
      <c r="I33" s="88" t="s">
        <v>228</v>
      </c>
      <c r="J33" s="89" t="s">
        <v>219</v>
      </c>
      <c r="K33" s="89" t="s">
        <v>219</v>
      </c>
      <c r="L33" s="89" t="s">
        <v>219</v>
      </c>
      <c r="M33" s="89" t="s">
        <v>219</v>
      </c>
      <c r="N33" s="89" t="s">
        <v>219</v>
      </c>
      <c r="O33" s="67"/>
    </row>
    <row r="34" spans="1:15">
      <c r="A34" s="67"/>
      <c r="B34" s="71">
        <v>2500</v>
      </c>
      <c r="C34" s="85">
        <v>5500</v>
      </c>
      <c r="D34" s="86" t="s">
        <v>218</v>
      </c>
      <c r="E34" s="87" t="s">
        <v>227</v>
      </c>
      <c r="F34" s="87" t="s">
        <v>227</v>
      </c>
      <c r="G34" s="87" t="s">
        <v>227</v>
      </c>
      <c r="H34" s="88" t="s">
        <v>228</v>
      </c>
      <c r="I34" s="89" t="s">
        <v>219</v>
      </c>
      <c r="J34" s="89" t="s">
        <v>219</v>
      </c>
      <c r="K34" s="89" t="s">
        <v>219</v>
      </c>
      <c r="L34" s="89" t="s">
        <v>219</v>
      </c>
      <c r="M34" s="89" t="s">
        <v>219</v>
      </c>
      <c r="N34" s="89" t="s">
        <v>219</v>
      </c>
      <c r="O34" s="67"/>
    </row>
    <row r="35" spans="1:15">
      <c r="A35" s="67"/>
      <c r="B35" s="84">
        <v>3000</v>
      </c>
      <c r="C35" s="85">
        <v>5000</v>
      </c>
      <c r="D35" s="87" t="s">
        <v>227</v>
      </c>
      <c r="E35" s="87" t="s">
        <v>227</v>
      </c>
      <c r="F35" s="88" t="s">
        <v>228</v>
      </c>
      <c r="G35" s="88" t="s">
        <v>228</v>
      </c>
      <c r="H35" s="89" t="s">
        <v>219</v>
      </c>
      <c r="I35" s="89" t="s">
        <v>219</v>
      </c>
      <c r="J35" s="89" t="s">
        <v>219</v>
      </c>
      <c r="K35" s="89" t="s">
        <v>219</v>
      </c>
      <c r="L35" s="89" t="s">
        <v>219</v>
      </c>
      <c r="M35" s="89" t="s">
        <v>219</v>
      </c>
      <c r="N35" s="89" t="s">
        <v>219</v>
      </c>
      <c r="O35" s="67"/>
    </row>
    <row r="36" spans="1:15">
      <c r="A36" s="67"/>
      <c r="B36" s="84">
        <v>3500</v>
      </c>
      <c r="C36" s="85">
        <v>4500</v>
      </c>
      <c r="D36" s="87" t="s">
        <v>227</v>
      </c>
      <c r="E36" s="88" t="s">
        <v>228</v>
      </c>
      <c r="F36" s="88" t="s">
        <v>228</v>
      </c>
      <c r="G36" s="89" t="s">
        <v>219</v>
      </c>
      <c r="H36" s="89" t="s">
        <v>219</v>
      </c>
      <c r="I36" s="89" t="s">
        <v>219</v>
      </c>
      <c r="J36" s="89" t="s">
        <v>219</v>
      </c>
      <c r="K36" s="89" t="s">
        <v>219</v>
      </c>
      <c r="L36" s="89" t="s">
        <v>219</v>
      </c>
      <c r="M36" s="89" t="s">
        <v>219</v>
      </c>
      <c r="N36" s="89" t="s">
        <v>219</v>
      </c>
      <c r="O36" s="67"/>
    </row>
    <row r="37" spans="1:15">
      <c r="A37" s="67"/>
      <c r="B37" s="84">
        <v>4000</v>
      </c>
      <c r="C37" s="85">
        <v>4000</v>
      </c>
      <c r="D37" s="88" t="s">
        <v>228</v>
      </c>
      <c r="E37" s="88" t="s">
        <v>228</v>
      </c>
      <c r="F37" s="89" t="s">
        <v>219</v>
      </c>
      <c r="G37" s="89" t="s">
        <v>219</v>
      </c>
      <c r="H37" s="89" t="s">
        <v>219</v>
      </c>
      <c r="I37" s="89" t="s">
        <v>219</v>
      </c>
      <c r="J37" s="89" t="s">
        <v>219</v>
      </c>
      <c r="K37" s="89" t="s">
        <v>219</v>
      </c>
      <c r="L37" s="89" t="s">
        <v>219</v>
      </c>
      <c r="M37" s="89" t="s">
        <v>219</v>
      </c>
      <c r="N37" s="89" t="s">
        <v>219</v>
      </c>
      <c r="O37" s="67"/>
    </row>
    <row r="38" spans="1:15">
      <c r="A38" s="67"/>
      <c r="B38" s="84">
        <v>4500</v>
      </c>
      <c r="C38" s="85">
        <v>3500</v>
      </c>
      <c r="D38" s="88" t="s">
        <v>228</v>
      </c>
      <c r="E38" s="89" t="s">
        <v>219</v>
      </c>
      <c r="F38" s="89" t="s">
        <v>219</v>
      </c>
      <c r="G38" s="89" t="s">
        <v>219</v>
      </c>
      <c r="H38" s="89" t="s">
        <v>219</v>
      </c>
      <c r="I38" s="89" t="s">
        <v>219</v>
      </c>
      <c r="J38" s="89" t="s">
        <v>219</v>
      </c>
      <c r="K38" s="89" t="s">
        <v>219</v>
      </c>
      <c r="L38" s="89" t="s">
        <v>219</v>
      </c>
      <c r="M38" s="89" t="s">
        <v>219</v>
      </c>
      <c r="N38" s="89" t="s">
        <v>219</v>
      </c>
      <c r="O38" s="67"/>
    </row>
    <row r="39" spans="1:15">
      <c r="A39" s="67"/>
      <c r="B39" s="67"/>
      <c r="C39" s="67"/>
      <c r="D39" s="67"/>
      <c r="E39" s="67"/>
      <c r="F39" s="67"/>
      <c r="G39" s="67"/>
      <c r="H39" s="67"/>
      <c r="I39" s="67"/>
      <c r="J39" s="67"/>
      <c r="K39" s="67"/>
      <c r="L39" s="67"/>
      <c r="M39" s="67"/>
      <c r="N39" s="67"/>
      <c r="O39" s="67"/>
    </row>
    <row r="40" spans="1:15">
      <c r="A40" s="96" t="s">
        <v>230</v>
      </c>
      <c r="B40" s="96"/>
      <c r="C40" s="96"/>
      <c r="D40" s="96"/>
      <c r="E40" s="96"/>
      <c r="F40" s="96"/>
      <c r="G40" s="96"/>
      <c r="H40" s="96"/>
      <c r="I40" s="96"/>
      <c r="J40" s="96"/>
      <c r="K40" s="92"/>
      <c r="L40" s="92"/>
      <c r="M40" s="92"/>
      <c r="N40" s="92"/>
      <c r="O40" s="67"/>
    </row>
    <row r="41" spans="1:15">
      <c r="A41" s="129" t="s">
        <v>226</v>
      </c>
      <c r="B41" s="130"/>
      <c r="C41" s="130"/>
      <c r="D41" s="130"/>
      <c r="E41" s="130"/>
      <c r="F41" s="130"/>
      <c r="G41" s="130"/>
      <c r="H41" s="130"/>
      <c r="I41" s="130"/>
      <c r="J41" s="131"/>
      <c r="K41" s="67"/>
      <c r="L41" s="67"/>
      <c r="M41" s="67"/>
      <c r="N41" s="67"/>
      <c r="O41" s="67"/>
    </row>
    <row r="42" spans="1:15">
      <c r="A42" s="67"/>
      <c r="B42" s="65" t="s">
        <v>213</v>
      </c>
      <c r="C42" s="66" t="s">
        <v>212</v>
      </c>
      <c r="D42" s="66">
        <v>2000</v>
      </c>
      <c r="E42" s="66">
        <v>2500</v>
      </c>
      <c r="F42" s="66">
        <v>3000</v>
      </c>
      <c r="G42" s="66">
        <v>3500</v>
      </c>
      <c r="H42" s="66">
        <v>4000</v>
      </c>
      <c r="I42" s="66">
        <v>4500</v>
      </c>
      <c r="J42" s="66">
        <v>5000</v>
      </c>
      <c r="K42" s="67"/>
      <c r="L42" s="67"/>
      <c r="M42" s="67"/>
      <c r="N42" s="67"/>
      <c r="O42" s="67"/>
    </row>
    <row r="43" spans="1:15">
      <c r="A43" s="67"/>
      <c r="B43" s="71">
        <v>2000</v>
      </c>
      <c r="C43" s="85">
        <v>4500</v>
      </c>
      <c r="D43" s="86" t="s">
        <v>218</v>
      </c>
      <c r="E43" s="88" t="s">
        <v>228</v>
      </c>
      <c r="F43" s="98" t="s">
        <v>231</v>
      </c>
      <c r="G43" s="99" t="s">
        <v>232</v>
      </c>
      <c r="H43" s="99" t="s">
        <v>232</v>
      </c>
      <c r="I43" s="99" t="s">
        <v>232</v>
      </c>
      <c r="J43" s="89" t="s">
        <v>219</v>
      </c>
      <c r="K43" s="67"/>
      <c r="L43" s="67"/>
      <c r="M43" s="67"/>
      <c r="N43" s="67"/>
      <c r="O43" s="67"/>
    </row>
    <row r="44" spans="1:15">
      <c r="A44" s="67"/>
      <c r="B44" s="71">
        <v>2500</v>
      </c>
      <c r="C44" s="85">
        <v>4000</v>
      </c>
      <c r="D44" s="88" t="s">
        <v>228</v>
      </c>
      <c r="E44" s="98" t="s">
        <v>231</v>
      </c>
      <c r="F44" s="99" t="s">
        <v>232</v>
      </c>
      <c r="G44" s="99" t="s">
        <v>232</v>
      </c>
      <c r="H44" s="99" t="s">
        <v>232</v>
      </c>
      <c r="I44" s="89" t="s">
        <v>219</v>
      </c>
      <c r="J44" s="89" t="s">
        <v>219</v>
      </c>
      <c r="K44" s="67"/>
      <c r="L44" s="67"/>
      <c r="M44" s="67"/>
      <c r="N44" s="67"/>
      <c r="O44" s="67"/>
    </row>
    <row r="45" spans="1:15">
      <c r="A45" s="67"/>
      <c r="B45" s="84">
        <v>3000</v>
      </c>
      <c r="C45" s="85">
        <v>3500</v>
      </c>
      <c r="D45" s="98" t="s">
        <v>231</v>
      </c>
      <c r="E45" s="99" t="s">
        <v>232</v>
      </c>
      <c r="F45" s="99" t="s">
        <v>232</v>
      </c>
      <c r="G45" s="99" t="s">
        <v>232</v>
      </c>
      <c r="H45" s="89" t="s">
        <v>219</v>
      </c>
      <c r="I45" s="89" t="s">
        <v>219</v>
      </c>
      <c r="J45" s="89" t="s">
        <v>219</v>
      </c>
      <c r="K45" s="67"/>
      <c r="L45" s="67"/>
      <c r="M45" s="67"/>
      <c r="N45" s="67"/>
      <c r="O45" s="67"/>
    </row>
    <row r="46" spans="1:15">
      <c r="A46" s="67"/>
      <c r="B46" s="67"/>
      <c r="C46" s="67"/>
      <c r="D46" s="67"/>
      <c r="E46" s="67"/>
      <c r="F46" s="67"/>
      <c r="G46" s="67"/>
      <c r="H46" s="67"/>
      <c r="I46" s="67"/>
      <c r="J46" s="67"/>
      <c r="K46" s="67"/>
      <c r="L46" s="67"/>
      <c r="M46" s="67"/>
      <c r="N46" s="67"/>
      <c r="O46" s="67"/>
    </row>
    <row r="47" spans="1:15">
      <c r="A47" s="96" t="s">
        <v>233</v>
      </c>
      <c r="B47" s="96"/>
      <c r="C47" s="96"/>
      <c r="D47" s="96"/>
      <c r="E47" s="96"/>
      <c r="F47" s="96"/>
      <c r="G47" s="96"/>
      <c r="H47" s="96"/>
      <c r="I47" s="96"/>
      <c r="J47" s="96"/>
      <c r="K47" s="92"/>
      <c r="L47" s="92"/>
      <c r="M47" s="92"/>
      <c r="N47" s="92"/>
      <c r="O47" s="67"/>
    </row>
    <row r="48" spans="1:15">
      <c r="A48" s="129" t="s">
        <v>226</v>
      </c>
      <c r="B48" s="130"/>
      <c r="C48" s="130"/>
      <c r="D48" s="130"/>
      <c r="E48" s="130"/>
      <c r="F48" s="130"/>
      <c r="G48" s="130"/>
      <c r="H48" s="130"/>
      <c r="I48" s="130"/>
      <c r="J48" s="130"/>
      <c r="K48" s="130"/>
      <c r="L48" s="131"/>
      <c r="M48" s="67"/>
      <c r="N48" s="67"/>
      <c r="O48" s="67"/>
    </row>
    <row r="49" spans="1:15">
      <c r="A49" s="67"/>
      <c r="B49" s="65" t="s">
        <v>213</v>
      </c>
      <c r="C49" s="66" t="s">
        <v>212</v>
      </c>
      <c r="D49" s="66">
        <v>3000</v>
      </c>
      <c r="E49" s="66">
        <v>3500</v>
      </c>
      <c r="F49" s="66">
        <v>4000</v>
      </c>
      <c r="G49" s="66">
        <v>4500</v>
      </c>
      <c r="H49" s="66">
        <v>5000</v>
      </c>
      <c r="I49" s="66">
        <v>5500</v>
      </c>
      <c r="J49" s="66">
        <v>6000</v>
      </c>
      <c r="K49" s="66">
        <v>6500</v>
      </c>
      <c r="L49" s="66">
        <v>7000</v>
      </c>
      <c r="M49" s="66">
        <v>7500</v>
      </c>
      <c r="N49" s="66">
        <v>8000</v>
      </c>
      <c r="O49" s="67"/>
    </row>
    <row r="50" spans="1:15">
      <c r="A50" s="67"/>
      <c r="B50" s="71">
        <v>2000</v>
      </c>
      <c r="C50" s="85">
        <v>7500</v>
      </c>
      <c r="D50" s="86" t="s">
        <v>218</v>
      </c>
      <c r="E50" s="88" t="s">
        <v>228</v>
      </c>
      <c r="F50" s="88" t="s">
        <v>228</v>
      </c>
      <c r="G50" s="98" t="s">
        <v>231</v>
      </c>
      <c r="H50" s="98" t="s">
        <v>231</v>
      </c>
      <c r="I50" s="99" t="s">
        <v>232</v>
      </c>
      <c r="J50" s="99" t="s">
        <v>232</v>
      </c>
      <c r="K50" s="99" t="s">
        <v>232</v>
      </c>
      <c r="L50" s="99" t="s">
        <v>232</v>
      </c>
      <c r="M50" s="99" t="s">
        <v>232</v>
      </c>
      <c r="N50" s="89" t="s">
        <v>219</v>
      </c>
      <c r="O50" s="67"/>
    </row>
    <row r="51" spans="1:15">
      <c r="A51" s="67"/>
      <c r="B51" s="71">
        <v>2500</v>
      </c>
      <c r="C51" s="85">
        <v>7000</v>
      </c>
      <c r="D51" s="88" t="s">
        <v>228</v>
      </c>
      <c r="E51" s="88" t="s">
        <v>228</v>
      </c>
      <c r="F51" s="98" t="s">
        <v>231</v>
      </c>
      <c r="G51" s="99" t="s">
        <v>232</v>
      </c>
      <c r="H51" s="99" t="s">
        <v>232</v>
      </c>
      <c r="I51" s="99" t="s">
        <v>232</v>
      </c>
      <c r="J51" s="99" t="s">
        <v>232</v>
      </c>
      <c r="K51" s="99" t="s">
        <v>232</v>
      </c>
      <c r="L51" s="99" t="s">
        <v>232</v>
      </c>
      <c r="M51" s="89" t="s">
        <v>219</v>
      </c>
      <c r="N51" s="89" t="s">
        <v>219</v>
      </c>
      <c r="O51" s="67"/>
    </row>
    <row r="52" spans="1:15">
      <c r="A52" s="67"/>
      <c r="B52" s="84">
        <v>3000</v>
      </c>
      <c r="C52" s="85">
        <v>6000</v>
      </c>
      <c r="D52" s="88" t="s">
        <v>228</v>
      </c>
      <c r="E52" s="98" t="s">
        <v>231</v>
      </c>
      <c r="F52" s="99" t="s">
        <v>232</v>
      </c>
      <c r="G52" s="99" t="s">
        <v>232</v>
      </c>
      <c r="H52" s="99" t="s">
        <v>232</v>
      </c>
      <c r="I52" s="99" t="s">
        <v>232</v>
      </c>
      <c r="J52" s="99" t="s">
        <v>232</v>
      </c>
      <c r="K52" s="89" t="s">
        <v>219</v>
      </c>
      <c r="L52" s="89" t="s">
        <v>219</v>
      </c>
      <c r="M52" s="89" t="s">
        <v>219</v>
      </c>
      <c r="N52" s="89" t="s">
        <v>219</v>
      </c>
      <c r="O52" s="67"/>
    </row>
    <row r="53" spans="1:15">
      <c r="A53" s="67"/>
      <c r="B53" s="67"/>
      <c r="C53" s="67"/>
      <c r="D53" s="67"/>
      <c r="E53" s="67"/>
      <c r="F53" s="67"/>
      <c r="G53" s="67"/>
      <c r="H53" s="67"/>
      <c r="I53" s="67"/>
      <c r="J53" s="67"/>
      <c r="K53" s="67"/>
      <c r="L53" s="67"/>
      <c r="M53" s="67"/>
      <c r="N53" s="67"/>
      <c r="O53" s="67"/>
    </row>
    <row r="54" spans="1:15">
      <c r="A54" s="67"/>
      <c r="B54" s="67"/>
      <c r="C54" s="67"/>
      <c r="D54" s="67"/>
      <c r="E54" s="67"/>
      <c r="F54" s="67"/>
      <c r="G54" s="67"/>
      <c r="H54" s="67"/>
      <c r="I54" s="67"/>
      <c r="J54" s="67"/>
      <c r="K54" s="67"/>
      <c r="L54" s="67"/>
      <c r="M54" s="67"/>
      <c r="N54" s="67"/>
      <c r="O54" s="67"/>
    </row>
    <row r="55" spans="1:15" ht="15.75">
      <c r="A55" s="93" t="s">
        <v>234</v>
      </c>
      <c r="B55" s="94"/>
      <c r="C55" s="94"/>
      <c r="D55" s="94"/>
      <c r="E55" s="94"/>
      <c r="F55" s="94"/>
      <c r="G55" s="94"/>
      <c r="H55" s="94"/>
      <c r="I55" s="94"/>
      <c r="J55" s="94"/>
      <c r="K55" s="95"/>
      <c r="L55" s="95"/>
      <c r="M55" s="95"/>
      <c r="N55" s="95"/>
      <c r="O55" s="67"/>
    </row>
    <row r="56" spans="1:15">
      <c r="A56" s="67"/>
      <c r="B56" s="67"/>
      <c r="C56" s="67"/>
      <c r="D56" s="67"/>
      <c r="E56" s="67"/>
      <c r="F56" s="67"/>
      <c r="G56" s="67"/>
      <c r="H56" s="67"/>
      <c r="I56" s="67"/>
      <c r="J56" s="67"/>
      <c r="K56" s="67"/>
      <c r="L56" s="67"/>
      <c r="M56" s="67"/>
      <c r="N56" s="67"/>
      <c r="O56" s="67"/>
    </row>
    <row r="57" spans="1:15">
      <c r="A57" s="96" t="s">
        <v>209</v>
      </c>
      <c r="B57" s="96"/>
      <c r="C57" s="96"/>
      <c r="D57" s="96"/>
      <c r="E57" s="96"/>
      <c r="F57" s="96"/>
      <c r="G57" s="96"/>
      <c r="H57" s="96"/>
      <c r="I57" s="96"/>
      <c r="J57" s="96"/>
      <c r="K57" s="92"/>
      <c r="L57" s="92"/>
      <c r="M57" s="92"/>
      <c r="N57" s="92"/>
      <c r="O57" s="67"/>
    </row>
    <row r="58" spans="1:15">
      <c r="A58" s="67"/>
      <c r="B58" s="67"/>
      <c r="C58" s="67"/>
      <c r="D58" s="67"/>
      <c r="E58" s="67"/>
      <c r="F58" s="67"/>
      <c r="G58" s="67"/>
      <c r="H58" s="67"/>
      <c r="I58" s="67"/>
      <c r="J58" s="67"/>
      <c r="K58" s="67"/>
      <c r="L58" s="67"/>
      <c r="M58" s="67"/>
      <c r="N58" s="67"/>
      <c r="O58" s="67"/>
    </row>
    <row r="59" spans="1:15">
      <c r="A59" s="67"/>
      <c r="B59" s="67"/>
      <c r="C59" s="100" t="s">
        <v>235</v>
      </c>
      <c r="D59" s="101" t="s">
        <v>236</v>
      </c>
      <c r="E59" s="67"/>
      <c r="F59" s="67"/>
      <c r="G59" s="67"/>
      <c r="H59" s="67"/>
      <c r="I59" s="67"/>
      <c r="J59" s="67"/>
      <c r="K59" s="67"/>
      <c r="L59" s="67"/>
      <c r="M59" s="67"/>
      <c r="N59" s="67"/>
      <c r="O59" s="67"/>
    </row>
    <row r="60" spans="1:15">
      <c r="A60" s="67"/>
      <c r="B60" s="67"/>
      <c r="C60" s="102">
        <v>90</v>
      </c>
      <c r="D60" s="103" t="s">
        <v>237</v>
      </c>
      <c r="E60" s="67"/>
      <c r="F60" s="67"/>
      <c r="G60" s="67"/>
      <c r="H60" s="67"/>
      <c r="I60" s="67"/>
      <c r="J60" s="67"/>
      <c r="K60" s="67"/>
      <c r="L60" s="67"/>
      <c r="M60" s="67"/>
      <c r="N60" s="67"/>
      <c r="O60" s="67"/>
    </row>
    <row r="61" spans="1:15">
      <c r="A61" s="67"/>
      <c r="B61" s="67"/>
      <c r="C61" s="67"/>
      <c r="D61" s="67"/>
      <c r="E61" s="67"/>
      <c r="F61" s="67"/>
      <c r="G61" s="67"/>
      <c r="H61" s="67"/>
      <c r="I61" s="67"/>
      <c r="J61" s="67"/>
      <c r="K61" s="67"/>
      <c r="L61" s="67"/>
      <c r="M61" s="67"/>
      <c r="N61" s="67"/>
      <c r="O61" s="67"/>
    </row>
    <row r="62" spans="1:15">
      <c r="A62" s="96" t="s">
        <v>193</v>
      </c>
      <c r="B62" s="96"/>
      <c r="C62" s="96"/>
      <c r="D62" s="96"/>
      <c r="E62" s="96"/>
      <c r="F62" s="96"/>
      <c r="G62" s="96"/>
      <c r="H62" s="96"/>
      <c r="I62" s="96"/>
      <c r="J62" s="96"/>
      <c r="K62" s="92"/>
      <c r="L62" s="92"/>
      <c r="M62" s="92"/>
      <c r="N62" s="92"/>
      <c r="O62" s="67"/>
    </row>
    <row r="63" spans="1:15">
      <c r="A63" s="67"/>
      <c r="B63" s="67"/>
      <c r="C63" s="67"/>
      <c r="D63" s="67"/>
      <c r="E63" s="67"/>
      <c r="F63" s="67"/>
      <c r="G63" s="67"/>
      <c r="H63" s="67"/>
      <c r="I63" s="67"/>
      <c r="J63" s="67"/>
      <c r="K63" s="67"/>
      <c r="L63" s="67"/>
      <c r="M63" s="67"/>
      <c r="N63" s="67"/>
      <c r="O63" s="67"/>
    </row>
    <row r="64" spans="1:15">
      <c r="A64" s="67"/>
      <c r="B64" s="67"/>
      <c r="C64" s="104" t="s">
        <v>235</v>
      </c>
      <c r="D64" s="104" t="s">
        <v>236</v>
      </c>
      <c r="E64" s="67"/>
      <c r="F64" s="67"/>
      <c r="G64" s="67"/>
      <c r="H64" s="67"/>
      <c r="I64" s="67"/>
      <c r="J64" s="67"/>
      <c r="K64" s="67"/>
      <c r="L64" s="67"/>
      <c r="M64" s="67"/>
      <c r="N64" s="67"/>
      <c r="O64" s="67"/>
    </row>
    <row r="65" spans="3:4">
      <c r="C65" s="105">
        <v>90</v>
      </c>
      <c r="D65" s="106" t="s">
        <v>237</v>
      </c>
    </row>
    <row r="66" spans="3:4">
      <c r="C66" s="105">
        <v>140</v>
      </c>
      <c r="D66" s="107" t="s">
        <v>238</v>
      </c>
    </row>
  </sheetData>
  <mergeCells count="6">
    <mergeCell ref="A48:L48"/>
    <mergeCell ref="A4:J4"/>
    <mergeCell ref="A11:G11"/>
    <mergeCell ref="A21:J21"/>
    <mergeCell ref="D31:N31"/>
    <mergeCell ref="A41:J4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COORDONNEES</vt:lpstr>
      <vt:lpstr>TERRASSE</vt:lpstr>
      <vt:lpstr>DEVIS</vt:lpstr>
      <vt:lpstr>DONNEES G.</vt:lpstr>
      <vt:lpstr>DONNEES C.</vt:lpstr>
      <vt:lpstr>Departements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FRANCIS</cp:lastModifiedBy>
  <cp:lastPrinted>2022-02-17T15:30:27Z</cp:lastPrinted>
  <dcterms:created xsi:type="dcterms:W3CDTF">2022-02-17T15:05:06Z</dcterms:created>
  <dcterms:modified xsi:type="dcterms:W3CDTF">2022-02-22T05:35:28Z</dcterms:modified>
</cp:coreProperties>
</file>