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38640" windowHeight="16440"/>
  </bookViews>
  <sheets>
    <sheet name="Stock " sheetId="1" r:id="rId1"/>
    <sheet name="Mouvements" sheetId="2" r:id="rId2"/>
    <sheet name="Articles" sheetId="3" r:id="rId3"/>
  </sheets>
  <definedNames>
    <definedName name="articles">Articles!$A$3:$A$36</definedName>
    <definedName name="categorie">Articles!$F$2:$F$5</definedName>
    <definedName name="motif">Mouvements!$T$3:$T$6</definedName>
    <definedName name="tva">Articles!$G$2:$G$4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5" i="1"/>
  <c r="K6"/>
  <c r="K7"/>
  <c r="K8"/>
  <c r="K4"/>
  <c r="J5"/>
  <c r="J6"/>
  <c r="J7"/>
  <c r="J8"/>
  <c r="J4"/>
  <c r="D5"/>
  <c r="D6"/>
  <c r="D7"/>
  <c r="D4"/>
  <c r="C5"/>
  <c r="C6"/>
  <c r="C7"/>
  <c r="C4"/>
  <c r="I5" i="2"/>
  <c r="I6"/>
  <c r="I7"/>
  <c r="I8"/>
  <c r="I9"/>
  <c r="I4"/>
  <c r="B4"/>
  <c r="B7" i="1" s="1"/>
  <c r="B5" i="2"/>
  <c r="I4" i="1" s="1"/>
  <c r="B6" i="2"/>
  <c r="B7"/>
  <c r="B8"/>
  <c r="B9"/>
  <c r="B10"/>
  <c r="B11"/>
  <c r="B12"/>
  <c r="B13"/>
  <c r="B14"/>
  <c r="B15"/>
  <c r="B16"/>
  <c r="I7" i="1" l="1"/>
  <c r="B4"/>
  <c r="I6"/>
  <c r="I8"/>
  <c r="B5"/>
  <c r="I5"/>
  <c r="B6"/>
  <c r="E5"/>
  <c r="E6"/>
  <c r="E7"/>
  <c r="E4"/>
  <c r="L6"/>
  <c r="L7"/>
  <c r="L8"/>
  <c r="L4"/>
  <c r="L5"/>
  <c r="F4" l="1"/>
  <c r="M7"/>
  <c r="F5"/>
  <c r="M6"/>
  <c r="F6"/>
  <c r="M8"/>
  <c r="F7"/>
  <c r="M5"/>
  <c r="M4"/>
</calcChain>
</file>

<file path=xl/sharedStrings.xml><?xml version="1.0" encoding="utf-8"?>
<sst xmlns="http://schemas.openxmlformats.org/spreadsheetml/2006/main" count="111" uniqueCount="47">
  <si>
    <t>GESTION DE STOCK BAR</t>
  </si>
  <si>
    <t>ALCOOLS</t>
  </si>
  <si>
    <t>Désignation</t>
  </si>
  <si>
    <t>Quantité</t>
  </si>
  <si>
    <t>TVA</t>
  </si>
  <si>
    <t>Prix de vente</t>
  </si>
  <si>
    <t>BOISSONS NON-ALCOOLISÉES</t>
  </si>
  <si>
    <t>PMPA</t>
  </si>
  <si>
    <t>Entrées de stock</t>
  </si>
  <si>
    <t>Date</t>
  </si>
  <si>
    <t>Motif</t>
  </si>
  <si>
    <t>CONSOMMABLES &amp; OBJETS DIVERS</t>
  </si>
  <si>
    <t>Articles</t>
  </si>
  <si>
    <t>vin blanc</t>
  </si>
  <si>
    <t>vin rouge</t>
  </si>
  <si>
    <t>Prix de vente unitaire</t>
  </si>
  <si>
    <t>Prix de vente lot</t>
  </si>
  <si>
    <t>vente</t>
  </si>
  <si>
    <t>Catégorie</t>
  </si>
  <si>
    <t>alcool</t>
  </si>
  <si>
    <t>soft</t>
  </si>
  <si>
    <t>sprite</t>
  </si>
  <si>
    <t>catégorie</t>
  </si>
  <si>
    <t>vodka</t>
  </si>
  <si>
    <t>tva</t>
  </si>
  <si>
    <t>jus d'orange</t>
  </si>
  <si>
    <t>capitaine morgan</t>
  </si>
  <si>
    <t>fanta</t>
  </si>
  <si>
    <t>motif de sortie</t>
  </si>
  <si>
    <t>motif2</t>
  </si>
  <si>
    <t>motif3</t>
  </si>
  <si>
    <t>Sortie du stock</t>
  </si>
  <si>
    <t>Prix d'achat unitaire (€)</t>
  </si>
  <si>
    <t>Prix d'achat lot (€)</t>
  </si>
  <si>
    <t>eau</t>
  </si>
  <si>
    <t>2,5</t>
  </si>
  <si>
    <t>3,18</t>
  </si>
  <si>
    <t>0,98</t>
  </si>
  <si>
    <t>4,86</t>
  </si>
  <si>
    <t>5,3</t>
  </si>
  <si>
    <t>1,86</t>
  </si>
  <si>
    <t>2,90</t>
  </si>
  <si>
    <t>consommable</t>
  </si>
  <si>
    <t>limonade</t>
  </si>
  <si>
    <t>2,49</t>
  </si>
  <si>
    <t>Colonne1</t>
  </si>
  <si>
    <t>Colonne2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</si>
</sst>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1"/>
        <bgColor indexed="64"/>
      </patternFill>
    </fill>
  </fills>
  <borders count="1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/>
      <top/>
      <bottom/>
      <diagonal/>
    </border>
    <border>
      <left/>
      <right/>
      <top style="thin">
        <color rgb="FF7F7F7F"/>
      </top>
      <bottom/>
      <diagonal/>
    </border>
    <border>
      <left style="thin">
        <color rgb="FF7F7F7F"/>
      </left>
      <right/>
      <top style="thin">
        <color rgb="FF7F7F7F"/>
      </top>
      <bottom style="thin">
        <color rgb="FF3F3F3F"/>
      </bottom>
      <diagonal/>
    </border>
    <border>
      <left/>
      <right/>
      <top style="thin">
        <color rgb="FF7F7F7F"/>
      </top>
      <bottom style="thin">
        <color rgb="FF3F3F3F"/>
      </bottom>
      <diagonal/>
    </border>
    <border>
      <left/>
      <right style="thin">
        <color rgb="FF7F7F7F"/>
      </right>
      <top style="thin">
        <color rgb="FF7F7F7F"/>
      </top>
      <bottom style="thin">
        <color rgb="FF3F3F3F"/>
      </bottom>
      <diagonal/>
    </border>
    <border>
      <left style="thin">
        <color rgb="FF7F7F7F"/>
      </left>
      <right/>
      <top/>
      <bottom style="thin">
        <color rgb="FF3F3F3F"/>
      </bottom>
      <diagonal/>
    </border>
    <border>
      <left/>
      <right/>
      <top/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/>
      <diagonal/>
    </border>
    <border>
      <left style="thin">
        <color rgb="FF7F7F7F"/>
      </left>
      <right/>
      <top style="thin">
        <color rgb="FF7F7F7F"/>
      </top>
      <bottom/>
      <diagonal/>
    </border>
    <border>
      <left/>
      <right style="thin">
        <color rgb="FF7F7F7F"/>
      </right>
      <top style="thin">
        <color rgb="FF7F7F7F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</borders>
  <cellStyleXfs count="5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  <xf numFmtId="0" fontId="3" fillId="3" borderId="1" applyNumberFormat="0" applyAlignment="0" applyProtection="0"/>
    <xf numFmtId="9" fontId="4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2" xfId="2" applyAlignment="1">
      <alignment horizontal="center" vertical="center"/>
    </xf>
    <xf numFmtId="0" fontId="0" fillId="0" borderId="0" xfId="4" applyNumberFormat="1" applyFont="1" applyBorder="1" applyAlignment="1">
      <alignment horizontal="center" vertical="center"/>
    </xf>
    <xf numFmtId="0" fontId="1" fillId="0" borderId="0" xfId="1" applyNumberFormat="1" applyFill="1" applyBorder="1" applyAlignment="1">
      <alignment horizontal="center" vertical="center"/>
    </xf>
    <xf numFmtId="0" fontId="0" fillId="0" borderId="0" xfId="4" applyNumberFormat="1" applyFon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3" borderId="3" xfId="3" applyBorder="1" applyAlignment="1">
      <alignment horizontal="center" vertical="center"/>
    </xf>
    <xf numFmtId="0" fontId="3" fillId="3" borderId="0" xfId="3" applyBorder="1" applyAlignment="1">
      <alignment horizontal="center" vertical="center"/>
    </xf>
    <xf numFmtId="0" fontId="1" fillId="2" borderId="5" xfId="1" applyBorder="1" applyAlignment="1">
      <alignment horizontal="center" vertical="center"/>
    </xf>
    <xf numFmtId="0" fontId="1" fillId="2" borderId="6" xfId="1" applyBorder="1" applyAlignment="1">
      <alignment horizontal="center" vertical="center"/>
    </xf>
    <xf numFmtId="0" fontId="1" fillId="2" borderId="7" xfId="1" applyBorder="1" applyAlignment="1">
      <alignment horizontal="center" vertical="center"/>
    </xf>
    <xf numFmtId="0" fontId="1" fillId="2" borderId="8" xfId="1" applyBorder="1" applyAlignment="1">
      <alignment horizontal="center" vertical="center"/>
    </xf>
    <xf numFmtId="0" fontId="1" fillId="2" borderId="9" xfId="1" applyBorder="1" applyAlignment="1">
      <alignment horizontal="center" vertical="center"/>
    </xf>
    <xf numFmtId="0" fontId="3" fillId="3" borderId="1" xfId="3" applyAlignment="1">
      <alignment horizontal="center" vertical="center"/>
    </xf>
    <xf numFmtId="14" fontId="1" fillId="2" borderId="10" xfId="1" applyNumberFormat="1" applyBorder="1" applyAlignment="1">
      <alignment horizontal="center" vertical="center"/>
    </xf>
    <xf numFmtId="0" fontId="1" fillId="2" borderId="10" xfId="1" applyBorder="1" applyAlignment="1">
      <alignment horizontal="center" vertical="center"/>
    </xf>
    <xf numFmtId="0" fontId="1" fillId="2" borderId="11" xfId="1" applyBorder="1" applyAlignment="1">
      <alignment horizontal="center" vertical="center"/>
    </xf>
    <xf numFmtId="0" fontId="1" fillId="2" borderId="4" xfId="1" applyBorder="1" applyAlignment="1">
      <alignment horizontal="center" vertical="center"/>
    </xf>
    <xf numFmtId="0" fontId="1" fillId="2" borderId="12" xfId="1" applyBorder="1" applyAlignment="1">
      <alignment horizontal="center" vertical="center"/>
    </xf>
    <xf numFmtId="0" fontId="1" fillId="2" borderId="13" xfId="1" applyBorder="1" applyAlignment="1">
      <alignment horizontal="center" vertical="center"/>
    </xf>
    <xf numFmtId="0" fontId="2" fillId="3" borderId="13" xfId="2" applyBorder="1" applyAlignment="1">
      <alignment horizontal="center" vertical="center"/>
    </xf>
    <xf numFmtId="14" fontId="2" fillId="3" borderId="13" xfId="2" applyNumberFormat="1" applyBorder="1" applyAlignment="1">
      <alignment horizontal="center" vertical="center"/>
    </xf>
    <xf numFmtId="0" fontId="2" fillId="3" borderId="14" xfId="2" applyBorder="1" applyAlignment="1">
      <alignment horizontal="center" vertical="center"/>
    </xf>
  </cellXfs>
  <cellStyles count="5">
    <cellStyle name="Calcul" xfId="3" builtinId="22"/>
    <cellStyle name="Entrée" xfId="1" builtinId="20"/>
    <cellStyle name="Normal" xfId="0" builtinId="0"/>
    <cellStyle name="Pourcentage" xfId="4" builtinId="5"/>
    <cellStyle name="Sortie" xfId="2" builtinId="21"/>
  </cellStyles>
  <dxfs count="45">
    <dxf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rgb="FF3F3F3F"/>
        </left>
        <right style="thin">
          <color rgb="FF3F3F3F"/>
        </right>
        <top/>
        <bottom/>
      </border>
    </dxf>
    <dxf>
      <alignment horizontal="center" vertical="center" textRotation="0" wrapText="0" indent="0" relativeIndent="0" justifyLastLine="0" shrinkToFit="0" mergeCell="0" readingOrder="0"/>
    </dxf>
    <dxf>
      <numFmt numFmtId="2" formatCode="0.00"/>
      <alignment horizontal="center" vertical="center" textRotation="0" wrapText="0" indent="0" relativeIndent="0" justifyLastLine="0" shrinkToFit="0" mergeCell="0" readingOrder="0"/>
    </dxf>
    <dxf>
      <numFmt numFmtId="2" formatCode="0.00"/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numFmt numFmtId="2" formatCode="0.00"/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rgb="FF3F3F3F"/>
        </bottom>
      </border>
    </dxf>
    <dxf>
      <border outline="0">
        <top style="thin">
          <color rgb="FF3F3F3F"/>
        </top>
      </border>
    </dxf>
    <dxf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rgb="FF3F3F3F"/>
        </left>
        <right style="thin">
          <color rgb="FF3F3F3F"/>
        </right>
        <top/>
        <bottom/>
      </border>
    </dxf>
    <dxf>
      <alignment horizontal="center" vertical="center" textRotation="0" wrapText="0" indent="0" relativeIndent="0" justifyLastLine="0" shrinkToFit="0" mergeCell="0" readingOrder="0"/>
    </dxf>
    <dxf>
      <numFmt numFmtId="2" formatCode="0.00"/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numFmt numFmtId="2" formatCode="0.00"/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rgb="FF3F3F3F"/>
        </bottom>
      </border>
    </dxf>
    <dxf>
      <border outline="0">
        <top style="thin">
          <color rgb="FF3F3F3F"/>
        </top>
      </border>
    </dxf>
    <dxf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numFmt numFmtId="19" formatCode="dd/mm/yyyy"/>
      <alignment horizontal="center" vertical="center" textRotation="0" wrapText="0" indent="0" relativeIndent="0" justifyLastLine="0" shrinkToFit="0" mergeCell="0" readingOrder="0"/>
    </dxf>
    <dxf>
      <numFmt numFmtId="19" formatCode="dd/mm/yyyy"/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numFmt numFmtId="19" formatCode="dd/mm/yyyy"/>
      <alignment horizontal="center" vertical="center" textRotation="0" wrapText="0" indent="0" relativeIndent="0" justifyLastLine="0" shrinkToFit="0" mergeCell="0" readingOrder="0"/>
    </dxf>
    <dxf>
      <numFmt numFmtId="19" formatCode="dd/mm/yyyy"/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4" name="Tableau4" displayName="Tableau4" ref="A3:F7" totalsRowShown="0" headerRowDxfId="10" dataDxfId="11" headerRowBorderDxfId="18" tableBorderDxfId="19" headerRowCellStyle="Sortie">
  <autoFilter ref="A3:F7"/>
  <tableColumns count="6">
    <tableColumn id="1" name="Désignation" dataDxfId="17"/>
    <tableColumn id="2" name="Quantité" dataDxfId="16">
      <calculatedColumnFormula>SUMPRODUCT((Tableau2[Catégorie]="alcool")*(Tableau2[Désignation]=$A4),(Tableau2[Quantité]))
-SUMPRODUCT((Tableau3[Catégorie]="alcool")*(Tableau3[Désignation]=$A4),(Tableau3[Quantité]))</calculatedColumnFormula>
    </tableColumn>
    <tableColumn id="3" name="PMPA" dataDxfId="15">
      <calculatedColumnFormula>SUMIF(Tableau2[Désignation],$A4,Tableau2[Prix d''achat lot (€)])/SUMIF(Tableau2[Désignation],$A4,Tableau2[Quantité])</calculatedColumnFormula>
    </tableColumn>
    <tableColumn id="4" name="TVA" dataDxfId="14">
      <calculatedColumnFormula>SUMIF(Tableau1[Articles],$A4,Tableau1[Colonne2])</calculatedColumnFormula>
    </tableColumn>
    <tableColumn id="5" name="Prix de vente unitaire" dataDxfId="13">
      <calculatedColumnFormula>(($C4*$D4)/100)+$C4</calculatedColumnFormula>
    </tableColumn>
    <tableColumn id="6" name="Prix de vente lot" dataDxfId="12">
      <calculatedColumnFormula>$B4*$E4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H3:M8" totalsRowShown="0" headerRowDxfId="0" dataDxfId="1" headerRowBorderDxfId="8" tableBorderDxfId="9" headerRowCellStyle="Sortie">
  <autoFilter ref="H3:M8"/>
  <tableColumns count="6">
    <tableColumn id="1" name="Désignation" dataDxfId="7"/>
    <tableColumn id="2" name="Quantité" dataDxfId="6">
      <calculatedColumnFormula>SUMPRODUCT((Tableau2[Catégorie]="soft")*(Tableau2[Désignation]=$H4),(Tableau2[Quantité]))
-SUMPRODUCT((Tableau3[Catégorie]="soft")*(Tableau3[Désignation]=$H4),(Tableau3[Quantité]))</calculatedColumnFormula>
    </tableColumn>
    <tableColumn id="3" name="PMPA" dataDxfId="5">
      <calculatedColumnFormula>SUMIF(Tableau2[Désignation],$H4,Tableau2[Prix d''achat lot (€)])/SUMIF(Tableau2[Désignation],$H4,Tableau2[Quantité])</calculatedColumnFormula>
    </tableColumn>
    <tableColumn id="4" name="TVA" dataDxfId="4">
      <calculatedColumnFormula>SUMIF(Tableau1[Articles],$H4,Tableau1[Colonne2])</calculatedColumnFormula>
    </tableColumn>
    <tableColumn id="5" name="Prix de vente" dataDxfId="3">
      <calculatedColumnFormula>(($J4*$K4)/100)+$J4</calculatedColumnFormula>
    </tableColumn>
    <tableColumn id="6" name="Prix de vente lot" dataDxfId="2">
      <calculatedColumnFormula>$L4*$I4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3:F16" totalsRowShown="0" headerRowDxfId="29" dataDxfId="30" headerRowBorderDxfId="37" tableBorderDxfId="38" headerRowCellStyle="Sortie">
  <autoFilter ref="A3:F16"/>
  <tableColumns count="6">
    <tableColumn id="1" name="Date" dataDxfId="36"/>
    <tableColumn id="2" name="Catégorie" dataDxfId="35">
      <calculatedColumnFormula>VLOOKUP(C4,Tableau1[[#All],[Articles]:[Colonne1]],2,0)</calculatedColumnFormula>
    </tableColumn>
    <tableColumn id="3" name="Désignation" dataDxfId="34"/>
    <tableColumn id="4" name="Quantité" dataDxfId="33"/>
    <tableColumn id="5" name="Prix d'achat unitaire (€)" dataDxfId="32"/>
    <tableColumn id="6" name="Prix d'achat lot (€)" dataDxfId="3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H3:L9" totalsRowShown="0" headerRowDxfId="20" dataDxfId="21" headerRowBorderDxfId="27" tableBorderDxfId="28" headerRowCellStyle="Sortie">
  <autoFilter ref="H3:L9"/>
  <tableColumns count="5">
    <tableColumn id="1" name="Date" dataDxfId="26"/>
    <tableColumn id="2" name="Catégorie" dataDxfId="25">
      <calculatedColumnFormula>VLOOKUP(J4,Tableau1[[#All],[Articles]:[Colonne1]],2,0)</calculatedColumnFormula>
    </tableColumn>
    <tableColumn id="3" name="Désignation" dataDxfId="24"/>
    <tableColumn id="4" name="Quantité" dataDxfId="23"/>
    <tableColumn id="5" name="Motif" dataDxfId="2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A1:C11" totalsRowShown="0" headerRowDxfId="39" headerRowBorderDxfId="43" tableBorderDxfId="44" headerRowCellStyle="Entrée">
  <autoFilter ref="A1:C11"/>
  <tableColumns count="3">
    <tableColumn id="1" name="Articles" dataDxfId="42"/>
    <tableColumn id="2" name="Colonne1" dataDxfId="41"/>
    <tableColumn id="3" name="Colonne2" dataDxfId="4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46"/>
  <sheetViews>
    <sheetView tabSelected="1" zoomScale="110" zoomScaleNormal="110" workbookViewId="0">
      <selection activeCell="F7" sqref="F7"/>
    </sheetView>
  </sheetViews>
  <sheetFormatPr baseColWidth="10" defaultRowHeight="15"/>
  <cols>
    <col min="1" max="1" width="16.140625" style="1" customWidth="1"/>
    <col min="2" max="2" width="11.42578125" style="1"/>
    <col min="3" max="3" width="8.28515625" style="1" customWidth="1"/>
    <col min="4" max="4" width="6.42578125" style="1" customWidth="1"/>
    <col min="5" max="5" width="23.140625" style="1" customWidth="1"/>
    <col min="6" max="6" width="19.7109375" style="1" customWidth="1"/>
    <col min="7" max="7" width="4.5703125" style="6" customWidth="1"/>
    <col min="8" max="8" width="13.42578125" style="1" customWidth="1"/>
    <col min="9" max="9" width="11.42578125" style="1"/>
    <col min="10" max="10" width="8.7109375" style="1" customWidth="1"/>
    <col min="11" max="11" width="6.42578125" style="1" customWidth="1"/>
    <col min="12" max="12" width="14.5703125" style="1" customWidth="1"/>
    <col min="13" max="13" width="17.5703125" style="1" customWidth="1"/>
    <col min="14" max="14" width="3.85546875" style="6" customWidth="1"/>
    <col min="15" max="15" width="14.42578125" style="1" customWidth="1"/>
    <col min="16" max="16" width="11.42578125" style="1"/>
    <col min="17" max="17" width="10.28515625" style="1" customWidth="1"/>
    <col min="18" max="18" width="7.85546875" style="1" customWidth="1"/>
    <col min="19" max="19" width="12.85546875" style="1" customWidth="1"/>
    <col min="20" max="20" width="16.140625" style="1" customWidth="1"/>
    <col min="21" max="21" width="11.42578125" style="1"/>
    <col min="22" max="22" width="10" style="1" customWidth="1"/>
    <col min="23" max="16384" width="11.42578125" style="1"/>
  </cols>
  <sheetData>
    <row r="1" spans="1:24">
      <c r="A1" s="14" t="s">
        <v>0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</row>
    <row r="2" spans="1:24">
      <c r="A2" s="16" t="s">
        <v>1</v>
      </c>
      <c r="B2" s="17"/>
      <c r="C2" s="17"/>
      <c r="D2" s="17"/>
      <c r="E2" s="17"/>
      <c r="F2" s="18"/>
      <c r="H2" s="16" t="s">
        <v>6</v>
      </c>
      <c r="I2" s="17"/>
      <c r="J2" s="17"/>
      <c r="K2" s="17"/>
      <c r="L2" s="17"/>
      <c r="M2" s="18"/>
      <c r="O2" s="19" t="s">
        <v>11</v>
      </c>
      <c r="P2" s="20"/>
      <c r="Q2" s="20"/>
      <c r="R2" s="20"/>
      <c r="S2" s="20"/>
      <c r="T2" s="20"/>
    </row>
    <row r="3" spans="1:24">
      <c r="A3" s="30" t="s">
        <v>2</v>
      </c>
      <c r="B3" s="30" t="s">
        <v>3</v>
      </c>
      <c r="C3" s="30" t="s">
        <v>7</v>
      </c>
      <c r="D3" s="30" t="s">
        <v>4</v>
      </c>
      <c r="E3" s="30" t="s">
        <v>15</v>
      </c>
      <c r="F3" s="30" t="s">
        <v>16</v>
      </c>
      <c r="H3" s="30" t="s">
        <v>2</v>
      </c>
      <c r="I3" s="30" t="s">
        <v>3</v>
      </c>
      <c r="J3" s="30" t="s">
        <v>7</v>
      </c>
      <c r="K3" s="30" t="s">
        <v>4</v>
      </c>
      <c r="L3" s="30" t="s">
        <v>5</v>
      </c>
      <c r="M3" s="30" t="s">
        <v>16</v>
      </c>
      <c r="O3" s="8" t="s">
        <v>2</v>
      </c>
      <c r="P3" s="8" t="s">
        <v>3</v>
      </c>
      <c r="Q3" s="8" t="s">
        <v>7</v>
      </c>
      <c r="R3" s="8" t="s">
        <v>4</v>
      </c>
      <c r="S3" s="8" t="s">
        <v>5</v>
      </c>
      <c r="T3" s="8" t="s">
        <v>16</v>
      </c>
    </row>
    <row r="4" spans="1:24">
      <c r="A4" s="1" t="s">
        <v>13</v>
      </c>
      <c r="B4" s="1">
        <f>SUMPRODUCT((Tableau2[Catégorie]="alcool")*(Tableau2[Désignation]=$A4),(Tableau2[Quantité]))
-SUMPRODUCT((Tableau3[Catégorie]="alcool")*(Tableau3[Désignation]=$A4),(Tableau3[Quantité]))</f>
        <v>19</v>
      </c>
      <c r="C4" s="13">
        <f>SUMIF(Tableau2[Désignation],$A4,Tableau2[Prix d''achat lot (€)])/SUMIF(Tableau2[Désignation],$A4,Tableau2[Quantité])</f>
        <v>8</v>
      </c>
      <c r="D4" s="1">
        <f>SUMIF(Tableau1[Articles],$A4,Tableau1[Colonne2])</f>
        <v>20</v>
      </c>
      <c r="E4" s="1">
        <f>(($C4*$D4)/100)+$C4</f>
        <v>9.6</v>
      </c>
      <c r="F4" s="13">
        <f>$B4*$E4</f>
        <v>182.4</v>
      </c>
      <c r="H4" s="1" t="s">
        <v>21</v>
      </c>
      <c r="I4" s="1">
        <f>SUMPRODUCT((Tableau2[Catégorie]="soft")*(Tableau2[Désignation]=$H4),(Tableau2[Quantité]))
-SUMPRODUCT((Tableau3[Catégorie]="soft")*(Tableau3[Désignation]=$H4),(Tableau3[Quantité]))</f>
        <v>56</v>
      </c>
      <c r="J4" s="13">
        <f>SUMIF(Tableau2[Désignation],$H4,Tableau2[Prix d''achat lot (€)])/SUMIF(Tableau2[Désignation],$H4,Tableau2[Quantité])</f>
        <v>2.7857142857142856</v>
      </c>
      <c r="K4" s="1">
        <f>SUMIF(Tableau1[Articles],$H4,Tableau1[Colonne2])</f>
        <v>10</v>
      </c>
      <c r="L4" s="13">
        <f>(($J4*$K4)/100)+$J4</f>
        <v>3.0642857142857141</v>
      </c>
      <c r="M4" s="13">
        <f>$L4*$I4</f>
        <v>171.6</v>
      </c>
    </row>
    <row r="5" spans="1:24">
      <c r="A5" s="1" t="s">
        <v>14</v>
      </c>
      <c r="B5" s="1">
        <f>SUMPRODUCT((Tableau2[Catégorie]="alcool")*(Tableau2[Désignation]=$A5),(Tableau2[Quantité]))
-SUMPRODUCT((Tableau3[Catégorie]="alcool")*(Tableau3[Désignation]=$A5),(Tableau3[Quantité]))</f>
        <v>20</v>
      </c>
      <c r="C5" s="13">
        <f>SUMIF(Tableau2[Désignation],$A5,Tableau2[Prix d''achat lot (€)])/SUMIF(Tableau2[Désignation],$A5,Tableau2[Quantité])</f>
        <v>9</v>
      </c>
      <c r="D5" s="1">
        <f>SUMIF(Tableau1[Articles],$A5,Tableau1[Colonne2])</f>
        <v>20</v>
      </c>
      <c r="E5" s="1">
        <f t="shared" ref="E5:E7" si="0">(($C5*$D5)/100)+$C5</f>
        <v>10.8</v>
      </c>
      <c r="F5" s="13">
        <f t="shared" ref="F5:F7" si="1">$B5*$E5</f>
        <v>216</v>
      </c>
      <c r="H5" s="1" t="s">
        <v>25</v>
      </c>
      <c r="I5" s="1">
        <f>SUMPRODUCT((Tableau2[Catégorie]="soft")*(Tableau2[Désignation]=$H5),(Tableau2[Quantité]))
-SUMPRODUCT((Tableau3[Catégorie]="soft")*(Tableau3[Désignation]=$H5),(Tableau3[Quantité]))</f>
        <v>27</v>
      </c>
      <c r="J5" s="13">
        <f>SUMIF(Tableau2[Désignation],$H5,Tableau2[Prix d''achat lot (€)])/SUMIF(Tableau2[Désignation],$H5,Tableau2[Quantité])</f>
        <v>3</v>
      </c>
      <c r="K5" s="1">
        <f>SUMIF(Tableau1[Articles],$H5,Tableau1[Colonne2])</f>
        <v>10</v>
      </c>
      <c r="L5" s="13">
        <f>(($J5*$K5)/100)+$J5</f>
        <v>3.3</v>
      </c>
      <c r="M5" s="13">
        <f t="shared" ref="M5:M8" si="2">$L5*$I5</f>
        <v>89.1</v>
      </c>
      <c r="X5" s="2"/>
    </row>
    <row r="6" spans="1:24">
      <c r="A6" s="1" t="s">
        <v>23</v>
      </c>
      <c r="B6" s="1">
        <f>SUMPRODUCT((Tableau2[Catégorie]="alcool")*(Tableau2[Désignation]=$A6),(Tableau2[Quantité]))
-SUMPRODUCT((Tableau3[Catégorie]="alcool")*(Tableau3[Désignation]=$A6),(Tableau3[Quantité]))</f>
        <v>5</v>
      </c>
      <c r="C6" s="13">
        <f>SUMIF(Tableau2[Désignation],$A6,Tableau2[Prix d''achat lot (€)])/SUMIF(Tableau2[Désignation],$A6,Tableau2[Quantité])</f>
        <v>10</v>
      </c>
      <c r="D6" s="1">
        <f>SUMIF(Tableau1[Articles],$A6,Tableau1[Colonne2])</f>
        <v>20</v>
      </c>
      <c r="E6" s="1">
        <f t="shared" si="0"/>
        <v>12</v>
      </c>
      <c r="F6" s="13">
        <f t="shared" si="1"/>
        <v>60</v>
      </c>
      <c r="H6" s="1" t="s">
        <v>43</v>
      </c>
      <c r="I6" s="1">
        <f>SUMPRODUCT((Tableau2[Catégorie]="soft")*(Tableau2[Désignation]=$H6),(Tableau2[Quantité]))
-SUMPRODUCT((Tableau3[Catégorie]="soft")*(Tableau3[Désignation]=$H6),(Tableau3[Quantité]))</f>
        <v>50</v>
      </c>
      <c r="J6" s="13">
        <f>SUMIF(Tableau2[Désignation],$H6,Tableau2[Prix d''achat lot (€)])/SUMIF(Tableau2[Désignation],$H6,Tableau2[Quantité])</f>
        <v>2.4900000000000002</v>
      </c>
      <c r="K6" s="1">
        <f>SUMIF(Tableau1[Articles],$H6,Tableau1[Colonne2])</f>
        <v>10</v>
      </c>
      <c r="L6" s="13">
        <f t="shared" ref="L6:L8" si="3">(($J6*$K6)/100)+$J6</f>
        <v>2.7390000000000003</v>
      </c>
      <c r="M6" s="13">
        <f t="shared" si="2"/>
        <v>136.95000000000002</v>
      </c>
    </row>
    <row r="7" spans="1:24">
      <c r="A7" s="1" t="s">
        <v>26</v>
      </c>
      <c r="B7" s="1">
        <f>SUMPRODUCT((Tableau2[Catégorie]="alcool")*(Tableau2[Désignation]=$A7),(Tableau2[Quantité]))
-SUMPRODUCT((Tableau3[Catégorie]="alcool")*(Tableau3[Désignation]=$A7),(Tableau3[Quantité]))</f>
        <v>9</v>
      </c>
      <c r="C7" s="13">
        <f>SUMIF(Tableau2[Désignation],$A7,Tableau2[Prix d''achat lot (€)])/SUMIF(Tableau2[Désignation],$A7,Tableau2[Quantité])</f>
        <v>20</v>
      </c>
      <c r="D7" s="1">
        <f>SUMIF(Tableau1[Articles],$A7,Tableau1[Colonne2])</f>
        <v>20</v>
      </c>
      <c r="E7" s="1">
        <f t="shared" si="0"/>
        <v>24</v>
      </c>
      <c r="F7" s="13">
        <f t="shared" si="1"/>
        <v>216</v>
      </c>
      <c r="H7" s="1" t="s">
        <v>27</v>
      </c>
      <c r="I7" s="1">
        <f>SUMPRODUCT((Tableau2[Catégorie]="soft")*(Tableau2[Désignation]=$H7),(Tableau2[Quantité]))
-SUMPRODUCT((Tableau3[Catégorie]="soft")*(Tableau3[Désignation]=$H7),(Tableau3[Quantité]))</f>
        <v>26</v>
      </c>
      <c r="J7" s="13">
        <f>SUMIF(Tableau2[Désignation],$H7,Tableau2[Prix d''achat lot (€)])/SUMIF(Tableau2[Désignation],$H7,Tableau2[Quantité])</f>
        <v>3.18</v>
      </c>
      <c r="K7" s="1">
        <f>SUMIF(Tableau1[Articles],$H7,Tableau1[Colonne2])</f>
        <v>10</v>
      </c>
      <c r="L7" s="13">
        <f t="shared" si="3"/>
        <v>3.4980000000000002</v>
      </c>
      <c r="M7" s="13">
        <f t="shared" si="2"/>
        <v>90.948000000000008</v>
      </c>
    </row>
    <row r="8" spans="1:24">
      <c r="F8" s="13"/>
      <c r="H8" s="1" t="s">
        <v>34</v>
      </c>
      <c r="I8" s="1">
        <f>SUMPRODUCT((Tableau2[Catégorie]="soft")*(Tableau2[Désignation]=$H8),(Tableau2[Quantité]))
-SUMPRODUCT((Tableau3[Catégorie]="soft")*(Tableau3[Désignation]=$H8),(Tableau3[Quantité]))</f>
        <v>48</v>
      </c>
      <c r="J8" s="13">
        <f>SUMIF(Tableau2[Désignation],$H8,Tableau2[Prix d''achat lot (€)])/SUMIF(Tableau2[Désignation],$H8,Tableau2[Quantité])</f>
        <v>0.98</v>
      </c>
      <c r="K8" s="1">
        <f>SUMIF(Tableau1[Articles],$H8,Tableau1[Colonne2])</f>
        <v>5.5</v>
      </c>
      <c r="L8" s="13">
        <f t="shared" si="3"/>
        <v>1.0339</v>
      </c>
      <c r="M8" s="13">
        <f t="shared" si="2"/>
        <v>49.627200000000002</v>
      </c>
    </row>
    <row r="9" spans="1:24">
      <c r="F9" s="13"/>
      <c r="L9" s="13"/>
    </row>
    <row r="10" spans="1:24">
      <c r="F10" s="13"/>
      <c r="L10" s="13"/>
    </row>
    <row r="11" spans="1:24">
      <c r="F11" s="13"/>
      <c r="L11" s="13"/>
    </row>
    <row r="12" spans="1:24">
      <c r="F12" s="13"/>
      <c r="L12" s="13"/>
    </row>
    <row r="13" spans="1:24">
      <c r="F13" s="13"/>
      <c r="L13" s="13"/>
    </row>
    <row r="14" spans="1:24">
      <c r="F14" s="13"/>
      <c r="L14" s="13"/>
    </row>
    <row r="15" spans="1:24">
      <c r="F15" s="13"/>
      <c r="L15" s="13"/>
    </row>
    <row r="16" spans="1:24">
      <c r="F16" s="13"/>
      <c r="L16" s="13"/>
    </row>
    <row r="17" spans="6:12">
      <c r="F17" s="13"/>
      <c r="L17" s="13"/>
    </row>
    <row r="18" spans="6:12">
      <c r="F18" s="13"/>
      <c r="L18" s="13"/>
    </row>
    <row r="19" spans="6:12">
      <c r="F19" s="13"/>
      <c r="L19" s="13"/>
    </row>
    <row r="20" spans="6:12">
      <c r="F20" s="13"/>
      <c r="L20" s="13"/>
    </row>
    <row r="21" spans="6:12">
      <c r="F21" s="13"/>
      <c r="L21" s="13"/>
    </row>
    <row r="22" spans="6:12">
      <c r="F22" s="13"/>
      <c r="L22" s="13"/>
    </row>
    <row r="23" spans="6:12">
      <c r="F23" s="13"/>
      <c r="L23" s="13"/>
    </row>
    <row r="24" spans="6:12">
      <c r="F24" s="13"/>
      <c r="L24" s="13"/>
    </row>
    <row r="25" spans="6:12">
      <c r="F25" s="13"/>
      <c r="L25" s="13"/>
    </row>
    <row r="26" spans="6:12">
      <c r="F26" s="13"/>
      <c r="L26" s="13"/>
    </row>
    <row r="27" spans="6:12">
      <c r="F27" s="13"/>
      <c r="L27" s="13"/>
    </row>
    <row r="28" spans="6:12">
      <c r="F28" s="13"/>
      <c r="L28" s="13"/>
    </row>
    <row r="29" spans="6:12">
      <c r="F29" s="13"/>
      <c r="L29" s="13"/>
    </row>
    <row r="30" spans="6:12">
      <c r="F30" s="13"/>
      <c r="L30" s="13"/>
    </row>
    <row r="31" spans="6:12">
      <c r="F31" s="13"/>
      <c r="L31" s="13"/>
    </row>
    <row r="32" spans="6:12">
      <c r="F32" s="13"/>
      <c r="L32" s="13"/>
    </row>
    <row r="33" spans="6:12">
      <c r="F33" s="13"/>
      <c r="L33" s="13"/>
    </row>
    <row r="34" spans="6:12">
      <c r="F34" s="13"/>
      <c r="L34" s="13"/>
    </row>
    <row r="35" spans="6:12">
      <c r="F35" s="13"/>
      <c r="L35" s="13"/>
    </row>
    <row r="36" spans="6:12">
      <c r="F36" s="13"/>
      <c r="L36" s="13"/>
    </row>
    <row r="37" spans="6:12">
      <c r="F37" s="13"/>
      <c r="L37" s="13"/>
    </row>
    <row r="38" spans="6:12">
      <c r="F38" s="13"/>
      <c r="L38" s="13"/>
    </row>
    <row r="39" spans="6:12">
      <c r="F39" s="13"/>
      <c r="L39" s="13"/>
    </row>
    <row r="40" spans="6:12">
      <c r="F40" s="13"/>
      <c r="L40" s="13"/>
    </row>
    <row r="41" spans="6:12">
      <c r="F41" s="13"/>
      <c r="L41" s="13"/>
    </row>
    <row r="42" spans="6:12">
      <c r="F42" s="13"/>
      <c r="L42" s="13"/>
    </row>
    <row r="43" spans="6:12">
      <c r="L43" s="13"/>
    </row>
    <row r="44" spans="6:12">
      <c r="L44" s="13"/>
    </row>
    <row r="45" spans="6:12">
      <c r="L45" s="13"/>
    </row>
    <row r="46" spans="6:12">
      <c r="L46" s="13"/>
    </row>
  </sheetData>
  <mergeCells count="4">
    <mergeCell ref="A1:V1"/>
    <mergeCell ref="A2:F2"/>
    <mergeCell ref="H2:M2"/>
    <mergeCell ref="O2:T2"/>
  </mergeCells>
  <pageMargins left="0.7" right="0.7" top="0.75" bottom="0.75" header="0.3" footer="0.3"/>
  <pageSetup paperSize="9" orientation="portrait" r:id="rId1"/>
  <legacy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U16"/>
  <sheetViews>
    <sheetView workbookViewId="0">
      <selection activeCell="D7" sqref="D7"/>
    </sheetView>
  </sheetViews>
  <sheetFormatPr baseColWidth="10" defaultRowHeight="15"/>
  <cols>
    <col min="1" max="1" width="11.42578125" style="1"/>
    <col min="2" max="2" width="11.7109375" style="1" customWidth="1"/>
    <col min="3" max="3" width="18.140625" style="1" customWidth="1"/>
    <col min="4" max="4" width="11.42578125" style="1"/>
    <col min="5" max="5" width="23.7109375" style="1" customWidth="1"/>
    <col min="6" max="6" width="19.140625" style="1" customWidth="1"/>
    <col min="7" max="7" width="11.5703125" style="6"/>
    <col min="8" max="9" width="12.7109375" style="1" customWidth="1"/>
    <col min="10" max="10" width="16.42578125" style="1" bestFit="1" customWidth="1"/>
    <col min="11" max="19" width="11.42578125" style="1"/>
    <col min="20" max="20" width="14.28515625" style="1" customWidth="1"/>
    <col min="21" max="16384" width="11.42578125" style="1"/>
  </cols>
  <sheetData>
    <row r="1" spans="1:21">
      <c r="A1" s="21" t="s">
        <v>0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</row>
    <row r="2" spans="1:21">
      <c r="A2" s="24" t="s">
        <v>8</v>
      </c>
      <c r="B2" s="25"/>
      <c r="C2" s="25"/>
      <c r="D2" s="25"/>
      <c r="E2" s="25"/>
      <c r="F2" s="26"/>
      <c r="H2" s="22" t="s">
        <v>31</v>
      </c>
      <c r="I2" s="22"/>
      <c r="J2" s="23"/>
      <c r="K2" s="23"/>
      <c r="L2" s="23"/>
      <c r="T2" s="1" t="s">
        <v>28</v>
      </c>
    </row>
    <row r="3" spans="1:21">
      <c r="A3" s="28" t="s">
        <v>9</v>
      </c>
      <c r="B3" s="28" t="s">
        <v>18</v>
      </c>
      <c r="C3" s="28" t="s">
        <v>2</v>
      </c>
      <c r="D3" s="28" t="s">
        <v>3</v>
      </c>
      <c r="E3" s="28" t="s">
        <v>32</v>
      </c>
      <c r="F3" s="28" t="s">
        <v>33</v>
      </c>
      <c r="H3" s="29" t="s">
        <v>9</v>
      </c>
      <c r="I3" s="29" t="s">
        <v>18</v>
      </c>
      <c r="J3" s="28" t="s">
        <v>2</v>
      </c>
      <c r="K3" s="28" t="s">
        <v>3</v>
      </c>
      <c r="L3" s="28" t="s">
        <v>10</v>
      </c>
      <c r="T3" s="1" t="s">
        <v>17</v>
      </c>
    </row>
    <row r="4" spans="1:21">
      <c r="A4" s="7">
        <v>44547</v>
      </c>
      <c r="B4" s="7" t="str">
        <f>VLOOKUP(C4,Tableau1[[#All],[Articles]:[Colonne1]],2,0)</f>
        <v>alcool</v>
      </c>
      <c r="C4" s="1" t="s">
        <v>13</v>
      </c>
      <c r="D4" s="1">
        <v>20</v>
      </c>
      <c r="E4" s="1">
        <v>8</v>
      </c>
      <c r="F4" s="1">
        <v>160</v>
      </c>
      <c r="H4" s="7">
        <v>44547</v>
      </c>
      <c r="I4" s="7" t="str">
        <f>VLOOKUP(J4,Tableau1[[#All],[Articles]:[Colonne1]],2,0)</f>
        <v>alcool</v>
      </c>
      <c r="J4" s="1" t="s">
        <v>13</v>
      </c>
      <c r="K4" s="1">
        <v>1</v>
      </c>
      <c r="L4" s="1" t="s">
        <v>17</v>
      </c>
      <c r="T4" s="1" t="s">
        <v>29</v>
      </c>
    </row>
    <row r="5" spans="1:21">
      <c r="A5" s="7">
        <v>44547</v>
      </c>
      <c r="B5" s="7" t="str">
        <f>VLOOKUP(C5,Tableau1[[#All],[Articles]:[Colonne1]],2,0)</f>
        <v>alcool</v>
      </c>
      <c r="C5" s="1" t="s">
        <v>14</v>
      </c>
      <c r="D5" s="1">
        <v>20</v>
      </c>
      <c r="E5" s="1">
        <v>9</v>
      </c>
      <c r="F5" s="1">
        <v>180</v>
      </c>
      <c r="H5" s="7">
        <v>44547</v>
      </c>
      <c r="I5" s="7" t="str">
        <f>VLOOKUP(J5,Tableau1[[#All],[Articles]:[Colonne1]],2,0)</f>
        <v>soft</v>
      </c>
      <c r="J5" s="1" t="s">
        <v>25</v>
      </c>
      <c r="K5" s="1">
        <v>3</v>
      </c>
      <c r="L5" s="1" t="s">
        <v>29</v>
      </c>
      <c r="T5" s="1" t="s">
        <v>30</v>
      </c>
    </row>
    <row r="6" spans="1:21">
      <c r="A6" s="7">
        <v>44547</v>
      </c>
      <c r="B6" s="7" t="str">
        <f>VLOOKUP(C6,Tableau1[[#All],[Articles]:[Colonne1]],2,0)</f>
        <v>alcool</v>
      </c>
      <c r="C6" s="1" t="s">
        <v>23</v>
      </c>
      <c r="D6" s="1">
        <v>10</v>
      </c>
      <c r="E6" s="1">
        <v>10</v>
      </c>
      <c r="F6" s="1">
        <v>100</v>
      </c>
      <c r="H6" s="7">
        <v>44547</v>
      </c>
      <c r="I6" s="7" t="str">
        <f>VLOOKUP(J6,Tableau1[[#All],[Articles]:[Colonne1]],2,0)</f>
        <v>soft</v>
      </c>
      <c r="J6" s="1" t="s">
        <v>34</v>
      </c>
      <c r="K6" s="1">
        <v>2</v>
      </c>
      <c r="L6" s="1" t="s">
        <v>17</v>
      </c>
    </row>
    <row r="7" spans="1:21">
      <c r="A7" s="7">
        <v>44547</v>
      </c>
      <c r="B7" s="7" t="str">
        <f>VLOOKUP(C7,Tableau1[[#All],[Articles]:[Colonne1]],2,0)</f>
        <v>soft</v>
      </c>
      <c r="C7" s="1" t="s">
        <v>25</v>
      </c>
      <c r="D7" s="1">
        <v>30</v>
      </c>
      <c r="E7" s="1">
        <v>3</v>
      </c>
      <c r="F7" s="1">
        <v>90</v>
      </c>
      <c r="H7" s="7">
        <v>44547</v>
      </c>
      <c r="I7" s="7" t="str">
        <f>VLOOKUP(J7,Tableau1[[#All],[Articles]:[Colonne1]],2,0)</f>
        <v>alcool</v>
      </c>
      <c r="J7" s="1" t="s">
        <v>26</v>
      </c>
      <c r="K7" s="1">
        <v>1</v>
      </c>
      <c r="L7" s="1" t="s">
        <v>17</v>
      </c>
    </row>
    <row r="8" spans="1:21">
      <c r="A8" s="7">
        <v>44547</v>
      </c>
      <c r="B8" s="7" t="str">
        <f>VLOOKUP(C8,Tableau1[[#All],[Articles]:[Colonne1]],2,0)</f>
        <v>alcool</v>
      </c>
      <c r="C8" s="1" t="s">
        <v>26</v>
      </c>
      <c r="D8" s="1">
        <v>10</v>
      </c>
      <c r="E8" s="1">
        <v>20</v>
      </c>
      <c r="F8" s="1">
        <v>200</v>
      </c>
      <c r="H8" s="7">
        <v>44547</v>
      </c>
      <c r="I8" s="7" t="str">
        <f>VLOOKUP(J8,Tableau1[[#All],[Articles]:[Colonne1]],2,0)</f>
        <v>soft</v>
      </c>
      <c r="J8" s="1" t="s">
        <v>27</v>
      </c>
      <c r="K8" s="1">
        <v>4</v>
      </c>
      <c r="L8" s="1" t="s">
        <v>17</v>
      </c>
    </row>
    <row r="9" spans="1:21">
      <c r="A9" s="7">
        <v>44547</v>
      </c>
      <c r="B9" s="7" t="str">
        <f>VLOOKUP(C9,Tableau1[[#All],[Articles]:[Colonne1]],2,0)</f>
        <v>soft</v>
      </c>
      <c r="C9" s="1" t="s">
        <v>21</v>
      </c>
      <c r="D9" s="1">
        <v>30</v>
      </c>
      <c r="E9" s="1" t="s">
        <v>35</v>
      </c>
      <c r="F9" s="1">
        <v>75</v>
      </c>
      <c r="H9" s="7">
        <v>44548</v>
      </c>
      <c r="I9" s="7" t="str">
        <f>VLOOKUP(J9,Tableau1[[#All],[Articles]:[Colonne1]],2,0)</f>
        <v>alcool</v>
      </c>
      <c r="J9" s="1" t="s">
        <v>23</v>
      </c>
      <c r="K9" s="1">
        <v>5</v>
      </c>
      <c r="L9" s="1" t="s">
        <v>30</v>
      </c>
    </row>
    <row r="10" spans="1:21">
      <c r="A10" s="7">
        <v>44547</v>
      </c>
      <c r="B10" s="7" t="str">
        <f>VLOOKUP(C10,Tableau1[[#All],[Articles]:[Colonne1]],2,0)</f>
        <v>soft</v>
      </c>
      <c r="C10" s="1" t="s">
        <v>27</v>
      </c>
      <c r="D10" s="1">
        <v>30</v>
      </c>
      <c r="E10" s="1" t="s">
        <v>36</v>
      </c>
      <c r="F10" s="1">
        <v>95.4</v>
      </c>
    </row>
    <row r="11" spans="1:21">
      <c r="A11" s="7">
        <v>44547</v>
      </c>
      <c r="B11" s="7" t="str">
        <f>VLOOKUP(C11,Tableau1[[#All],[Articles]:[Colonne1]],2,0)</f>
        <v>soft</v>
      </c>
      <c r="C11" s="1" t="s">
        <v>34</v>
      </c>
      <c r="D11" s="1">
        <v>50</v>
      </c>
      <c r="E11" s="1" t="s">
        <v>37</v>
      </c>
      <c r="F11" s="1">
        <v>49</v>
      </c>
    </row>
    <row r="12" spans="1:21">
      <c r="A12" s="7">
        <v>44547</v>
      </c>
      <c r="B12" s="7" t="str">
        <f>VLOOKUP(C12,Tableau1[[#All],[Articles]:[Colonne1]],2,0)</f>
        <v>soft</v>
      </c>
      <c r="C12" s="1" t="s">
        <v>21</v>
      </c>
      <c r="D12" s="1">
        <v>8</v>
      </c>
      <c r="E12" s="1" t="s">
        <v>38</v>
      </c>
      <c r="F12" s="1">
        <v>38.880000000000003</v>
      </c>
    </row>
    <row r="13" spans="1:21">
      <c r="A13" s="7">
        <v>44547</v>
      </c>
      <c r="B13" s="7" t="str">
        <f>VLOOKUP(C13,Tableau1[[#All],[Articles]:[Colonne1]],2,0)</f>
        <v>soft</v>
      </c>
      <c r="C13" s="1" t="s">
        <v>21</v>
      </c>
      <c r="D13" s="1">
        <v>1</v>
      </c>
      <c r="E13" s="1" t="s">
        <v>39</v>
      </c>
      <c r="F13" s="1">
        <v>5.3</v>
      </c>
    </row>
    <row r="14" spans="1:21">
      <c r="A14" s="7">
        <v>44547</v>
      </c>
      <c r="B14" s="7" t="str">
        <f>VLOOKUP(C14,Tableau1[[#All],[Articles]:[Colonne1]],2,0)</f>
        <v>soft</v>
      </c>
      <c r="C14" s="1" t="s">
        <v>21</v>
      </c>
      <c r="D14" s="1">
        <v>12</v>
      </c>
      <c r="E14" s="1" t="s">
        <v>40</v>
      </c>
      <c r="F14" s="1">
        <v>22.32</v>
      </c>
    </row>
    <row r="15" spans="1:21">
      <c r="A15" s="7">
        <v>44547</v>
      </c>
      <c r="B15" s="7" t="str">
        <f>VLOOKUP(C15,Tableau1[[#All],[Articles]:[Colonne1]],2,0)</f>
        <v>soft</v>
      </c>
      <c r="C15" s="1" t="s">
        <v>21</v>
      </c>
      <c r="D15" s="1">
        <v>5</v>
      </c>
      <c r="E15" s="1" t="s">
        <v>41</v>
      </c>
      <c r="F15" s="1">
        <v>14.5</v>
      </c>
    </row>
    <row r="16" spans="1:21">
      <c r="A16" s="7">
        <v>44547</v>
      </c>
      <c r="B16" s="7" t="str">
        <f>VLOOKUP(C16,Tableau1[[#All],[Articles]:[Colonne1]],2,0)</f>
        <v>soft</v>
      </c>
      <c r="C16" s="1" t="s">
        <v>43</v>
      </c>
      <c r="D16" s="1">
        <v>50</v>
      </c>
      <c r="E16" s="1" t="s">
        <v>44</v>
      </c>
      <c r="F16" s="1">
        <v>124.50000000000001</v>
      </c>
    </row>
  </sheetData>
  <mergeCells count="3">
    <mergeCell ref="A1:U1"/>
    <mergeCell ref="H2:L2"/>
    <mergeCell ref="A2:F2"/>
  </mergeCell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R11"/>
  <sheetViews>
    <sheetView workbookViewId="0">
      <selection activeCell="G4" sqref="G4"/>
    </sheetView>
  </sheetViews>
  <sheetFormatPr baseColWidth="10" defaultRowHeight="15"/>
  <cols>
    <col min="1" max="1" width="15.85546875" style="1" customWidth="1"/>
    <col min="2" max="2" width="14.7109375" style="1" customWidth="1"/>
    <col min="3" max="3" width="11.5703125" style="5" customWidth="1"/>
    <col min="4" max="5" width="11.42578125" style="1"/>
    <col min="6" max="6" width="13.85546875" style="1" customWidth="1"/>
    <col min="7" max="7" width="11.42578125" style="5"/>
    <col min="8" max="16384" width="11.42578125" style="1"/>
  </cols>
  <sheetData>
    <row r="1" spans="1:18">
      <c r="A1" s="27" t="s">
        <v>12</v>
      </c>
      <c r="B1" s="27" t="s">
        <v>45</v>
      </c>
      <c r="C1" s="27" t="s">
        <v>46</v>
      </c>
      <c r="D1" s="4"/>
      <c r="E1" s="4"/>
      <c r="F1" s="4" t="s">
        <v>22</v>
      </c>
      <c r="G1" s="10" t="s">
        <v>24</v>
      </c>
      <c r="H1" s="4"/>
      <c r="I1" s="4"/>
      <c r="J1" s="4"/>
      <c r="K1" s="4"/>
      <c r="L1" s="4"/>
      <c r="M1" s="4"/>
      <c r="N1" s="4"/>
      <c r="O1" s="4"/>
      <c r="P1" s="4"/>
      <c r="Q1" s="4"/>
      <c r="R1" s="4"/>
    </row>
    <row r="2" spans="1:18">
      <c r="A2" s="3" t="s">
        <v>2</v>
      </c>
      <c r="B2" s="3" t="s">
        <v>18</v>
      </c>
      <c r="C2" s="12" t="s">
        <v>4</v>
      </c>
      <c r="D2" s="3"/>
      <c r="E2" s="3"/>
      <c r="F2" s="3" t="s">
        <v>19</v>
      </c>
      <c r="G2" s="9">
        <v>5.5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</row>
    <row r="3" spans="1:18">
      <c r="A3" s="1" t="s">
        <v>13</v>
      </c>
      <c r="B3" s="2" t="s">
        <v>19</v>
      </c>
      <c r="C3" s="5">
        <v>20</v>
      </c>
      <c r="F3" s="1" t="s">
        <v>20</v>
      </c>
      <c r="G3" s="11">
        <v>10</v>
      </c>
    </row>
    <row r="4" spans="1:18">
      <c r="A4" s="1" t="s">
        <v>14</v>
      </c>
      <c r="B4" s="2" t="s">
        <v>19</v>
      </c>
      <c r="C4" s="5">
        <v>20</v>
      </c>
      <c r="F4" s="1" t="s">
        <v>42</v>
      </c>
      <c r="G4" s="5">
        <v>20</v>
      </c>
    </row>
    <row r="5" spans="1:18">
      <c r="A5" s="1" t="s">
        <v>23</v>
      </c>
      <c r="B5" s="1" t="s">
        <v>19</v>
      </c>
      <c r="C5" s="5">
        <v>20</v>
      </c>
    </row>
    <row r="6" spans="1:18">
      <c r="A6" s="1" t="s">
        <v>25</v>
      </c>
      <c r="B6" s="1" t="s">
        <v>20</v>
      </c>
      <c r="C6" s="5">
        <v>10</v>
      </c>
    </row>
    <row r="7" spans="1:18">
      <c r="A7" s="1" t="s">
        <v>26</v>
      </c>
      <c r="B7" s="1" t="s">
        <v>19</v>
      </c>
      <c r="C7" s="11">
        <v>20</v>
      </c>
    </row>
    <row r="8" spans="1:18">
      <c r="A8" s="1" t="s">
        <v>21</v>
      </c>
      <c r="B8" s="1" t="s">
        <v>20</v>
      </c>
      <c r="C8" s="5">
        <v>10</v>
      </c>
    </row>
    <row r="9" spans="1:18">
      <c r="A9" s="1" t="s">
        <v>27</v>
      </c>
      <c r="B9" s="1" t="s">
        <v>20</v>
      </c>
      <c r="C9" s="5">
        <v>10</v>
      </c>
    </row>
    <row r="10" spans="1:18">
      <c r="A10" s="1" t="s">
        <v>34</v>
      </c>
      <c r="B10" s="1" t="s">
        <v>20</v>
      </c>
      <c r="C10" s="5">
        <v>5.5</v>
      </c>
    </row>
    <row r="11" spans="1:18">
      <c r="A11" s="1" t="s">
        <v>43</v>
      </c>
      <c r="B11" s="1" t="s">
        <v>20</v>
      </c>
      <c r="C11" s="5">
        <v>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Stock </vt:lpstr>
      <vt:lpstr>Mouvements</vt:lpstr>
      <vt:lpstr>Articles</vt:lpstr>
      <vt:lpstr>articles</vt:lpstr>
      <vt:lpstr>categorie</vt:lpstr>
      <vt:lpstr>motif</vt:lpstr>
      <vt:lpstr>tva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 Taabani</dc:creator>
  <cp:lastModifiedBy>FRANCIS</cp:lastModifiedBy>
  <dcterms:created xsi:type="dcterms:W3CDTF">2021-12-12T16:12:30Z</dcterms:created>
  <dcterms:modified xsi:type="dcterms:W3CDTF">2021-12-19T05:43:18Z</dcterms:modified>
</cp:coreProperties>
</file>