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38625" windowHeight="16440"/>
  </bookViews>
  <sheets>
    <sheet name="IMPORT" sheetId="62" r:id="rId1"/>
    <sheet name="BONUS" sheetId="56" r:id="rId2"/>
    <sheet name="FORMULES" sheetId="64" r:id="rId3"/>
  </sheets>
  <definedNames>
    <definedName name="_Toc293925166" localSheetId="1">BONUS!#REF!</definedName>
    <definedName name="_Toc293925167" localSheetId="1">BONUS!#REF!</definedName>
    <definedName name="_xlnm.Print_Area" localSheetId="1">BONUS!$A$1:$M$30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" i="62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X2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O2"/>
  <c r="N2" s="1"/>
  <c r="O3"/>
  <c r="N3" s="1"/>
  <c r="O4"/>
  <c r="O5"/>
  <c r="O6"/>
  <c r="O7"/>
  <c r="N7" s="1"/>
  <c r="O8"/>
  <c r="O9"/>
  <c r="O10"/>
  <c r="N10" s="1"/>
  <c r="O11"/>
  <c r="O12"/>
  <c r="N12" s="1"/>
  <c r="O13"/>
  <c r="O14"/>
  <c r="O15"/>
  <c r="O16"/>
  <c r="N16" s="1"/>
  <c r="O17"/>
  <c r="O18"/>
  <c r="O19"/>
  <c r="O20"/>
  <c r="N20" s="1"/>
  <c r="O21"/>
  <c r="O22"/>
  <c r="O23"/>
  <c r="O24"/>
  <c r="O25"/>
  <c r="O26"/>
  <c r="N26" s="1"/>
  <c r="O27"/>
  <c r="O28"/>
  <c r="O29"/>
  <c r="O30"/>
  <c r="O31"/>
  <c r="O32"/>
  <c r="O33"/>
  <c r="O34"/>
  <c r="N34" s="1"/>
  <c r="O35"/>
  <c r="O36"/>
  <c r="O37"/>
  <c r="O38"/>
  <c r="O39"/>
  <c r="O40"/>
  <c r="O41"/>
  <c r="O42"/>
  <c r="N42" s="1"/>
  <c r="O43"/>
  <c r="N43" s="1"/>
  <c r="O44"/>
  <c r="N44" s="1"/>
  <c r="O45"/>
  <c r="O46"/>
  <c r="O47"/>
  <c r="N47" s="1"/>
  <c r="O48"/>
  <c r="O49"/>
  <c r="O50"/>
  <c r="N50" s="1"/>
  <c r="O51"/>
  <c r="O52"/>
  <c r="N52" s="1"/>
  <c r="O53"/>
  <c r="O54"/>
  <c r="O55"/>
  <c r="N55" s="1"/>
  <c r="O56"/>
  <c r="O57"/>
  <c r="O58"/>
  <c r="N58" s="1"/>
  <c r="O59"/>
  <c r="O60"/>
  <c r="O61"/>
  <c r="O62"/>
  <c r="O63"/>
  <c r="O64"/>
  <c r="N4"/>
  <c r="N5"/>
  <c r="N6"/>
  <c r="N8"/>
  <c r="N9"/>
  <c r="N11"/>
  <c r="N13"/>
  <c r="N14"/>
  <c r="N15"/>
  <c r="N17"/>
  <c r="N18"/>
  <c r="N19"/>
  <c r="N21"/>
  <c r="N22"/>
  <c r="N23"/>
  <c r="N24"/>
  <c r="N25"/>
  <c r="N27"/>
  <c r="N28"/>
  <c r="N29"/>
  <c r="N30"/>
  <c r="N31"/>
  <c r="N32"/>
  <c r="N33"/>
  <c r="N35"/>
  <c r="N36"/>
  <c r="N37"/>
  <c r="N38"/>
  <c r="N39"/>
  <c r="N40"/>
  <c r="N41"/>
  <c r="N45"/>
  <c r="N46"/>
  <c r="N48"/>
  <c r="N49"/>
  <c r="N51"/>
  <c r="N53"/>
  <c r="N54"/>
  <c r="N56"/>
  <c r="N57"/>
  <c r="N59"/>
  <c r="N60"/>
  <c r="N61"/>
  <c r="N62"/>
  <c r="N63"/>
  <c r="N64"/>
  <c r="E3" i="64"/>
  <c r="D3"/>
  <c r="C3"/>
  <c r="B4"/>
  <c r="B3"/>
  <c r="E11" l="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E4"/>
  <c r="D4"/>
  <c r="C4"/>
  <c r="P3" i="56" l="1"/>
  <c r="Q3"/>
  <c r="S3"/>
  <c r="T3"/>
  <c r="P4"/>
  <c r="Q4"/>
  <c r="S4"/>
  <c r="T4"/>
  <c r="P5"/>
  <c r="Q5"/>
  <c r="S5"/>
  <c r="T5"/>
  <c r="P6"/>
  <c r="Q6"/>
  <c r="S6"/>
  <c r="T6"/>
  <c r="P7"/>
  <c r="Q7"/>
  <c r="S7"/>
  <c r="T7"/>
  <c r="P8"/>
  <c r="Q8"/>
  <c r="S8"/>
  <c r="T8"/>
  <c r="P9"/>
  <c r="Q9"/>
  <c r="S9"/>
  <c r="T9"/>
  <c r="P10"/>
  <c r="Q10"/>
  <c r="S10"/>
  <c r="T10"/>
  <c r="P11"/>
  <c r="Q11"/>
  <c r="S11"/>
  <c r="T11"/>
  <c r="P12"/>
  <c r="Q12"/>
  <c r="S12"/>
  <c r="T12"/>
  <c r="P13"/>
  <c r="Q13"/>
  <c r="S13"/>
  <c r="T13"/>
  <c r="P14"/>
  <c r="Q14"/>
  <c r="S14"/>
  <c r="T14"/>
  <c r="P15"/>
  <c r="Q15"/>
  <c r="S15"/>
  <c r="T15"/>
  <c r="P16"/>
  <c r="Q16"/>
  <c r="S16"/>
  <c r="T16"/>
  <c r="P17"/>
  <c r="Q17"/>
  <c r="S17"/>
  <c r="T17"/>
  <c r="P18"/>
  <c r="Q18"/>
  <c r="S18"/>
  <c r="T18"/>
  <c r="P19"/>
  <c r="Q19"/>
  <c r="S19"/>
  <c r="T19"/>
  <c r="P20"/>
  <c r="Q20"/>
  <c r="S20"/>
  <c r="T20"/>
  <c r="P21"/>
  <c r="Q21"/>
  <c r="S21"/>
  <c r="T21"/>
  <c r="P22"/>
  <c r="Q22"/>
  <c r="S22"/>
  <c r="T22"/>
  <c r="P23"/>
  <c r="Q23"/>
  <c r="S23"/>
  <c r="T23"/>
  <c r="P24"/>
  <c r="Q24"/>
  <c r="S24"/>
  <c r="T24"/>
  <c r="P25"/>
  <c r="Q25"/>
  <c r="S25"/>
  <c r="T25"/>
  <c r="P26"/>
  <c r="Q26"/>
  <c r="S26"/>
  <c r="T26"/>
  <c r="P27"/>
  <c r="Q27"/>
  <c r="S27"/>
  <c r="T27"/>
  <c r="P28"/>
  <c r="Q28"/>
  <c r="S28"/>
  <c r="T28"/>
  <c r="P29"/>
  <c r="Q29"/>
  <c r="S29"/>
  <c r="T29"/>
  <c r="P30"/>
  <c r="Q30"/>
  <c r="S30"/>
  <c r="T30"/>
  <c r="AG3" i="62" l="1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2"/>
  <c r="AF3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2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2"/>
</calcChain>
</file>

<file path=xl/sharedStrings.xml><?xml version="1.0" encoding="utf-8"?>
<sst xmlns="http://schemas.openxmlformats.org/spreadsheetml/2006/main" count="390" uniqueCount="103">
  <si>
    <t>N° Notification</t>
  </si>
  <si>
    <t>Description</t>
  </si>
  <si>
    <t>Date de création</t>
  </si>
  <si>
    <t>Demandeur</t>
  </si>
  <si>
    <t>Topologie</t>
  </si>
  <si>
    <t>SLA Code</t>
  </si>
  <si>
    <t>SLA05</t>
  </si>
  <si>
    <t>SLA02</t>
  </si>
  <si>
    <t>SLA09</t>
  </si>
  <si>
    <t>SLA11</t>
  </si>
  <si>
    <t>SLA16</t>
  </si>
  <si>
    <t>SLA10</t>
  </si>
  <si>
    <t>SLA04</t>
  </si>
  <si>
    <t>SLA07</t>
  </si>
  <si>
    <t>SLA Start</t>
  </si>
  <si>
    <t>SLA End</t>
  </si>
  <si>
    <t>ok</t>
  </si>
  <si>
    <t>Quantité</t>
  </si>
  <si>
    <t>Bonus</t>
  </si>
  <si>
    <t>SLA01</t>
  </si>
  <si>
    <t>SLA03</t>
  </si>
  <si>
    <t>SLA06</t>
  </si>
  <si>
    <t>SLA08</t>
  </si>
  <si>
    <t>SLA12</t>
  </si>
  <si>
    <t>SLA13</t>
  </si>
  <si>
    <t xml:space="preserve">Non Critique  </t>
  </si>
  <si>
    <t xml:space="preserve"> Critique</t>
  </si>
  <si>
    <t>10 jours ouvrables</t>
  </si>
  <si>
    <t xml:space="preserve">20€ /heure/cellule </t>
  </si>
  <si>
    <r>
      <t xml:space="preserve">5j ouvr. Si </t>
    </r>
    <r>
      <rPr>
        <b/>
        <sz val="11"/>
        <color theme="1"/>
        <rFont val="Calibri"/>
        <family val="2"/>
        <scheme val="minor"/>
      </rPr>
      <t>Sécurisé</t>
    </r>
  </si>
  <si>
    <t>4 ou 48 h(0,5h +-2c°)</t>
  </si>
  <si>
    <t>0,5 h (0,5h +-2c°)</t>
  </si>
  <si>
    <t>4 ou 48 h</t>
  </si>
  <si>
    <t>8 h ou 4h cellulaire</t>
  </si>
  <si>
    <t>néant</t>
  </si>
  <si>
    <t>4h ou patch : 24h</t>
  </si>
  <si>
    <t>mensuel(rapportage)</t>
  </si>
  <si>
    <t>Délai</t>
  </si>
  <si>
    <t xml:space="preserve">€ / jour  </t>
  </si>
  <si>
    <t xml:space="preserve">€ / jour             </t>
  </si>
  <si>
    <t xml:space="preserve">€ / jour/cellule </t>
  </si>
  <si>
    <t>€/jour</t>
  </si>
  <si>
    <t>€ / jour</t>
  </si>
  <si>
    <t>€ / heure</t>
  </si>
  <si>
    <t>€ /heure/local</t>
  </si>
  <si>
    <t xml:space="preserve">€ / jour </t>
  </si>
  <si>
    <t>Jours ouvrables</t>
  </si>
  <si>
    <t>Heures</t>
  </si>
  <si>
    <t>Mois</t>
  </si>
  <si>
    <t>Jours</t>
  </si>
  <si>
    <t>Semaines</t>
  </si>
  <si>
    <t>SLA</t>
  </si>
  <si>
    <t>€/signalement</t>
  </si>
  <si>
    <t>Minutes</t>
  </si>
  <si>
    <t>Code cloture</t>
  </si>
  <si>
    <t>Priorité</t>
  </si>
  <si>
    <t>CRITIQUE</t>
  </si>
  <si>
    <t>NON CRITIQUE</t>
  </si>
  <si>
    <t>Stop clock</t>
  </si>
  <si>
    <t>SO</t>
  </si>
  <si>
    <t>1SLA95</t>
  </si>
  <si>
    <t>1SLA99</t>
  </si>
  <si>
    <t>Total heures</t>
  </si>
  <si>
    <t>Total jours</t>
  </si>
  <si>
    <t>Total jours ouvrables</t>
  </si>
  <si>
    <t>Délais</t>
  </si>
  <si>
    <t xml:space="preserve">Critique  </t>
  </si>
  <si>
    <t>Colonne Y (Unité bonus)</t>
  </si>
  <si>
    <t>Colonne X (seuil bonus</t>
  </si>
  <si>
    <t>Colonne O (Total bonus)</t>
  </si>
  <si>
    <t>Colonne N (Quantités)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</si>
  <si>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</si>
  <si>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</si>
  <si>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</si>
  <si>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</si>
  <si>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</si>
  <si>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</si>
  <si>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</si>
  <si>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</si>
  <si>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</si>
  <si>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</si>
  <si>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</si>
  <si>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</si>
  <si>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</si>
  <si>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</si>
  <si>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</si>
  <si>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</si>
  <si>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</si>
  <si>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</si>
  <si>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</si>
  <si>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</si>
  <si>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</si>
  <si>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</si>
  <si>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</si>
  <si>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</si>
  <si>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</si>
  <si>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</si>
  <si>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</si>
  <si>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</si>
  <si>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Seuil</t>
  </si>
  <si>
    <t>Unité</t>
  </si>
  <si>
    <t>SLA14</t>
  </si>
  <si>
    <t>SLA15</t>
  </si>
</sst>
</file>

<file path=xl/styles.xml><?xml version="1.0" encoding="utf-8"?>
<styleSheet xmlns="http://schemas.openxmlformats.org/spreadsheetml/2006/main">
  <numFmts count="2">
    <numFmt numFmtId="164" formatCode="d/mm/yy;@"/>
    <numFmt numFmtId="165" formatCode="[hh]:mm"/>
  </numFmts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59">
    <xf numFmtId="0" fontId="0" fillId="0" borderId="0" xfId="0"/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quotePrefix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quotePrefix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0" fillId="0" borderId="0" xfId="0" applyNumberFormat="1"/>
    <xf numFmtId="22" fontId="0" fillId="0" borderId="0" xfId="0" applyNumberFormat="1"/>
    <xf numFmtId="165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2" borderId="0" xfId="0" applyFill="1"/>
    <xf numFmtId="22" fontId="0" fillId="2" borderId="0" xfId="0" applyNumberFormat="1" applyFill="1"/>
    <xf numFmtId="0" fontId="0" fillId="0" borderId="0" xfId="0" quotePrefix="1"/>
    <xf numFmtId="0" fontId="6" fillId="0" borderId="0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quotePrefix="1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3" borderId="1" xfId="0" applyFill="1" applyBorder="1"/>
  </cellXfs>
  <cellStyles count="4">
    <cellStyle name="Normal" xfId="0" builtinId="0"/>
    <cellStyle name="Normal 2" xfId="2"/>
    <cellStyle name="Normal 2 2" xfId="3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609600</xdr:colOff>
      <xdr:row>0</xdr:row>
      <xdr:rowOff>76200</xdr:rowOff>
    </xdr:from>
    <xdr:to>
      <xdr:col>18</xdr:col>
      <xdr:colOff>95250</xdr:colOff>
      <xdr:row>0</xdr:row>
      <xdr:rowOff>504825</xdr:rowOff>
    </xdr:to>
    <xdr:sp macro="[0]!Formules" textlink="">
      <xdr:nvSpPr>
        <xdr:cNvPr id="2" name="ZoneTexte 1"/>
        <xdr:cNvSpPr txBox="1"/>
      </xdr:nvSpPr>
      <xdr:spPr>
        <a:xfrm>
          <a:off x="5562600" y="76200"/>
          <a:ext cx="5172075" cy="4286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Application des formules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G64"/>
  <sheetViews>
    <sheetView tabSelected="1" workbookViewId="0">
      <pane ySplit="1" topLeftCell="A2" activePane="bottomLeft" state="frozen"/>
      <selection pane="bottomLeft" activeCell="O2" sqref="O2"/>
    </sheetView>
  </sheetViews>
  <sheetFormatPr baseColWidth="10" defaultRowHeight="15"/>
  <cols>
    <col min="3" max="3" width="12.28515625" bestFit="1" customWidth="1"/>
    <col min="4" max="4" width="14.140625" bestFit="1" customWidth="1"/>
    <col min="5" max="9" width="5" customWidth="1"/>
    <col min="10" max="10" width="11.5703125" customWidth="1"/>
    <col min="11" max="11" width="13.85546875" bestFit="1" customWidth="1"/>
    <col min="12" max="13" width="17.5703125" customWidth="1"/>
    <col min="14" max="15" width="7.85546875" style="38" customWidth="1"/>
    <col min="16" max="21" width="3" customWidth="1"/>
    <col min="24" max="25" width="11.42578125" style="38"/>
  </cols>
  <sheetData>
    <row r="1" spans="1:33" ht="63" customHeight="1">
      <c r="A1" s="58"/>
      <c r="B1" s="58"/>
      <c r="C1" s="58" t="s">
        <v>54</v>
      </c>
      <c r="D1" s="58" t="s">
        <v>0</v>
      </c>
      <c r="E1" s="58" t="s">
        <v>1</v>
      </c>
      <c r="F1" s="58" t="s">
        <v>2</v>
      </c>
      <c r="G1" s="58" t="s">
        <v>3</v>
      </c>
      <c r="H1" s="58"/>
      <c r="I1" s="58" t="s">
        <v>4</v>
      </c>
      <c r="J1" s="58" t="s">
        <v>5</v>
      </c>
      <c r="K1" s="58" t="s">
        <v>55</v>
      </c>
      <c r="L1" s="58" t="s">
        <v>14</v>
      </c>
      <c r="M1" s="58" t="s">
        <v>15</v>
      </c>
      <c r="N1" s="58" t="s">
        <v>17</v>
      </c>
      <c r="O1" s="58" t="s">
        <v>18</v>
      </c>
      <c r="P1" s="58"/>
      <c r="Q1" s="58"/>
      <c r="R1" s="58"/>
      <c r="S1" s="58"/>
      <c r="T1" s="58"/>
      <c r="U1" s="58"/>
      <c r="V1" s="58"/>
      <c r="W1" s="58"/>
      <c r="X1" s="58" t="s">
        <v>99</v>
      </c>
      <c r="Y1" s="58" t="s">
        <v>100</v>
      </c>
      <c r="AE1" t="s">
        <v>62</v>
      </c>
      <c r="AF1" t="s">
        <v>63</v>
      </c>
      <c r="AG1" t="s">
        <v>64</v>
      </c>
    </row>
    <row r="2" spans="1:33">
      <c r="C2" t="s">
        <v>16</v>
      </c>
      <c r="D2">
        <v>696</v>
      </c>
      <c r="F2" s="34"/>
      <c r="J2" t="s">
        <v>24</v>
      </c>
      <c r="K2" t="s">
        <v>56</v>
      </c>
      <c r="L2" s="35">
        <v>44347.374305555553</v>
      </c>
      <c r="M2" s="35">
        <v>44347.672222222223</v>
      </c>
      <c r="N2" s="39" t="str">
        <f>IFERROR(IF(AND(LEFT($J2,3)="SLA",$K2="NON CRITIQUE"),$O2/BONUS!$C$3,
IF(AND(LEFT($J2,3)="SLA",$K2="CRITIQUE"),$O2/BONUS!$H$3,"")),"")</f>
        <v/>
      </c>
      <c r="O2" s="39" t="str">
        <f>IF(AND(LEFT($J2,3)="SLA",$K2="NON CRITIQUE",$AG2&gt;10),($AG2-BONUS!$E$3)*BONUS!$C$3,
IF(AND(LEFT($J2,3)="SLA"="SLA01",$K2="CRITIQUE",($AE2*24)&gt;BONUS!$J$3),($AG2-2)*BONUS!$H$3,""))</f>
        <v/>
      </c>
      <c r="X2" s="38" t="str">
        <f>IF(AND(LEFT($J2,3)="SLA",$K2="NON CRITIQUE"),BONUS!$Q$2,
IF(AND(LEFT($J2,3)="SLA",$K2="CRITIQUE"),BONUS!$T$2,""))</f>
        <v>Délais</v>
      </c>
      <c r="Y2" s="38" t="str">
        <f>IF(AND(LEFT($J2,3)="SLA",$K2="NON CRITIQUE"),BONUS!$P$3,
IF(AND(LEFT($J2,3)="SLA",$K2="CRITIQUE"),BONUS!$S$3,""))</f>
        <v xml:space="preserve">400€ / jour </v>
      </c>
      <c r="AE2" s="36">
        <f>M2-L2</f>
        <v>0.29791666667006211</v>
      </c>
      <c r="AF2">
        <f>DATEDIF(L2,M2,"d")</f>
        <v>0</v>
      </c>
      <c r="AG2">
        <f>NETWORKDAYS(L2,M2)</f>
        <v>1</v>
      </c>
    </row>
    <row r="3" spans="1:33">
      <c r="C3" t="s">
        <v>16</v>
      </c>
      <c r="D3">
        <v>701</v>
      </c>
      <c r="F3" s="34"/>
      <c r="J3" t="s">
        <v>9</v>
      </c>
      <c r="K3" t="s">
        <v>57</v>
      </c>
      <c r="L3" s="35">
        <v>44347.461111111108</v>
      </c>
      <c r="M3" s="35">
        <v>44347.631249999999</v>
      </c>
      <c r="N3" s="39" t="str">
        <f>IFERROR(IF(AND(LEFT($J3,3)="SLA",$K3="NON CRITIQUE"),$O3/BONUS!$C$3,
IF(AND(LEFT($J3,3)="SLA",$K3="CRITIQUE"),$O3/BONUS!$H$3,"")),"")</f>
        <v/>
      </c>
      <c r="O3" s="39" t="str">
        <f>IF(AND(LEFT($J3,3)="SLA",$K3="NON CRITIQUE",$AG3&gt;10),($AG3-BONUS!$E$3)*BONUS!$C$3,
IF(AND(LEFT($J3,3)="SLA"="SLA01",$K3="CRITIQUE",($AE3*24)&gt;BONUS!$J$3),($AG3-2)*BONUS!$H$3,""))</f>
        <v/>
      </c>
      <c r="X3" s="38" t="str">
        <f>IF(AND(LEFT($J3,3)="SLA",$K3="NON CRITIQUE"),BONUS!$Q$2,
IF(AND(LEFT($J3,3)="SLA",$K3="CRITIQUE"),BONUS!$T$2,""))</f>
        <v>Délais</v>
      </c>
      <c r="Y3" s="38" t="str">
        <f>IF(AND(LEFT($J3,3)="SLA",$K3="NON CRITIQUE"),BONUS!$P$3,
IF(AND(LEFT($J3,3)="SLA",$K3="CRITIQUE"),BONUS!$S$3,""))</f>
        <v xml:space="preserve">200€ / jour  </v>
      </c>
      <c r="AE3" s="36">
        <f t="shared" ref="AE3:AE64" si="0">M3-L3</f>
        <v>0.17013888889050577</v>
      </c>
      <c r="AF3">
        <f t="shared" ref="AF3:AF64" si="1">DATEDIF(L3,M3,"d")</f>
        <v>0</v>
      </c>
      <c r="AG3">
        <f t="shared" ref="AG3:AG64" si="2">NETWORKDAYS(L3,M3)</f>
        <v>1</v>
      </c>
    </row>
    <row r="4" spans="1:33">
      <c r="C4" t="s">
        <v>16</v>
      </c>
      <c r="D4">
        <v>702</v>
      </c>
      <c r="F4" s="34"/>
      <c r="J4" t="s">
        <v>19</v>
      </c>
      <c r="K4" t="s">
        <v>59</v>
      </c>
      <c r="L4" s="35">
        <v>44347.461111111108</v>
      </c>
      <c r="M4" s="35">
        <v>44347.630555555559</v>
      </c>
      <c r="N4" s="39" t="str">
        <f>IFERROR(IF(AND(LEFT($J4,3)="SLA",$K4="NON CRITIQUE"),$O4/BONUS!$C$3,
IF(AND(LEFT($J4,3)="SLA",$K4="CRITIQUE"),$O4/BONUS!$H$3,"")),"")</f>
        <v/>
      </c>
      <c r="O4" s="39" t="str">
        <f>IF(AND(LEFT($J4,3)="SLA",$K4="NON CRITIQUE",$AG4&gt;10),($AG4-BONUS!$E$3)*BONUS!$C$3,
IF(AND(LEFT($J4,3)="SLA"="SLA01",$K4="CRITIQUE",($AE4*24)&gt;BONUS!$J$3),($AG4-2)*BONUS!$H$3,""))</f>
        <v/>
      </c>
      <c r="X4" s="38" t="str">
        <f>IF(AND(LEFT($J4,3)="SLA",$K4="NON CRITIQUE"),BONUS!$Q$2,
IF(AND(LEFT($J4,3)="SLA",$K4="CRITIQUE"),BONUS!$T$2,""))</f>
        <v/>
      </c>
      <c r="Y4" s="38" t="str">
        <f>IF(AND(LEFT($J4,3)="SLA",$K4="NON CRITIQUE"),BONUS!$P$3,
IF(AND(LEFT($J4,3)="SLA",$K4="CRITIQUE"),BONUS!$S$3,""))</f>
        <v/>
      </c>
      <c r="AE4" s="36">
        <f t="shared" si="0"/>
        <v>0.16944444445107365</v>
      </c>
      <c r="AF4">
        <f t="shared" si="1"/>
        <v>0</v>
      </c>
      <c r="AG4">
        <f t="shared" si="2"/>
        <v>1</v>
      </c>
    </row>
    <row r="5" spans="1:33">
      <c r="C5" t="s">
        <v>16</v>
      </c>
      <c r="D5">
        <v>698</v>
      </c>
      <c r="F5" s="34"/>
      <c r="J5" t="s">
        <v>7</v>
      </c>
      <c r="K5" t="s">
        <v>59</v>
      </c>
      <c r="L5" s="35">
        <v>44347.374305555553</v>
      </c>
      <c r="M5" s="35">
        <v>44347.61041666667</v>
      </c>
      <c r="N5" s="39" t="str">
        <f>IFERROR(IF(AND(LEFT($J5,3)="SLA",$K5="NON CRITIQUE"),$O5/BONUS!$C$3,
IF(AND(LEFT($J5,3)="SLA",$K5="CRITIQUE"),$O5/BONUS!$H$3,"")),"")</f>
        <v/>
      </c>
      <c r="O5" s="39" t="str">
        <f>IF(AND(LEFT($J5,3)="SLA",$K5="NON CRITIQUE",$AG5&gt;10),($AG5-BONUS!$E$3)*BONUS!$C$3,
IF(AND(LEFT($J5,3)="SLA"="SLA01",$K5="CRITIQUE",($AE5*24)&gt;BONUS!$J$3),($AG5-2)*BONUS!$H$3,""))</f>
        <v/>
      </c>
      <c r="X5" s="38" t="str">
        <f>IF(AND(LEFT($J5,3)="SLA",$K5="NON CRITIQUE"),BONUS!$Q$2,
IF(AND(LEFT($J5,3)="SLA",$K5="CRITIQUE"),BONUS!$T$2,""))</f>
        <v/>
      </c>
      <c r="Y5" s="38" t="str">
        <f>IF(AND(LEFT($J5,3)="SLA",$K5="NON CRITIQUE"),BONUS!$P$3,
IF(AND(LEFT($J5,3)="SLA",$K5="CRITIQUE"),BONUS!$S$3,""))</f>
        <v/>
      </c>
      <c r="AE5" s="36">
        <f t="shared" si="0"/>
        <v>0.23611111111677019</v>
      </c>
      <c r="AF5">
        <f t="shared" si="1"/>
        <v>0</v>
      </c>
      <c r="AG5">
        <f t="shared" si="2"/>
        <v>1</v>
      </c>
    </row>
    <row r="6" spans="1:33">
      <c r="C6" t="s">
        <v>16</v>
      </c>
      <c r="D6">
        <v>704</v>
      </c>
      <c r="F6" s="34"/>
      <c r="J6" t="s">
        <v>20</v>
      </c>
      <c r="K6" t="s">
        <v>57</v>
      </c>
      <c r="L6" s="35">
        <v>44347.48541666667</v>
      </c>
      <c r="M6" s="35">
        <v>44347.587500000001</v>
      </c>
      <c r="N6" s="39" t="str">
        <f>IFERROR(IF(AND(LEFT($J6,3)="SLA",$K6="NON CRITIQUE"),$O6/BONUS!$C$3,
IF(AND(LEFT($J6,3)="SLA",$K6="CRITIQUE"),$O6/BONUS!$H$3,"")),"")</f>
        <v/>
      </c>
      <c r="O6" s="39" t="str">
        <f>IF(AND(LEFT($J6,3)="SLA",$K6="NON CRITIQUE",$AG6&gt;10),($AG6-BONUS!$E$3)*BONUS!$C$3,
IF(AND(LEFT($J6,3)="SLA"="SLA01",$K6="CRITIQUE",($AE6*24)&gt;BONUS!$J$3),($AG6-2)*BONUS!$H$3,""))</f>
        <v/>
      </c>
      <c r="X6" s="38" t="str">
        <f>IF(AND(LEFT($J6,3)="SLA",$K6="NON CRITIQUE"),BONUS!$Q$2,
IF(AND(LEFT($J6,3)="SLA",$K6="CRITIQUE"),BONUS!$T$2,""))</f>
        <v>Délais</v>
      </c>
      <c r="Y6" s="38" t="str">
        <f>IF(AND(LEFT($J6,3)="SLA",$K6="NON CRITIQUE"),BONUS!$P$3,
IF(AND(LEFT($J6,3)="SLA",$K6="CRITIQUE"),BONUS!$S$3,""))</f>
        <v xml:space="preserve">200€ / jour  </v>
      </c>
      <c r="AE6" s="36">
        <f t="shared" si="0"/>
        <v>0.10208333333139308</v>
      </c>
      <c r="AF6">
        <f t="shared" si="1"/>
        <v>0</v>
      </c>
      <c r="AG6">
        <f t="shared" si="2"/>
        <v>1</v>
      </c>
    </row>
    <row r="7" spans="1:33">
      <c r="C7" t="s">
        <v>16</v>
      </c>
      <c r="D7">
        <v>703</v>
      </c>
      <c r="F7" s="34"/>
      <c r="J7" t="s">
        <v>12</v>
      </c>
      <c r="K7" t="s">
        <v>57</v>
      </c>
      <c r="L7" s="35">
        <v>44347.461111111108</v>
      </c>
      <c r="M7" s="35">
        <v>44347.568749999999</v>
      </c>
      <c r="N7" s="39" t="str">
        <f>IFERROR(IF(AND(LEFT($J7,3)="SLA",$K7="NON CRITIQUE"),$O7/BONUS!$C$3,
IF(AND(LEFT($J7,3)="SLA",$K7="CRITIQUE"),$O7/BONUS!$H$3,"")),"")</f>
        <v/>
      </c>
      <c r="O7" s="39" t="str">
        <f>IF(AND(LEFT($J7,3)="SLA",$K7="NON CRITIQUE",$AG7&gt;10),($AG7-BONUS!$E$3)*BONUS!$C$3,
IF(AND(LEFT($J7,3)="SLA"="SLA01",$K7="CRITIQUE",($AE7*24)&gt;BONUS!$J$3),($AG7-2)*BONUS!$H$3,""))</f>
        <v/>
      </c>
      <c r="X7" s="38" t="str">
        <f>IF(AND(LEFT($J7,3)="SLA",$K7="NON CRITIQUE"),BONUS!$Q$2,
IF(AND(LEFT($J7,3)="SLA",$K7="CRITIQUE"),BONUS!$T$2,""))</f>
        <v>Délais</v>
      </c>
      <c r="Y7" s="38" t="str">
        <f>IF(AND(LEFT($J7,3)="SLA",$K7="NON CRITIQUE"),BONUS!$P$3,
IF(AND(LEFT($J7,3)="SLA",$K7="CRITIQUE"),BONUS!$S$3,""))</f>
        <v xml:space="preserve">200€ / jour  </v>
      </c>
      <c r="AE7" s="36">
        <f t="shared" si="0"/>
        <v>0.10763888889050577</v>
      </c>
      <c r="AF7">
        <f t="shared" si="1"/>
        <v>0</v>
      </c>
      <c r="AG7">
        <f t="shared" si="2"/>
        <v>1</v>
      </c>
    </row>
    <row r="8" spans="1:33">
      <c r="C8" t="s">
        <v>16</v>
      </c>
      <c r="D8">
        <v>695</v>
      </c>
      <c r="F8" s="34"/>
      <c r="J8" t="s">
        <v>6</v>
      </c>
      <c r="K8" t="s">
        <v>59</v>
      </c>
      <c r="L8" s="35">
        <v>44347.374305555553</v>
      </c>
      <c r="M8" s="35">
        <v>44347.560416666667</v>
      </c>
      <c r="N8" s="39" t="str">
        <f>IFERROR(IF(AND(LEFT($J8,3)="SLA",$K8="NON CRITIQUE"),$O8/BONUS!$C$3,
IF(AND(LEFT($J8,3)="SLA",$K8="CRITIQUE"),$O8/BONUS!$H$3,"")),"")</f>
        <v/>
      </c>
      <c r="O8" s="39" t="str">
        <f>IF(AND(LEFT($J8,3)="SLA",$K8="NON CRITIQUE",$AG8&gt;10),($AG8-BONUS!$E$3)*BONUS!$C$3,
IF(AND(LEFT($J8,3)="SLA"="SLA01",$K8="CRITIQUE",($AE8*24)&gt;BONUS!$J$3),($AG8-2)*BONUS!$H$3,""))</f>
        <v/>
      </c>
      <c r="X8" s="38" t="str">
        <f>IF(AND(LEFT($J8,3)="SLA",$K8="NON CRITIQUE"),BONUS!$Q$2,
IF(AND(LEFT($J8,3)="SLA",$K8="CRITIQUE"),BONUS!$T$2,""))</f>
        <v/>
      </c>
      <c r="Y8" s="38" t="str">
        <f>IF(AND(LEFT($J8,3)="SLA",$K8="NON CRITIQUE"),BONUS!$P$3,
IF(AND(LEFT($J8,3)="SLA",$K8="CRITIQUE"),BONUS!$S$3,""))</f>
        <v/>
      </c>
      <c r="AE8" s="36">
        <f t="shared" si="0"/>
        <v>0.18611111111385981</v>
      </c>
      <c r="AF8">
        <f t="shared" si="1"/>
        <v>0</v>
      </c>
      <c r="AG8">
        <f t="shared" si="2"/>
        <v>1</v>
      </c>
    </row>
    <row r="9" spans="1:33">
      <c r="C9" t="s">
        <v>16</v>
      </c>
      <c r="D9">
        <v>697</v>
      </c>
      <c r="F9" s="34"/>
      <c r="J9" t="s">
        <v>21</v>
      </c>
      <c r="K9" t="s">
        <v>59</v>
      </c>
      <c r="L9" s="35">
        <v>44347.374305555553</v>
      </c>
      <c r="M9" s="35">
        <v>44347.490972222222</v>
      </c>
      <c r="N9" s="39" t="str">
        <f>IFERROR(IF(AND(LEFT($J9,3)="SLA",$K9="NON CRITIQUE"),$O9/BONUS!$C$3,
IF(AND(LEFT($J9,3)="SLA",$K9="CRITIQUE"),$O9/BONUS!$H$3,"")),"")</f>
        <v/>
      </c>
      <c r="O9" s="39" t="str">
        <f>IF(AND(LEFT($J9,3)="SLA",$K9="NON CRITIQUE",$AG9&gt;10),($AG9-BONUS!$E$3)*BONUS!$C$3,
IF(AND(LEFT($J9,3)="SLA"="SLA01",$K9="CRITIQUE",($AE9*24)&gt;BONUS!$J$3),($AG9-2)*BONUS!$H$3,""))</f>
        <v/>
      </c>
      <c r="X9" s="38" t="str">
        <f>IF(AND(LEFT($J9,3)="SLA",$K9="NON CRITIQUE"),BONUS!$Q$2,
IF(AND(LEFT($J9,3)="SLA",$K9="CRITIQUE"),BONUS!$T$2,""))</f>
        <v/>
      </c>
      <c r="Y9" s="38" t="str">
        <f>IF(AND(LEFT($J9,3)="SLA",$K9="NON CRITIQUE"),BONUS!$P$3,
IF(AND(LEFT($J9,3)="SLA",$K9="CRITIQUE"),BONUS!$S$3,""))</f>
        <v/>
      </c>
      <c r="AE9" s="36">
        <f t="shared" si="0"/>
        <v>0.11666666666860692</v>
      </c>
      <c r="AF9">
        <f t="shared" si="1"/>
        <v>0</v>
      </c>
      <c r="AG9">
        <f t="shared" si="2"/>
        <v>1</v>
      </c>
    </row>
    <row r="10" spans="1:33">
      <c r="C10" t="s">
        <v>16</v>
      </c>
      <c r="D10">
        <v>700</v>
      </c>
      <c r="F10" s="34"/>
      <c r="J10" t="s">
        <v>13</v>
      </c>
      <c r="K10" t="s">
        <v>57</v>
      </c>
      <c r="L10" s="35">
        <v>44347.38958333333</v>
      </c>
      <c r="M10" s="35">
        <v>44347.442361111112</v>
      </c>
      <c r="N10" s="39" t="str">
        <f>IFERROR(IF(AND(LEFT($J10,3)="SLA",$K10="NON CRITIQUE"),$O10/BONUS!$C$3,
IF(AND(LEFT($J10,3)="SLA",$K10="CRITIQUE"),$O10/BONUS!$H$3,"")),"")</f>
        <v/>
      </c>
      <c r="O10" s="39" t="str">
        <f>IF(AND(LEFT($J10,3)="SLA",$K10="NON CRITIQUE",$AG10&gt;10),($AG10-BONUS!$E$3)*BONUS!$C$3,
IF(AND(LEFT($J10,3)="SLA"="SLA01",$K10="CRITIQUE",($AE10*24)&gt;BONUS!$J$3),($AG10-2)*BONUS!$H$3,""))</f>
        <v/>
      </c>
      <c r="X10" s="38" t="str">
        <f>IF(AND(LEFT($J10,3)="SLA",$K10="NON CRITIQUE"),BONUS!$Q$2,
IF(AND(LEFT($J10,3)="SLA",$K10="CRITIQUE"),BONUS!$T$2,""))</f>
        <v>Délais</v>
      </c>
      <c r="Y10" s="38" t="str">
        <f>IF(AND(LEFT($J10,3)="SLA",$K10="NON CRITIQUE"),BONUS!$P$3,
IF(AND(LEFT($J10,3)="SLA",$K10="CRITIQUE"),BONUS!$S$3,""))</f>
        <v xml:space="preserve">200€ / jour  </v>
      </c>
      <c r="AE10" s="36">
        <f t="shared" si="0"/>
        <v>5.2777777782466728E-2</v>
      </c>
      <c r="AF10">
        <f t="shared" si="1"/>
        <v>0</v>
      </c>
      <c r="AG10">
        <f t="shared" si="2"/>
        <v>1</v>
      </c>
    </row>
    <row r="11" spans="1:33">
      <c r="C11" t="s">
        <v>16</v>
      </c>
      <c r="D11">
        <v>693</v>
      </c>
      <c r="F11" s="34"/>
      <c r="J11" t="s">
        <v>22</v>
      </c>
      <c r="K11" t="s">
        <v>57</v>
      </c>
      <c r="L11" s="35">
        <v>44346.881944444445</v>
      </c>
      <c r="M11" s="35">
        <v>44346.921527777777</v>
      </c>
      <c r="N11" s="39" t="str">
        <f>IFERROR(IF(AND(LEFT($J11,3)="SLA",$K11="NON CRITIQUE"),$O11/BONUS!$C$3,
IF(AND(LEFT($J11,3)="SLA",$K11="CRITIQUE"),$O11/BONUS!$H$3,"")),"")</f>
        <v/>
      </c>
      <c r="O11" s="39" t="str">
        <f>IF(AND(LEFT($J11,3)="SLA",$K11="NON CRITIQUE",$AG11&gt;10),($AG11-BONUS!$E$3)*BONUS!$C$3,
IF(AND(LEFT($J11,3)="SLA"="SLA01",$K11="CRITIQUE",($AE11*24)&gt;BONUS!$J$3),($AG11-2)*BONUS!$H$3,""))</f>
        <v/>
      </c>
      <c r="X11" s="38" t="str">
        <f>IF(AND(LEFT($J11,3)="SLA",$K11="NON CRITIQUE"),BONUS!$Q$2,
IF(AND(LEFT($J11,3)="SLA",$K11="CRITIQUE"),BONUS!$T$2,""))</f>
        <v>Délais</v>
      </c>
      <c r="Y11" s="38" t="str">
        <f>IF(AND(LEFT($J11,3)="SLA",$K11="NON CRITIQUE"),BONUS!$P$3,
IF(AND(LEFT($J11,3)="SLA",$K11="CRITIQUE"),BONUS!$S$3,""))</f>
        <v xml:space="preserve">200€ / jour  </v>
      </c>
      <c r="AE11" s="36">
        <f t="shared" si="0"/>
        <v>3.9583333331393078E-2</v>
      </c>
      <c r="AF11">
        <f t="shared" si="1"/>
        <v>0</v>
      </c>
      <c r="AG11">
        <f t="shared" si="2"/>
        <v>0</v>
      </c>
    </row>
    <row r="12" spans="1:33">
      <c r="C12" t="s">
        <v>16</v>
      </c>
      <c r="D12">
        <v>692</v>
      </c>
      <c r="F12" s="34"/>
      <c r="J12" t="s">
        <v>8</v>
      </c>
      <c r="K12" t="s">
        <v>57</v>
      </c>
      <c r="L12" s="35">
        <v>44344.626388888886</v>
      </c>
      <c r="M12" s="35">
        <v>44344.665972222225</v>
      </c>
      <c r="N12" s="39" t="str">
        <f>IFERROR(IF(AND(LEFT($J12,3)="SLA",$K12="NON CRITIQUE"),$O12/BONUS!$C$3,
IF(AND(LEFT($J12,3)="SLA",$K12="CRITIQUE"),$O12/BONUS!$H$3,"")),"")</f>
        <v/>
      </c>
      <c r="O12" s="39" t="str">
        <f>IF(AND(LEFT($J12,3)="SLA",$K12="NON CRITIQUE",$AG12&gt;10),($AG12-BONUS!$E$3)*BONUS!$C$3,
IF(AND(LEFT($J12,3)="SLA"="SLA01",$K12="CRITIQUE",($AE12*24)&gt;BONUS!$J$3),($AG12-2)*BONUS!$H$3,""))</f>
        <v/>
      </c>
      <c r="X12" s="38" t="str">
        <f>IF(AND(LEFT($J12,3)="SLA",$K12="NON CRITIQUE"),BONUS!$Q$2,
IF(AND(LEFT($J12,3)="SLA",$K12="CRITIQUE"),BONUS!$T$2,""))</f>
        <v>Délais</v>
      </c>
      <c r="Y12" s="38" t="str">
        <f>IF(AND(LEFT($J12,3)="SLA",$K12="NON CRITIQUE"),BONUS!$P$3,
IF(AND(LEFT($J12,3)="SLA",$K12="CRITIQUE"),BONUS!$S$3,""))</f>
        <v xml:space="preserve">200€ / jour  </v>
      </c>
      <c r="AE12" s="36">
        <f t="shared" si="0"/>
        <v>3.9583333338669036E-2</v>
      </c>
      <c r="AF12">
        <f t="shared" si="1"/>
        <v>0</v>
      </c>
      <c r="AG12">
        <f t="shared" si="2"/>
        <v>1</v>
      </c>
    </row>
    <row r="13" spans="1:33">
      <c r="C13" t="s">
        <v>16</v>
      </c>
      <c r="D13">
        <v>691</v>
      </c>
      <c r="F13" s="34"/>
      <c r="J13" t="s">
        <v>11</v>
      </c>
      <c r="K13" t="s">
        <v>59</v>
      </c>
      <c r="L13" s="35">
        <v>44344.606249999997</v>
      </c>
      <c r="M13" s="35">
        <v>44344.631249999999</v>
      </c>
      <c r="N13" s="39" t="str">
        <f>IFERROR(IF(AND(LEFT($J13,3)="SLA",$K13="NON CRITIQUE"),$O13/BONUS!$C$3,
IF(AND(LEFT($J13,3)="SLA",$K13="CRITIQUE"),$O13/BONUS!$H$3,"")),"")</f>
        <v/>
      </c>
      <c r="O13" s="39" t="str">
        <f>IF(AND(LEFT($J13,3)="SLA",$K13="NON CRITIQUE",$AG13&gt;10),($AG13-BONUS!$E$3)*BONUS!$C$3,
IF(AND(LEFT($J13,3)="SLA"="SLA01",$K13="CRITIQUE",($AE13*24)&gt;BONUS!$J$3),($AG13-2)*BONUS!$H$3,""))</f>
        <v/>
      </c>
      <c r="X13" s="38" t="str">
        <f>IF(AND(LEFT($J13,3)="SLA",$K13="NON CRITIQUE"),BONUS!$Q$2,
IF(AND(LEFT($J13,3)="SLA",$K13="CRITIQUE"),BONUS!$T$2,""))</f>
        <v/>
      </c>
      <c r="Y13" s="38" t="str">
        <f>IF(AND(LEFT($J13,3)="SLA",$K13="NON CRITIQUE"),BONUS!$P$3,
IF(AND(LEFT($J13,3)="SLA",$K13="CRITIQUE"),BONUS!$S$3,""))</f>
        <v/>
      </c>
      <c r="AE13" s="36">
        <f t="shared" si="0"/>
        <v>2.5000000001455192E-2</v>
      </c>
      <c r="AF13">
        <f t="shared" si="1"/>
        <v>0</v>
      </c>
      <c r="AG13">
        <f t="shared" si="2"/>
        <v>1</v>
      </c>
    </row>
    <row r="14" spans="1:33">
      <c r="C14" t="s">
        <v>58</v>
      </c>
      <c r="D14">
        <v>685</v>
      </c>
      <c r="F14" s="34"/>
      <c r="J14" t="s">
        <v>9</v>
      </c>
      <c r="K14" t="s">
        <v>57</v>
      </c>
      <c r="L14" s="35">
        <v>44342.513194444444</v>
      </c>
      <c r="M14" s="35">
        <v>44344.65</v>
      </c>
      <c r="N14" s="39" t="str">
        <f>IFERROR(IF(AND(LEFT($J14,3)="SLA",$K14="NON CRITIQUE"),$O14/BONUS!$C$3,
IF(AND(LEFT($J14,3)="SLA",$K14="CRITIQUE"),$O14/BONUS!$H$3,"")),"")</f>
        <v/>
      </c>
      <c r="O14" s="39" t="str">
        <f>IF(AND(LEFT($J14,3)="SLA",$K14="NON CRITIQUE",$AG14&gt;10),($AG14-BONUS!$E$3)*BONUS!$C$3,
IF(AND(LEFT($J14,3)="SLA"="SLA01",$K14="CRITIQUE",($AE14*24)&gt;BONUS!$J$3),($AG14-2)*BONUS!$H$3,""))</f>
        <v/>
      </c>
      <c r="X14" s="38" t="str">
        <f>IF(AND(LEFT($J14,3)="SLA",$K14="NON CRITIQUE"),BONUS!$Q$2,
IF(AND(LEFT($J14,3)="SLA",$K14="CRITIQUE"),BONUS!$T$2,""))</f>
        <v>Délais</v>
      </c>
      <c r="Y14" s="38" t="str">
        <f>IF(AND(LEFT($J14,3)="SLA",$K14="NON CRITIQUE"),BONUS!$P$3,
IF(AND(LEFT($J14,3)="SLA",$K14="CRITIQUE"),BONUS!$S$3,""))</f>
        <v xml:space="preserve">200€ / jour  </v>
      </c>
      <c r="AE14" s="36">
        <f t="shared" si="0"/>
        <v>2.1368055555576575</v>
      </c>
      <c r="AF14">
        <f t="shared" si="1"/>
        <v>2</v>
      </c>
      <c r="AG14">
        <f t="shared" si="2"/>
        <v>3</v>
      </c>
    </row>
    <row r="15" spans="1:33">
      <c r="C15" t="s">
        <v>58</v>
      </c>
      <c r="D15">
        <v>685</v>
      </c>
      <c r="F15" s="34"/>
      <c r="J15" t="s">
        <v>23</v>
      </c>
      <c r="K15" t="s">
        <v>57</v>
      </c>
      <c r="L15" s="35">
        <v>44342.513194444444</v>
      </c>
      <c r="M15" s="35">
        <v>44343.654861111114</v>
      </c>
      <c r="N15" s="39" t="str">
        <f>IFERROR(IF(AND(LEFT($J15,3)="SLA",$K15="NON CRITIQUE"),$O15/BONUS!$C$3,
IF(AND(LEFT($J15,3)="SLA",$K15="CRITIQUE"),$O15/BONUS!$H$3,"")),"")</f>
        <v/>
      </c>
      <c r="O15" s="39" t="str">
        <f>IF(AND(LEFT($J15,3)="SLA",$K15="NON CRITIQUE",$AG15&gt;10),($AG15-BONUS!$E$3)*BONUS!$C$3,
IF(AND(LEFT($J15,3)="SLA"="SLA01",$K15="CRITIQUE",($AE15*24)&gt;BONUS!$J$3),($AG15-2)*BONUS!$H$3,""))</f>
        <v/>
      </c>
      <c r="X15" s="38" t="str">
        <f>IF(AND(LEFT($J15,3)="SLA",$K15="NON CRITIQUE"),BONUS!$Q$2,
IF(AND(LEFT($J15,3)="SLA",$K15="CRITIQUE"),BONUS!$T$2,""))</f>
        <v>Délais</v>
      </c>
      <c r="Y15" s="38" t="str">
        <f>IF(AND(LEFT($J15,3)="SLA",$K15="NON CRITIQUE"),BONUS!$P$3,
IF(AND(LEFT($J15,3)="SLA",$K15="CRITIQUE"),BONUS!$S$3,""))</f>
        <v xml:space="preserve">200€ / jour  </v>
      </c>
      <c r="AE15" s="36">
        <f t="shared" si="0"/>
        <v>1.1416666666700621</v>
      </c>
      <c r="AF15">
        <f t="shared" si="1"/>
        <v>1</v>
      </c>
      <c r="AG15">
        <f t="shared" si="2"/>
        <v>2</v>
      </c>
    </row>
    <row r="16" spans="1:33">
      <c r="C16" t="s">
        <v>16</v>
      </c>
      <c r="D16">
        <v>690</v>
      </c>
      <c r="F16" s="34"/>
      <c r="J16" t="s">
        <v>24</v>
      </c>
      <c r="K16" t="s">
        <v>57</v>
      </c>
      <c r="L16" s="35">
        <v>44344.365972222222</v>
      </c>
      <c r="M16" s="35">
        <v>44344.38958333333</v>
      </c>
      <c r="N16" s="39" t="str">
        <f>IFERROR(IF(AND(LEFT($J16,3)="SLA",$K16="NON CRITIQUE"),$O16/BONUS!$C$3,
IF(AND(LEFT($J16,3)="SLA",$K16="CRITIQUE"),$O16/BONUS!$H$3,"")),"")</f>
        <v/>
      </c>
      <c r="O16" s="39" t="str">
        <f>IF(AND(LEFT($J16,3)="SLA",$K16="NON CRITIQUE",$AG16&gt;10),($AG16-BONUS!$E$3)*BONUS!$C$3,
IF(AND(LEFT($J16,3)="SLA"="SLA01",$K16="CRITIQUE",($AE16*24)&gt;BONUS!$J$3),($AG16-2)*BONUS!$H$3,""))</f>
        <v/>
      </c>
      <c r="X16" s="38" t="str">
        <f>IF(AND(LEFT($J16,3)="SLA",$K16="NON CRITIQUE"),BONUS!$Q$2,
IF(AND(LEFT($J16,3)="SLA",$K16="CRITIQUE"),BONUS!$T$2,""))</f>
        <v>Délais</v>
      </c>
      <c r="Y16" s="38" t="str">
        <f>IF(AND(LEFT($J16,3)="SLA",$K16="NON CRITIQUE"),BONUS!$P$3,
IF(AND(LEFT($J16,3)="SLA",$K16="CRITIQUE"),BONUS!$S$3,""))</f>
        <v xml:space="preserve">200€ / jour  </v>
      </c>
      <c r="AE16" s="36">
        <f t="shared" si="0"/>
        <v>2.361111110803904E-2</v>
      </c>
      <c r="AF16">
        <f t="shared" si="1"/>
        <v>0</v>
      </c>
      <c r="AG16">
        <f t="shared" si="2"/>
        <v>1</v>
      </c>
    </row>
    <row r="17" spans="3:33">
      <c r="C17" t="s">
        <v>16</v>
      </c>
      <c r="D17">
        <v>689</v>
      </c>
      <c r="F17" s="34"/>
      <c r="J17" t="s">
        <v>101</v>
      </c>
      <c r="K17" t="s">
        <v>56</v>
      </c>
      <c r="L17" s="35">
        <v>44343.575694444444</v>
      </c>
      <c r="M17" s="35">
        <v>44343.583333333336</v>
      </c>
      <c r="N17" s="39" t="str">
        <f>IFERROR(IF(AND(LEFT($J17,3)="SLA",$K17="NON CRITIQUE"),$O17/BONUS!$C$3,
IF(AND(LEFT($J17,3)="SLA",$K17="CRITIQUE"),$O17/BONUS!$H$3,"")),"")</f>
        <v/>
      </c>
      <c r="O17" s="39" t="str">
        <f>IF(AND(LEFT($J17,3)="SLA",$K17="NON CRITIQUE",$AG17&gt;10),($AG17-BONUS!$E$3)*BONUS!$C$3,
IF(AND(LEFT($J17,3)="SLA"="SLA01",$K17="CRITIQUE",($AE17*24)&gt;BONUS!$J$3),($AG17-2)*BONUS!$H$3,""))</f>
        <v/>
      </c>
      <c r="X17" s="38" t="str">
        <f>IF(AND(LEFT($J17,3)="SLA",$K17="NON CRITIQUE"),BONUS!$Q$2,
IF(AND(LEFT($J17,3)="SLA",$K17="CRITIQUE"),BONUS!$T$2,""))</f>
        <v>Délais</v>
      </c>
      <c r="Y17" s="38" t="str">
        <f>IF(AND(LEFT($J17,3)="SLA",$K17="NON CRITIQUE"),BONUS!$P$3,
IF(AND(LEFT($J17,3)="SLA",$K17="CRITIQUE"),BONUS!$S$3,""))</f>
        <v xml:space="preserve">400€ / jour </v>
      </c>
      <c r="AE17" s="36">
        <f t="shared" si="0"/>
        <v>7.6388888919609599E-3</v>
      </c>
      <c r="AF17">
        <f t="shared" si="1"/>
        <v>0</v>
      </c>
      <c r="AG17">
        <f t="shared" si="2"/>
        <v>1</v>
      </c>
    </row>
    <row r="18" spans="3:33">
      <c r="C18" t="s">
        <v>16</v>
      </c>
      <c r="D18">
        <v>688</v>
      </c>
      <c r="F18" s="34"/>
      <c r="J18" t="s">
        <v>102</v>
      </c>
      <c r="K18" t="s">
        <v>59</v>
      </c>
      <c r="L18" s="35">
        <v>44343.48333333333</v>
      </c>
      <c r="M18" s="35">
        <v>44343.556250000001</v>
      </c>
      <c r="N18" s="39" t="str">
        <f>IFERROR(IF(AND(LEFT($J18,3)="SLA",$K18="NON CRITIQUE"),$O18/BONUS!$C$3,
IF(AND(LEFT($J18,3)="SLA",$K18="CRITIQUE"),$O18/BONUS!$H$3,"")),"")</f>
        <v/>
      </c>
      <c r="O18" s="39" t="str">
        <f>IF(AND(LEFT($J18,3)="SLA",$K18="NON CRITIQUE",$AG18&gt;10),($AG18-BONUS!$E$3)*BONUS!$C$3,
IF(AND(LEFT($J18,3)="SLA"="SLA01",$K18="CRITIQUE",($AE18*24)&gt;BONUS!$J$3),($AG18-2)*BONUS!$H$3,""))</f>
        <v/>
      </c>
      <c r="X18" s="38" t="str">
        <f>IF(AND(LEFT($J18,3)="SLA",$K18="NON CRITIQUE"),BONUS!$Q$2,
IF(AND(LEFT($J18,3)="SLA",$K18="CRITIQUE"),BONUS!$T$2,""))</f>
        <v/>
      </c>
      <c r="Y18" s="38" t="str">
        <f>IF(AND(LEFT($J18,3)="SLA",$K18="NON CRITIQUE"),BONUS!$P$3,
IF(AND(LEFT($J18,3)="SLA",$K18="CRITIQUE"),BONUS!$S$3,""))</f>
        <v/>
      </c>
      <c r="AE18" s="36">
        <f t="shared" si="0"/>
        <v>7.2916666671517305E-2</v>
      </c>
      <c r="AF18">
        <f t="shared" si="1"/>
        <v>0</v>
      </c>
      <c r="AG18">
        <f t="shared" si="2"/>
        <v>1</v>
      </c>
    </row>
    <row r="19" spans="3:33">
      <c r="C19" t="s">
        <v>16</v>
      </c>
      <c r="D19">
        <v>686</v>
      </c>
      <c r="F19" s="34"/>
      <c r="J19" t="s">
        <v>10</v>
      </c>
      <c r="K19" t="s">
        <v>56</v>
      </c>
      <c r="L19" s="35">
        <v>44343.472916666666</v>
      </c>
      <c r="M19" s="35">
        <v>44343.482638888891</v>
      </c>
      <c r="N19" s="39" t="str">
        <f>IFERROR(IF(AND(LEFT($J19,3)="SLA",$K19="NON CRITIQUE"),$O19/BONUS!$C$3,
IF(AND(LEFT($J19,3)="SLA",$K19="CRITIQUE"),$O19/BONUS!$H$3,"")),"")</f>
        <v/>
      </c>
      <c r="O19" s="39" t="str">
        <f>IF(AND(LEFT($J19,3)="SLA",$K19="NON CRITIQUE",$AG19&gt;10),($AG19-BONUS!$E$3)*BONUS!$C$3,
IF(AND(LEFT($J19,3)="SLA"="SLA01",$K19="CRITIQUE",($AE19*24)&gt;BONUS!$J$3),($AG19-2)*BONUS!$H$3,""))</f>
        <v/>
      </c>
      <c r="X19" s="38" t="str">
        <f>IF(AND(LEFT($J19,3)="SLA",$K19="NON CRITIQUE"),BONUS!$Q$2,
IF(AND(LEFT($J19,3)="SLA",$K19="CRITIQUE"),BONUS!$T$2,""))</f>
        <v>Délais</v>
      </c>
      <c r="Y19" s="38" t="str">
        <f>IF(AND(LEFT($J19,3)="SLA",$K19="NON CRITIQUE"),BONUS!$P$3,
IF(AND(LEFT($J19,3)="SLA",$K19="CRITIQUE"),BONUS!$S$3,""))</f>
        <v xml:space="preserve">400€ / jour </v>
      </c>
      <c r="AE19" s="36">
        <f t="shared" si="0"/>
        <v>9.7222222248092294E-3</v>
      </c>
      <c r="AF19">
        <f t="shared" si="1"/>
        <v>0</v>
      </c>
      <c r="AG19">
        <f t="shared" si="2"/>
        <v>1</v>
      </c>
    </row>
    <row r="20" spans="3:33">
      <c r="C20" t="s">
        <v>16</v>
      </c>
      <c r="D20">
        <v>684</v>
      </c>
      <c r="F20" s="34"/>
      <c r="J20" t="s">
        <v>10</v>
      </c>
      <c r="K20" t="s">
        <v>56</v>
      </c>
      <c r="L20" s="35">
        <v>44342.352777777778</v>
      </c>
      <c r="M20" s="35">
        <v>44342.364583333336</v>
      </c>
      <c r="N20" s="39" t="str">
        <f>IFERROR(IF(AND(LEFT($J20,3)="SLA",$K20="NON CRITIQUE"),$O20/BONUS!$C$3,
IF(AND(LEFT($J20,3)="SLA",$K20="CRITIQUE"),$O20/BONUS!$H$3,"")),"")</f>
        <v/>
      </c>
      <c r="O20" s="39" t="str">
        <f>IF(AND(LEFT($J20,3)="SLA",$K20="NON CRITIQUE",$AG20&gt;10),($AG20-BONUS!$E$3)*BONUS!$C$3,
IF(AND(LEFT($J20,3)="SLA"="SLA01",$K20="CRITIQUE",($AE20*24)&gt;BONUS!$J$3),($AG20-2)*BONUS!$H$3,""))</f>
        <v/>
      </c>
      <c r="X20" s="38" t="str">
        <f>IF(AND(LEFT($J20,3)="SLA",$K20="NON CRITIQUE"),BONUS!$Q$2,
IF(AND(LEFT($J20,3)="SLA",$K20="CRITIQUE"),BONUS!$T$2,""))</f>
        <v>Délais</v>
      </c>
      <c r="Y20" s="38" t="str">
        <f>IF(AND(LEFT($J20,3)="SLA",$K20="NON CRITIQUE"),BONUS!$P$3,
IF(AND(LEFT($J20,3)="SLA",$K20="CRITIQUE"),BONUS!$S$3,""))</f>
        <v xml:space="preserve">400€ / jour </v>
      </c>
      <c r="AE20" s="36">
        <f t="shared" si="0"/>
        <v>1.1805555557657499E-2</v>
      </c>
      <c r="AF20">
        <f t="shared" si="1"/>
        <v>0</v>
      </c>
      <c r="AG20">
        <f t="shared" si="2"/>
        <v>1</v>
      </c>
    </row>
    <row r="21" spans="3:33">
      <c r="C21" t="s">
        <v>16</v>
      </c>
      <c r="D21">
        <v>683</v>
      </c>
      <c r="F21" s="34"/>
      <c r="J21" t="s">
        <v>10</v>
      </c>
      <c r="K21" t="s">
        <v>56</v>
      </c>
      <c r="L21" s="35">
        <v>44342.352777777778</v>
      </c>
      <c r="M21" s="35">
        <v>44342.363888888889</v>
      </c>
      <c r="N21" s="39" t="str">
        <f>IFERROR(IF(AND(LEFT($J21,3)="SLA",$K21="NON CRITIQUE"),$O21/BONUS!$C$3,
IF(AND(LEFT($J21,3)="SLA",$K21="CRITIQUE"),$O21/BONUS!$H$3,"")),"")</f>
        <v/>
      </c>
      <c r="O21" s="39" t="str">
        <f>IF(AND(LEFT($J21,3)="SLA",$K21="NON CRITIQUE",$AG21&gt;10),($AG21-BONUS!$E$3)*BONUS!$C$3,
IF(AND(LEFT($J21,3)="SLA"="SLA01",$K21="CRITIQUE",($AE21*24)&gt;BONUS!$J$3),($AG21-2)*BONUS!$H$3,""))</f>
        <v/>
      </c>
      <c r="X21" s="38" t="str">
        <f>IF(AND(LEFT($J21,3)="SLA",$K21="NON CRITIQUE"),BONUS!$Q$2,
IF(AND(LEFT($J21,3)="SLA",$K21="CRITIQUE"),BONUS!$T$2,""))</f>
        <v>Délais</v>
      </c>
      <c r="Y21" s="38" t="str">
        <f>IF(AND(LEFT($J21,3)="SLA",$K21="NON CRITIQUE"),BONUS!$P$3,
IF(AND(LEFT($J21,3)="SLA",$K21="CRITIQUE"),BONUS!$S$3,""))</f>
        <v xml:space="preserve">400€ / jour </v>
      </c>
      <c r="AE21" s="36">
        <f t="shared" si="0"/>
        <v>1.1111111110949423E-2</v>
      </c>
      <c r="AF21">
        <f t="shared" si="1"/>
        <v>0</v>
      </c>
      <c r="AG21">
        <f t="shared" si="2"/>
        <v>1</v>
      </c>
    </row>
    <row r="22" spans="3:33">
      <c r="C22" t="s">
        <v>16</v>
      </c>
      <c r="D22">
        <v>682</v>
      </c>
      <c r="F22" s="34"/>
      <c r="J22" t="s">
        <v>7</v>
      </c>
      <c r="K22" t="s">
        <v>57</v>
      </c>
      <c r="L22" s="35">
        <v>44341.556944444441</v>
      </c>
      <c r="M22" s="35">
        <v>44341.587500000001</v>
      </c>
      <c r="N22" s="39" t="str">
        <f>IFERROR(IF(AND(LEFT($J22,3)="SLA",$K22="NON CRITIQUE"),$O22/BONUS!$C$3,
IF(AND(LEFT($J22,3)="SLA",$K22="CRITIQUE"),$O22/BONUS!$H$3,"")),"")</f>
        <v/>
      </c>
      <c r="O22" s="39" t="str">
        <f>IF(AND(LEFT($J22,3)="SLA",$K22="NON CRITIQUE",$AG22&gt;10),($AG22-BONUS!$E$3)*BONUS!$C$3,
IF(AND(LEFT($J22,3)="SLA"="SLA01",$K22="CRITIQUE",($AE22*24)&gt;BONUS!$J$3),($AG22-2)*BONUS!$H$3,""))</f>
        <v/>
      </c>
      <c r="X22" s="38" t="str">
        <f>IF(AND(LEFT($J22,3)="SLA",$K22="NON CRITIQUE"),BONUS!$Q$2,
IF(AND(LEFT($J22,3)="SLA",$K22="CRITIQUE"),BONUS!$T$2,""))</f>
        <v>Délais</v>
      </c>
      <c r="Y22" s="38" t="str">
        <f>IF(AND(LEFT($J22,3)="SLA",$K22="NON CRITIQUE"),BONUS!$P$3,
IF(AND(LEFT($J22,3)="SLA",$K22="CRITIQUE"),BONUS!$S$3,""))</f>
        <v xml:space="preserve">200€ / jour  </v>
      </c>
      <c r="AE22" s="36">
        <f t="shared" si="0"/>
        <v>3.0555555560567882E-2</v>
      </c>
      <c r="AF22">
        <f t="shared" si="1"/>
        <v>0</v>
      </c>
      <c r="AG22">
        <f t="shared" si="2"/>
        <v>1</v>
      </c>
    </row>
    <row r="23" spans="3:33">
      <c r="C23" t="s">
        <v>16</v>
      </c>
      <c r="D23">
        <v>678</v>
      </c>
      <c r="F23" s="34"/>
      <c r="J23" t="s">
        <v>11</v>
      </c>
      <c r="K23" t="s">
        <v>57</v>
      </c>
      <c r="L23" s="35">
        <v>44341.344444444447</v>
      </c>
      <c r="M23" s="35">
        <v>44341.448611111111</v>
      </c>
      <c r="N23" s="39" t="str">
        <f>IFERROR(IF(AND(LEFT($J23,3)="SLA",$K23="NON CRITIQUE"),$O23/BONUS!$C$3,
IF(AND(LEFT($J23,3)="SLA",$K23="CRITIQUE"),$O23/BONUS!$H$3,"")),"")</f>
        <v/>
      </c>
      <c r="O23" s="39" t="str">
        <f>IF(AND(LEFT($J23,3)="SLA",$K23="NON CRITIQUE",$AG23&gt;10),($AG23-BONUS!$E$3)*BONUS!$C$3,
IF(AND(LEFT($J23,3)="SLA"="SLA01",$K23="CRITIQUE",($AE23*24)&gt;BONUS!$J$3),($AG23-2)*BONUS!$H$3,""))</f>
        <v/>
      </c>
      <c r="X23" s="38" t="str">
        <f>IF(AND(LEFT($J23,3)="SLA",$K23="NON CRITIQUE"),BONUS!$Q$2,
IF(AND(LEFT($J23,3)="SLA",$K23="CRITIQUE"),BONUS!$T$2,""))</f>
        <v>Délais</v>
      </c>
      <c r="Y23" s="38" t="str">
        <f>IF(AND(LEFT($J23,3)="SLA",$K23="NON CRITIQUE"),BONUS!$P$3,
IF(AND(LEFT($J23,3)="SLA",$K23="CRITIQUE"),BONUS!$S$3,""))</f>
        <v xml:space="preserve">200€ / jour  </v>
      </c>
      <c r="AE23" s="36">
        <f t="shared" si="0"/>
        <v>0.10416666666424135</v>
      </c>
      <c r="AF23">
        <f t="shared" si="1"/>
        <v>0</v>
      </c>
      <c r="AG23">
        <f t="shared" si="2"/>
        <v>1</v>
      </c>
    </row>
    <row r="24" spans="3:33">
      <c r="C24" t="s">
        <v>16</v>
      </c>
      <c r="D24">
        <v>674</v>
      </c>
      <c r="F24" s="34"/>
      <c r="J24" t="s">
        <v>60</v>
      </c>
      <c r="K24" t="s">
        <v>59</v>
      </c>
      <c r="L24" s="35">
        <v>44341.344444444447</v>
      </c>
      <c r="M24" s="35">
        <v>44341.442361111112</v>
      </c>
      <c r="N24" s="39" t="str">
        <f>IFERROR(IF(AND(LEFT($J24,3)="SLA",$K24="NON CRITIQUE"),$O24/BONUS!$C$3,
IF(AND(LEFT($J24,3)="SLA",$K24="CRITIQUE"),$O24/BONUS!$H$3,"")),"")</f>
        <v/>
      </c>
      <c r="O24" s="39" t="str">
        <f>IF(AND(LEFT($J24,3)="SLA",$K24="NON CRITIQUE",$AG24&gt;10),($AG24-BONUS!$E$3)*BONUS!$C$3,
IF(AND(LEFT($J24,3)="SLA"="SLA01",$K24="CRITIQUE",($AE24*24)&gt;BONUS!$J$3),($AG24-2)*BONUS!$H$3,""))</f>
        <v/>
      </c>
      <c r="X24" s="38" t="str">
        <f>IF(AND(LEFT($J24,3)="SLA",$K24="NON CRITIQUE"),BONUS!$Q$2,
IF(AND(LEFT($J24,3)="SLA",$K24="CRITIQUE"),BONUS!$T$2,""))</f>
        <v/>
      </c>
      <c r="Y24" s="38" t="str">
        <f>IF(AND(LEFT($J24,3)="SLA",$K24="NON CRITIQUE"),BONUS!$P$3,
IF(AND(LEFT($J24,3)="SLA",$K24="CRITIQUE"),BONUS!$S$3,""))</f>
        <v/>
      </c>
      <c r="AE24" s="36">
        <f t="shared" si="0"/>
        <v>9.7916666665696539E-2</v>
      </c>
      <c r="AF24">
        <f t="shared" si="1"/>
        <v>0</v>
      </c>
      <c r="AG24">
        <f t="shared" si="2"/>
        <v>1</v>
      </c>
    </row>
    <row r="25" spans="3:33">
      <c r="C25" t="s">
        <v>16</v>
      </c>
      <c r="D25">
        <v>677</v>
      </c>
      <c r="F25" s="34"/>
      <c r="J25" t="s">
        <v>9</v>
      </c>
      <c r="K25" t="s">
        <v>57</v>
      </c>
      <c r="L25" s="35">
        <v>44341.344444444447</v>
      </c>
      <c r="M25" s="35">
        <v>44341.433333333334</v>
      </c>
      <c r="N25" s="39" t="str">
        <f>IFERROR(IF(AND(LEFT($J25,3)="SLA",$K25="NON CRITIQUE"),$O25/BONUS!$C$3,
IF(AND(LEFT($J25,3)="SLA",$K25="CRITIQUE"),$O25/BONUS!$H$3,"")),"")</f>
        <v/>
      </c>
      <c r="O25" s="39" t="str">
        <f>IF(AND(LEFT($J25,3)="SLA",$K25="NON CRITIQUE",$AG25&gt;10),($AG25-BONUS!$E$3)*BONUS!$C$3,
IF(AND(LEFT($J25,3)="SLA"="SLA01",$K25="CRITIQUE",($AE25*24)&gt;BONUS!$J$3),($AG25-2)*BONUS!$H$3,""))</f>
        <v/>
      </c>
      <c r="X25" s="38" t="str">
        <f>IF(AND(LEFT($J25,3)="SLA",$K25="NON CRITIQUE"),BONUS!$Q$2,
IF(AND(LEFT($J25,3)="SLA",$K25="CRITIQUE"),BONUS!$T$2,""))</f>
        <v>Délais</v>
      </c>
      <c r="Y25" s="38" t="str">
        <f>IF(AND(LEFT($J25,3)="SLA",$K25="NON CRITIQUE"),BONUS!$P$3,
IF(AND(LEFT($J25,3)="SLA",$K25="CRITIQUE"),BONUS!$S$3,""))</f>
        <v xml:space="preserve">200€ / jour  </v>
      </c>
      <c r="AE25" s="36">
        <f t="shared" si="0"/>
        <v>8.8888888887595385E-2</v>
      </c>
      <c r="AF25">
        <f t="shared" si="1"/>
        <v>0</v>
      </c>
      <c r="AG25">
        <f t="shared" si="2"/>
        <v>1</v>
      </c>
    </row>
    <row r="26" spans="3:33">
      <c r="C26" t="s">
        <v>16</v>
      </c>
      <c r="D26">
        <v>673</v>
      </c>
      <c r="F26" s="34"/>
      <c r="J26" t="s">
        <v>11</v>
      </c>
      <c r="K26" t="s">
        <v>57</v>
      </c>
      <c r="L26" s="35">
        <v>44341.344444444447</v>
      </c>
      <c r="M26" s="35">
        <v>44341.418055555558</v>
      </c>
      <c r="N26" s="39" t="str">
        <f>IFERROR(IF(AND(LEFT($J26,3)="SLA",$K26="NON CRITIQUE"),$O26/BONUS!$C$3,
IF(AND(LEFT($J26,3)="SLA",$K26="CRITIQUE"),$O26/BONUS!$H$3,"")),"")</f>
        <v/>
      </c>
      <c r="O26" s="39" t="str">
        <f>IF(AND(LEFT($J26,3)="SLA",$K26="NON CRITIQUE",$AG26&gt;10),($AG26-BONUS!$E$3)*BONUS!$C$3,
IF(AND(LEFT($J26,3)="SLA"="SLA01",$K26="CRITIQUE",($AE26*24)&gt;BONUS!$J$3),($AG26-2)*BONUS!$H$3,""))</f>
        <v/>
      </c>
      <c r="X26" s="38" t="str">
        <f>IF(AND(LEFT($J26,3)="SLA",$K26="NON CRITIQUE"),BONUS!$Q$2,
IF(AND(LEFT($J26,3)="SLA",$K26="CRITIQUE"),BONUS!$T$2,""))</f>
        <v>Délais</v>
      </c>
      <c r="Y26" s="38" t="str">
        <f>IF(AND(LEFT($J26,3)="SLA",$K26="NON CRITIQUE"),BONUS!$P$3,
IF(AND(LEFT($J26,3)="SLA",$K26="CRITIQUE"),BONUS!$S$3,""))</f>
        <v xml:space="preserve">200€ / jour  </v>
      </c>
      <c r="AE26" s="36">
        <f t="shared" si="0"/>
        <v>7.3611111110949423E-2</v>
      </c>
      <c r="AF26">
        <f t="shared" si="1"/>
        <v>0</v>
      </c>
      <c r="AG26">
        <f t="shared" si="2"/>
        <v>1</v>
      </c>
    </row>
    <row r="27" spans="3:33">
      <c r="C27" t="s">
        <v>16</v>
      </c>
      <c r="D27">
        <v>679</v>
      </c>
      <c r="F27" s="34"/>
      <c r="J27" t="s">
        <v>9</v>
      </c>
      <c r="K27" t="s">
        <v>57</v>
      </c>
      <c r="L27" s="35">
        <v>44341.344444444447</v>
      </c>
      <c r="M27" s="35">
        <v>44341.404861111114</v>
      </c>
      <c r="N27" s="39" t="str">
        <f>IFERROR(IF(AND(LEFT($J27,3)="SLA",$K27="NON CRITIQUE"),$O27/BONUS!$C$3,
IF(AND(LEFT($J27,3)="SLA",$K27="CRITIQUE"),$O27/BONUS!$H$3,"")),"")</f>
        <v/>
      </c>
      <c r="O27" s="39" t="str">
        <f>IF(AND(LEFT($J27,3)="SLA",$K27="NON CRITIQUE",$AG27&gt;10),($AG27-BONUS!$E$3)*BONUS!$C$3,
IF(AND(LEFT($J27,3)="SLA"="SLA01",$K27="CRITIQUE",($AE27*24)&gt;BONUS!$J$3),($AG27-2)*BONUS!$H$3,""))</f>
        <v/>
      </c>
      <c r="X27" s="38" t="str">
        <f>IF(AND(LEFT($J27,3)="SLA",$K27="NON CRITIQUE"),BONUS!$Q$2,
IF(AND(LEFT($J27,3)="SLA",$K27="CRITIQUE"),BONUS!$T$2,""))</f>
        <v>Délais</v>
      </c>
      <c r="Y27" s="38" t="str">
        <f>IF(AND(LEFT($J27,3)="SLA",$K27="NON CRITIQUE"),BONUS!$P$3,
IF(AND(LEFT($J27,3)="SLA",$K27="CRITIQUE"),BONUS!$S$3,""))</f>
        <v xml:space="preserve">200€ / jour  </v>
      </c>
      <c r="AE27" s="36">
        <f t="shared" si="0"/>
        <v>6.0416666667151731E-2</v>
      </c>
      <c r="AF27">
        <f t="shared" si="1"/>
        <v>0</v>
      </c>
      <c r="AG27">
        <f t="shared" si="2"/>
        <v>1</v>
      </c>
    </row>
    <row r="28" spans="3:33">
      <c r="C28" t="s">
        <v>16</v>
      </c>
      <c r="D28">
        <v>680</v>
      </c>
      <c r="F28" s="34"/>
      <c r="J28" t="s">
        <v>60</v>
      </c>
      <c r="K28" t="s">
        <v>59</v>
      </c>
      <c r="L28" s="35">
        <v>44341.344444444447</v>
      </c>
      <c r="M28" s="35">
        <v>44341.383333333331</v>
      </c>
      <c r="N28" s="39" t="str">
        <f>IFERROR(IF(AND(LEFT($J28,3)="SLA",$K28="NON CRITIQUE"),$O28/BONUS!$C$3,
IF(AND(LEFT($J28,3)="SLA",$K28="CRITIQUE"),$O28/BONUS!$H$3,"")),"")</f>
        <v/>
      </c>
      <c r="O28" s="39" t="str">
        <f>IF(AND(LEFT($J28,3)="SLA",$K28="NON CRITIQUE",$AG28&gt;10),($AG28-BONUS!$E$3)*BONUS!$C$3,
IF(AND(LEFT($J28,3)="SLA"="SLA01",$K28="CRITIQUE",($AE28*24)&gt;BONUS!$J$3),($AG28-2)*BONUS!$H$3,""))</f>
        <v/>
      </c>
      <c r="X28" s="38" t="str">
        <f>IF(AND(LEFT($J28,3)="SLA",$K28="NON CRITIQUE"),BONUS!$Q$2,
IF(AND(LEFT($J28,3)="SLA",$K28="CRITIQUE"),BONUS!$T$2,""))</f>
        <v/>
      </c>
      <c r="Y28" s="38" t="str">
        <f>IF(AND(LEFT($J28,3)="SLA",$K28="NON CRITIQUE"),BONUS!$P$3,
IF(AND(LEFT($J28,3)="SLA",$K28="CRITIQUE"),BONUS!$S$3,""))</f>
        <v/>
      </c>
      <c r="AE28" s="36">
        <f t="shared" si="0"/>
        <v>3.8888888884685002E-2</v>
      </c>
      <c r="AF28">
        <f t="shared" si="1"/>
        <v>0</v>
      </c>
      <c r="AG28">
        <f t="shared" si="2"/>
        <v>1</v>
      </c>
    </row>
    <row r="29" spans="3:33">
      <c r="C29" t="s">
        <v>16</v>
      </c>
      <c r="D29">
        <v>676</v>
      </c>
      <c r="F29" s="34"/>
      <c r="J29" t="s">
        <v>9</v>
      </c>
      <c r="K29" t="s">
        <v>57</v>
      </c>
      <c r="L29" s="35">
        <v>44341.344444444447</v>
      </c>
      <c r="M29" s="35">
        <v>44341.381944444445</v>
      </c>
      <c r="N29" s="39" t="str">
        <f>IFERROR(IF(AND(LEFT($J29,3)="SLA",$K29="NON CRITIQUE"),$O29/BONUS!$C$3,
IF(AND(LEFT($J29,3)="SLA",$K29="CRITIQUE"),$O29/BONUS!$H$3,"")),"")</f>
        <v/>
      </c>
      <c r="O29" s="39" t="str">
        <f>IF(AND(LEFT($J29,3)="SLA",$K29="NON CRITIQUE",$AG29&gt;10),($AG29-BONUS!$E$3)*BONUS!$C$3,
IF(AND(LEFT($J29,3)="SLA"="SLA01",$K29="CRITIQUE",($AE29*24)&gt;BONUS!$J$3),($AG29-2)*BONUS!$H$3,""))</f>
        <v/>
      </c>
      <c r="X29" s="38" t="str">
        <f>IF(AND(LEFT($J29,3)="SLA",$K29="NON CRITIQUE"),BONUS!$Q$2,
IF(AND(LEFT($J29,3)="SLA",$K29="CRITIQUE"),BONUS!$T$2,""))</f>
        <v>Délais</v>
      </c>
      <c r="Y29" s="38" t="str">
        <f>IF(AND(LEFT($J29,3)="SLA",$K29="NON CRITIQUE"),BONUS!$P$3,
IF(AND(LEFT($J29,3)="SLA",$K29="CRITIQUE"),BONUS!$S$3,""))</f>
        <v xml:space="preserve">200€ / jour  </v>
      </c>
      <c r="AE29" s="36">
        <f t="shared" si="0"/>
        <v>3.7499999998544808E-2</v>
      </c>
      <c r="AF29">
        <f t="shared" si="1"/>
        <v>0</v>
      </c>
      <c r="AG29">
        <f t="shared" si="2"/>
        <v>1</v>
      </c>
    </row>
    <row r="30" spans="3:33">
      <c r="C30" t="s">
        <v>16</v>
      </c>
      <c r="D30">
        <v>675</v>
      </c>
      <c r="F30" s="34"/>
      <c r="J30" t="s">
        <v>7</v>
      </c>
      <c r="K30" t="s">
        <v>56</v>
      </c>
      <c r="L30" s="35">
        <v>44341.344444444447</v>
      </c>
      <c r="M30" s="35">
        <v>44341.375694444447</v>
      </c>
      <c r="N30" s="39" t="str">
        <f>IFERROR(IF(AND(LEFT($J30,3)="SLA",$K30="NON CRITIQUE"),$O30/BONUS!$C$3,
IF(AND(LEFT($J30,3)="SLA",$K30="CRITIQUE"),$O30/BONUS!$H$3,"")),"")</f>
        <v/>
      </c>
      <c r="O30" s="39" t="str">
        <f>IF(AND(LEFT($J30,3)="SLA",$K30="NON CRITIQUE",$AG30&gt;10),($AG30-BONUS!$E$3)*BONUS!$C$3,
IF(AND(LEFT($J30,3)="SLA"="SLA01",$K30="CRITIQUE",($AE30*24)&gt;BONUS!$J$3),($AG30-2)*BONUS!$H$3,""))</f>
        <v/>
      </c>
      <c r="X30" s="38" t="str">
        <f>IF(AND(LEFT($J30,3)="SLA",$K30="NON CRITIQUE"),BONUS!$Q$2,
IF(AND(LEFT($J30,3)="SLA",$K30="CRITIQUE"),BONUS!$T$2,""))</f>
        <v>Délais</v>
      </c>
      <c r="Y30" s="38" t="str">
        <f>IF(AND(LEFT($J30,3)="SLA",$K30="NON CRITIQUE"),BONUS!$P$3,
IF(AND(LEFT($J30,3)="SLA",$K30="CRITIQUE"),BONUS!$S$3,""))</f>
        <v xml:space="preserve">400€ / jour </v>
      </c>
      <c r="AE30" s="36">
        <f t="shared" si="0"/>
        <v>3.125E-2</v>
      </c>
      <c r="AF30">
        <f t="shared" si="1"/>
        <v>0</v>
      </c>
      <c r="AG30">
        <f t="shared" si="2"/>
        <v>1</v>
      </c>
    </row>
    <row r="31" spans="3:33">
      <c r="C31" t="s">
        <v>16</v>
      </c>
      <c r="D31">
        <v>681</v>
      </c>
      <c r="F31" s="34"/>
      <c r="J31" t="s">
        <v>10</v>
      </c>
      <c r="K31" t="s">
        <v>56</v>
      </c>
      <c r="L31" s="35">
        <v>44341.351388888892</v>
      </c>
      <c r="M31" s="35">
        <v>44341.366666666669</v>
      </c>
      <c r="N31" s="39" t="str">
        <f>IFERROR(IF(AND(LEFT($J31,3)="SLA",$K31="NON CRITIQUE"),$O31/BONUS!$C$3,
IF(AND(LEFT($J31,3)="SLA",$K31="CRITIQUE"),$O31/BONUS!$H$3,"")),"")</f>
        <v/>
      </c>
      <c r="O31" s="39" t="str">
        <f>IF(AND(LEFT($J31,3)="SLA",$K31="NON CRITIQUE",$AG31&gt;10),($AG31-BONUS!$E$3)*BONUS!$C$3,
IF(AND(LEFT($J31,3)="SLA"="SLA01",$K31="CRITIQUE",($AE31*24)&gt;BONUS!$J$3),($AG31-2)*BONUS!$H$3,""))</f>
        <v/>
      </c>
      <c r="X31" s="38" t="str">
        <f>IF(AND(LEFT($J31,3)="SLA",$K31="NON CRITIQUE"),BONUS!$Q$2,
IF(AND(LEFT($J31,3)="SLA",$K31="CRITIQUE"),BONUS!$T$2,""))</f>
        <v>Délais</v>
      </c>
      <c r="Y31" s="38" t="str">
        <f>IF(AND(LEFT($J31,3)="SLA",$K31="NON CRITIQUE"),BONUS!$P$3,
IF(AND(LEFT($J31,3)="SLA",$K31="CRITIQUE"),BONUS!$S$3,""))</f>
        <v xml:space="preserve">400€ / jour </v>
      </c>
      <c r="AE31" s="36">
        <f t="shared" si="0"/>
        <v>1.5277777776645962E-2</v>
      </c>
      <c r="AF31">
        <f t="shared" si="1"/>
        <v>0</v>
      </c>
      <c r="AG31">
        <f t="shared" si="2"/>
        <v>1</v>
      </c>
    </row>
    <row r="32" spans="3:33">
      <c r="C32" t="s">
        <v>16</v>
      </c>
      <c r="D32">
        <v>672</v>
      </c>
      <c r="F32" s="34"/>
      <c r="J32" t="s">
        <v>10</v>
      </c>
      <c r="K32" t="s">
        <v>56</v>
      </c>
      <c r="L32" s="35">
        <v>44338.928472222222</v>
      </c>
      <c r="M32" s="35">
        <v>44338.939583333333</v>
      </c>
      <c r="N32" s="39" t="str">
        <f>IFERROR(IF(AND(LEFT($J32,3)="SLA",$K32="NON CRITIQUE"),$O32/BONUS!$C$3,
IF(AND(LEFT($J32,3)="SLA",$K32="CRITIQUE"),$O32/BONUS!$H$3,"")),"")</f>
        <v/>
      </c>
      <c r="O32" s="39" t="str">
        <f>IF(AND(LEFT($J32,3)="SLA",$K32="NON CRITIQUE",$AG32&gt;10),($AG32-BONUS!$E$3)*BONUS!$C$3,
IF(AND(LEFT($J32,3)="SLA"="SLA01",$K32="CRITIQUE",($AE32*24)&gt;BONUS!$J$3),($AG32-2)*BONUS!$H$3,""))</f>
        <v/>
      </c>
      <c r="X32" s="38" t="str">
        <f>IF(AND(LEFT($J32,3)="SLA",$K32="NON CRITIQUE"),BONUS!$Q$2,
IF(AND(LEFT($J32,3)="SLA",$K32="CRITIQUE"),BONUS!$T$2,""))</f>
        <v>Délais</v>
      </c>
      <c r="Y32" s="38" t="str">
        <f>IF(AND(LEFT($J32,3)="SLA",$K32="NON CRITIQUE"),BONUS!$P$3,
IF(AND(LEFT($J32,3)="SLA",$K32="CRITIQUE"),BONUS!$S$3,""))</f>
        <v xml:space="preserve">400€ / jour </v>
      </c>
      <c r="AE32" s="36">
        <f t="shared" si="0"/>
        <v>1.1111111110949423E-2</v>
      </c>
      <c r="AF32">
        <f t="shared" si="1"/>
        <v>0</v>
      </c>
      <c r="AG32">
        <f t="shared" si="2"/>
        <v>0</v>
      </c>
    </row>
    <row r="33" spans="3:33">
      <c r="C33" t="s">
        <v>16</v>
      </c>
      <c r="D33">
        <v>671</v>
      </c>
      <c r="F33" s="34"/>
      <c r="J33" t="s">
        <v>7</v>
      </c>
      <c r="K33" t="s">
        <v>56</v>
      </c>
      <c r="L33" s="35">
        <v>44337.663888888892</v>
      </c>
      <c r="M33" s="35">
        <v>44337.723611111112</v>
      </c>
      <c r="N33" s="39" t="str">
        <f>IFERROR(IF(AND(LEFT($J33,3)="SLA",$K33="NON CRITIQUE"),$O33/BONUS!$C$3,
IF(AND(LEFT($J33,3)="SLA",$K33="CRITIQUE"),$O33/BONUS!$H$3,"")),"")</f>
        <v/>
      </c>
      <c r="O33" s="39" t="str">
        <f>IF(AND(LEFT($J33,3)="SLA",$K33="NON CRITIQUE",$AG33&gt;10),($AG33-BONUS!$E$3)*BONUS!$C$3,
IF(AND(LEFT($J33,3)="SLA"="SLA01",$K33="CRITIQUE",($AE33*24)&gt;BONUS!$J$3),($AG33-2)*BONUS!$H$3,""))</f>
        <v/>
      </c>
      <c r="X33" s="38" t="str">
        <f>IF(AND(LEFT($J33,3)="SLA",$K33="NON CRITIQUE"),BONUS!$Q$2,
IF(AND(LEFT($J33,3)="SLA",$K33="CRITIQUE"),BONUS!$T$2,""))</f>
        <v>Délais</v>
      </c>
      <c r="Y33" s="38" t="str">
        <f>IF(AND(LEFT($J33,3)="SLA",$K33="NON CRITIQUE"),BONUS!$P$3,
IF(AND(LEFT($J33,3)="SLA",$K33="CRITIQUE"),BONUS!$S$3,""))</f>
        <v xml:space="preserve">400€ / jour </v>
      </c>
      <c r="AE33" s="36">
        <f t="shared" si="0"/>
        <v>5.9722222220443655E-2</v>
      </c>
      <c r="AF33">
        <f t="shared" si="1"/>
        <v>0</v>
      </c>
      <c r="AG33">
        <f t="shared" si="2"/>
        <v>1</v>
      </c>
    </row>
    <row r="34" spans="3:33">
      <c r="C34" t="s">
        <v>16</v>
      </c>
      <c r="D34">
        <v>670</v>
      </c>
      <c r="F34" s="34"/>
      <c r="J34" t="s">
        <v>10</v>
      </c>
      <c r="K34" t="s">
        <v>56</v>
      </c>
      <c r="L34" s="35">
        <v>44337.013888888891</v>
      </c>
      <c r="M34" s="35">
        <v>44337.020833333336</v>
      </c>
      <c r="N34" s="39" t="str">
        <f>IFERROR(IF(AND(LEFT($J34,3)="SLA",$K34="NON CRITIQUE"),$O34/BONUS!$C$3,
IF(AND(LEFT($J34,3)="SLA",$K34="CRITIQUE"),$O34/BONUS!$H$3,"")),"")</f>
        <v/>
      </c>
      <c r="O34" s="39" t="str">
        <f>IF(AND(LEFT($J34,3)="SLA",$K34="NON CRITIQUE",$AG34&gt;10),($AG34-BONUS!$E$3)*BONUS!$C$3,
IF(AND(LEFT($J34,3)="SLA"="SLA01",$K34="CRITIQUE",($AE34*24)&gt;BONUS!$J$3),($AG34-2)*BONUS!$H$3,""))</f>
        <v/>
      </c>
      <c r="X34" s="38" t="str">
        <f>IF(AND(LEFT($J34,3)="SLA",$K34="NON CRITIQUE"),BONUS!$Q$2,
IF(AND(LEFT($J34,3)="SLA",$K34="CRITIQUE"),BONUS!$T$2,""))</f>
        <v>Délais</v>
      </c>
      <c r="Y34" s="38" t="str">
        <f>IF(AND(LEFT($J34,3)="SLA",$K34="NON CRITIQUE"),BONUS!$P$3,
IF(AND(LEFT($J34,3)="SLA",$K34="CRITIQUE"),BONUS!$S$3,""))</f>
        <v xml:space="preserve">400€ / jour </v>
      </c>
      <c r="AE34" s="36">
        <f t="shared" si="0"/>
        <v>6.9444444452528842E-3</v>
      </c>
      <c r="AF34">
        <f t="shared" si="1"/>
        <v>0</v>
      </c>
      <c r="AG34">
        <f t="shared" si="2"/>
        <v>1</v>
      </c>
    </row>
    <row r="35" spans="3:33">
      <c r="C35" t="s">
        <v>16</v>
      </c>
      <c r="D35">
        <v>669</v>
      </c>
      <c r="F35" s="34"/>
      <c r="J35" t="s">
        <v>61</v>
      </c>
      <c r="K35" t="s">
        <v>59</v>
      </c>
      <c r="L35" s="35">
        <v>44336.408333333333</v>
      </c>
      <c r="M35" s="35">
        <v>44336.428472222222</v>
      </c>
      <c r="N35" s="39" t="str">
        <f>IFERROR(IF(AND(LEFT($J35,3)="SLA",$K35="NON CRITIQUE"),$O35/BONUS!$C$3,
IF(AND(LEFT($J35,3)="SLA",$K35="CRITIQUE"),$O35/BONUS!$H$3,"")),"")</f>
        <v/>
      </c>
      <c r="O35" s="39" t="str">
        <f>IF(AND(LEFT($J35,3)="SLA",$K35="NON CRITIQUE",$AG35&gt;10),($AG35-BONUS!$E$3)*BONUS!$C$3,
IF(AND(LEFT($J35,3)="SLA"="SLA01",$K35="CRITIQUE",($AE35*24)&gt;BONUS!$J$3),($AG35-2)*BONUS!$H$3,""))</f>
        <v/>
      </c>
      <c r="X35" s="38" t="str">
        <f>IF(AND(LEFT($J35,3)="SLA",$K35="NON CRITIQUE"),BONUS!$Q$2,
IF(AND(LEFT($J35,3)="SLA",$K35="CRITIQUE"),BONUS!$T$2,""))</f>
        <v/>
      </c>
      <c r="Y35" s="38" t="str">
        <f>IF(AND(LEFT($J35,3)="SLA",$K35="NON CRITIQUE"),BONUS!$P$3,
IF(AND(LEFT($J35,3)="SLA",$K35="CRITIQUE"),BONUS!$S$3,""))</f>
        <v/>
      </c>
      <c r="AE35" s="36">
        <f t="shared" si="0"/>
        <v>2.0138888889050577E-2</v>
      </c>
      <c r="AF35">
        <f t="shared" si="1"/>
        <v>0</v>
      </c>
      <c r="AG35">
        <f t="shared" si="2"/>
        <v>1</v>
      </c>
    </row>
    <row r="36" spans="3:33">
      <c r="C36" t="s">
        <v>16</v>
      </c>
      <c r="D36">
        <v>668</v>
      </c>
      <c r="F36" s="34"/>
      <c r="J36" t="s">
        <v>61</v>
      </c>
      <c r="K36" t="s">
        <v>59</v>
      </c>
      <c r="L36" s="35">
        <v>44336.395138888889</v>
      </c>
      <c r="M36" s="35">
        <v>44336.412499999999</v>
      </c>
      <c r="N36" s="39" t="str">
        <f>IFERROR(IF(AND(LEFT($J36,3)="SLA",$K36="NON CRITIQUE"),$O36/BONUS!$C$3,
IF(AND(LEFT($J36,3)="SLA",$K36="CRITIQUE"),$O36/BONUS!$H$3,"")),"")</f>
        <v/>
      </c>
      <c r="O36" s="39" t="str">
        <f>IF(AND(LEFT($J36,3)="SLA",$K36="NON CRITIQUE",$AG36&gt;10),($AG36-BONUS!$E$3)*BONUS!$C$3,
IF(AND(LEFT($J36,3)="SLA"="SLA01",$K36="CRITIQUE",($AE36*24)&gt;BONUS!$J$3),($AG36-2)*BONUS!$H$3,""))</f>
        <v/>
      </c>
      <c r="X36" s="38" t="str">
        <f>IF(AND(LEFT($J36,3)="SLA",$K36="NON CRITIQUE"),BONUS!$Q$2,
IF(AND(LEFT($J36,3)="SLA",$K36="CRITIQUE"),BONUS!$T$2,""))</f>
        <v/>
      </c>
      <c r="Y36" s="38" t="str">
        <f>IF(AND(LEFT($J36,3)="SLA",$K36="NON CRITIQUE"),BONUS!$P$3,
IF(AND(LEFT($J36,3)="SLA",$K36="CRITIQUE"),BONUS!$S$3,""))</f>
        <v/>
      </c>
      <c r="AE36" s="36">
        <f t="shared" si="0"/>
        <v>1.7361111109494232E-2</v>
      </c>
      <c r="AF36">
        <f t="shared" si="1"/>
        <v>0</v>
      </c>
      <c r="AG36">
        <f t="shared" si="2"/>
        <v>1</v>
      </c>
    </row>
    <row r="37" spans="3:33">
      <c r="C37" t="s">
        <v>16</v>
      </c>
      <c r="D37">
        <v>656</v>
      </c>
      <c r="F37" s="34"/>
      <c r="J37" t="s">
        <v>9</v>
      </c>
      <c r="K37" t="s">
        <v>57</v>
      </c>
      <c r="L37" s="35">
        <v>44333.429166666669</v>
      </c>
      <c r="M37" s="35">
        <v>44336.387499999997</v>
      </c>
      <c r="N37" s="39" t="str">
        <f>IFERROR(IF(AND(LEFT($J37,3)="SLA",$K37="NON CRITIQUE"),$O37/BONUS!$C$3,
IF(AND(LEFT($J37,3)="SLA",$K37="CRITIQUE"),$O37/BONUS!$H$3,"")),"")</f>
        <v/>
      </c>
      <c r="O37" s="39" t="str">
        <f>IF(AND(LEFT($J37,3)="SLA",$K37="NON CRITIQUE",$AG37&gt;10),($AG37-BONUS!$E$3)*BONUS!$C$3,
IF(AND(LEFT($J37,3)="SLA"="SLA01",$K37="CRITIQUE",($AE37*24)&gt;BONUS!$J$3),($AG37-2)*BONUS!$H$3,""))</f>
        <v/>
      </c>
      <c r="X37" s="38" t="str">
        <f>IF(AND(LEFT($J37,3)="SLA",$K37="NON CRITIQUE"),BONUS!$Q$2,
IF(AND(LEFT($J37,3)="SLA",$K37="CRITIQUE"),BONUS!$T$2,""))</f>
        <v>Délais</v>
      </c>
      <c r="Y37" s="38" t="str">
        <f>IF(AND(LEFT($J37,3)="SLA",$K37="NON CRITIQUE"),BONUS!$P$3,
IF(AND(LEFT($J37,3)="SLA",$K37="CRITIQUE"),BONUS!$S$3,""))</f>
        <v xml:space="preserve">200€ / jour  </v>
      </c>
      <c r="AE37" s="36">
        <f t="shared" si="0"/>
        <v>2.9583333333284827</v>
      </c>
      <c r="AF37">
        <f t="shared" si="1"/>
        <v>3</v>
      </c>
      <c r="AG37">
        <f t="shared" si="2"/>
        <v>4</v>
      </c>
    </row>
    <row r="38" spans="3:33">
      <c r="C38" t="s">
        <v>16</v>
      </c>
      <c r="D38">
        <v>667</v>
      </c>
      <c r="F38" s="34"/>
      <c r="J38" t="s">
        <v>9</v>
      </c>
      <c r="K38" t="s">
        <v>57</v>
      </c>
      <c r="L38" s="35">
        <v>44336.34375</v>
      </c>
      <c r="M38" s="35">
        <v>44336.378472222219</v>
      </c>
      <c r="N38" s="39" t="str">
        <f>IFERROR(IF(AND(LEFT($J38,3)="SLA",$K38="NON CRITIQUE"),$O38/BONUS!$C$3,
IF(AND(LEFT($J38,3)="SLA",$K38="CRITIQUE"),$O38/BONUS!$H$3,"")),"")</f>
        <v/>
      </c>
      <c r="O38" s="39" t="str">
        <f>IF(AND(LEFT($J38,3)="SLA",$K38="NON CRITIQUE",$AG38&gt;10),($AG38-BONUS!$E$3)*BONUS!$C$3,
IF(AND(LEFT($J38,3)="SLA"="SLA01",$K38="CRITIQUE",($AE38*24)&gt;BONUS!$J$3),($AG38-2)*BONUS!$H$3,""))</f>
        <v/>
      </c>
      <c r="X38" s="38" t="str">
        <f>IF(AND(LEFT($J38,3)="SLA",$K38="NON CRITIQUE"),BONUS!$Q$2,
IF(AND(LEFT($J38,3)="SLA",$K38="CRITIQUE"),BONUS!$T$2,""))</f>
        <v>Délais</v>
      </c>
      <c r="Y38" s="38" t="str">
        <f>IF(AND(LEFT($J38,3)="SLA",$K38="NON CRITIQUE"),BONUS!$P$3,
IF(AND(LEFT($J38,3)="SLA",$K38="CRITIQUE"),BONUS!$S$3,""))</f>
        <v xml:space="preserve">200€ / jour  </v>
      </c>
      <c r="AE38" s="36">
        <f t="shared" si="0"/>
        <v>3.4722222218988463E-2</v>
      </c>
      <c r="AF38">
        <f t="shared" si="1"/>
        <v>0</v>
      </c>
      <c r="AG38">
        <f t="shared" si="2"/>
        <v>1</v>
      </c>
    </row>
    <row r="39" spans="3:33">
      <c r="C39" t="s">
        <v>16</v>
      </c>
      <c r="D39">
        <v>666</v>
      </c>
      <c r="F39" s="34"/>
      <c r="J39" t="s">
        <v>9</v>
      </c>
      <c r="K39" t="s">
        <v>57</v>
      </c>
      <c r="L39" s="35">
        <v>44336.34375</v>
      </c>
      <c r="M39" s="35">
        <v>44336.368055555555</v>
      </c>
      <c r="N39" s="39" t="str">
        <f>IFERROR(IF(AND(LEFT($J39,3)="SLA",$K39="NON CRITIQUE"),$O39/BONUS!$C$3,
IF(AND(LEFT($J39,3)="SLA",$K39="CRITIQUE"),$O39/BONUS!$H$3,"")),"")</f>
        <v/>
      </c>
      <c r="O39" s="39" t="str">
        <f>IF(AND(LEFT($J39,3)="SLA",$K39="NON CRITIQUE",$AG39&gt;10),($AG39-BONUS!$E$3)*BONUS!$C$3,
IF(AND(LEFT($J39,3)="SLA"="SLA01",$K39="CRITIQUE",($AE39*24)&gt;BONUS!$J$3),($AG39-2)*BONUS!$H$3,""))</f>
        <v/>
      </c>
      <c r="X39" s="38" t="str">
        <f>IF(AND(LEFT($J39,3)="SLA",$K39="NON CRITIQUE"),BONUS!$Q$2,
IF(AND(LEFT($J39,3)="SLA",$K39="CRITIQUE"),BONUS!$T$2,""))</f>
        <v>Délais</v>
      </c>
      <c r="Y39" s="38" t="str">
        <f>IF(AND(LEFT($J39,3)="SLA",$K39="NON CRITIQUE"),BONUS!$P$3,
IF(AND(LEFT($J39,3)="SLA",$K39="CRITIQUE"),BONUS!$S$3,""))</f>
        <v xml:space="preserve">200€ / jour  </v>
      </c>
      <c r="AE39" s="36">
        <f t="shared" si="0"/>
        <v>2.4305555554747116E-2</v>
      </c>
      <c r="AF39">
        <f t="shared" si="1"/>
        <v>0</v>
      </c>
      <c r="AG39">
        <f t="shared" si="2"/>
        <v>1</v>
      </c>
    </row>
    <row r="40" spans="3:33">
      <c r="C40" t="s">
        <v>16</v>
      </c>
      <c r="D40">
        <v>665</v>
      </c>
      <c r="F40" s="34"/>
      <c r="J40" t="s">
        <v>60</v>
      </c>
      <c r="K40" t="s">
        <v>59</v>
      </c>
      <c r="L40" s="35">
        <v>44334.644444444442</v>
      </c>
      <c r="M40" s="35">
        <v>44334.669444444444</v>
      </c>
      <c r="N40" s="39" t="str">
        <f>IFERROR(IF(AND(LEFT($J40,3)="SLA",$K40="NON CRITIQUE"),$O40/BONUS!$C$3,
IF(AND(LEFT($J40,3)="SLA",$K40="CRITIQUE"),$O40/BONUS!$H$3,"")),"")</f>
        <v/>
      </c>
      <c r="O40" s="39" t="str">
        <f>IF(AND(LEFT($J40,3)="SLA",$K40="NON CRITIQUE",$AG40&gt;10),($AG40-BONUS!$E$3)*BONUS!$C$3,
IF(AND(LEFT($J40,3)="SLA"="SLA01",$K40="CRITIQUE",($AE40*24)&gt;BONUS!$J$3),($AG40-2)*BONUS!$H$3,""))</f>
        <v/>
      </c>
      <c r="X40" s="38" t="str">
        <f>IF(AND(LEFT($J40,3)="SLA",$K40="NON CRITIQUE"),BONUS!$Q$2,
IF(AND(LEFT($J40,3)="SLA",$K40="CRITIQUE"),BONUS!$T$2,""))</f>
        <v/>
      </c>
      <c r="Y40" s="38" t="str">
        <f>IF(AND(LEFT($J40,3)="SLA",$K40="NON CRITIQUE"),BONUS!$P$3,
IF(AND(LEFT($J40,3)="SLA",$K40="CRITIQUE"),BONUS!$S$3,""))</f>
        <v/>
      </c>
      <c r="AE40" s="36">
        <f t="shared" si="0"/>
        <v>2.5000000001455192E-2</v>
      </c>
      <c r="AF40">
        <f t="shared" si="1"/>
        <v>0</v>
      </c>
      <c r="AG40">
        <f t="shared" si="2"/>
        <v>1</v>
      </c>
    </row>
    <row r="41" spans="3:33">
      <c r="C41" t="s">
        <v>16</v>
      </c>
      <c r="D41">
        <v>664</v>
      </c>
      <c r="F41" s="34"/>
      <c r="J41" t="s">
        <v>60</v>
      </c>
      <c r="K41" t="s">
        <v>59</v>
      </c>
      <c r="L41" s="35">
        <v>44334.479166666664</v>
      </c>
      <c r="M41" s="35">
        <v>44334.588194444441</v>
      </c>
      <c r="N41" s="39" t="str">
        <f>IFERROR(IF(AND(LEFT($J41,3)="SLA",$K41="NON CRITIQUE"),$O41/BONUS!$C$3,
IF(AND(LEFT($J41,3)="SLA",$K41="CRITIQUE"),$O41/BONUS!$H$3,"")),"")</f>
        <v/>
      </c>
      <c r="O41" s="39" t="str">
        <f>IF(AND(LEFT($J41,3)="SLA",$K41="NON CRITIQUE",$AG41&gt;10),($AG41-BONUS!$E$3)*BONUS!$C$3,
IF(AND(LEFT($J41,3)="SLA"="SLA01",$K41="CRITIQUE",($AE41*24)&gt;BONUS!$J$3),($AG41-2)*BONUS!$H$3,""))</f>
        <v/>
      </c>
      <c r="X41" s="38" t="str">
        <f>IF(AND(LEFT($J41,3)="SLA",$K41="NON CRITIQUE"),BONUS!$Q$2,
IF(AND(LEFT($J41,3)="SLA",$K41="CRITIQUE"),BONUS!$T$2,""))</f>
        <v/>
      </c>
      <c r="Y41" s="38" t="str">
        <f>IF(AND(LEFT($J41,3)="SLA",$K41="NON CRITIQUE"),BONUS!$P$3,
IF(AND(LEFT($J41,3)="SLA",$K41="CRITIQUE"),BONUS!$S$3,""))</f>
        <v/>
      </c>
      <c r="AE41" s="36">
        <f t="shared" si="0"/>
        <v>0.10902777777664596</v>
      </c>
      <c r="AF41">
        <f t="shared" si="1"/>
        <v>0</v>
      </c>
      <c r="AG41">
        <f t="shared" si="2"/>
        <v>1</v>
      </c>
    </row>
    <row r="42" spans="3:33">
      <c r="C42" t="s">
        <v>16</v>
      </c>
      <c r="D42">
        <v>663</v>
      </c>
      <c r="F42" s="34"/>
      <c r="J42" t="s">
        <v>9</v>
      </c>
      <c r="K42" t="s">
        <v>56</v>
      </c>
      <c r="L42" s="35">
        <v>44334.479166666664</v>
      </c>
      <c r="M42" s="35">
        <v>44334.575694444444</v>
      </c>
      <c r="N42" s="39" t="str">
        <f>IFERROR(IF(AND(LEFT($J42,3)="SLA",$K42="NON CRITIQUE"),$O42/BONUS!$C$3,
IF(AND(LEFT($J42,3)="SLA",$K42="CRITIQUE"),$O42/BONUS!$H$3,"")),"")</f>
        <v/>
      </c>
      <c r="O42" s="39" t="str">
        <f>IF(AND(LEFT($J42,3)="SLA",$K42="NON CRITIQUE",$AG42&gt;10),($AG42-BONUS!$E$3)*BONUS!$C$3,
IF(AND(LEFT($J42,3)="SLA"="SLA01",$K42="CRITIQUE",($AE42*24)&gt;BONUS!$J$3),($AG42-2)*BONUS!$H$3,""))</f>
        <v/>
      </c>
      <c r="X42" s="38" t="str">
        <f>IF(AND(LEFT($J42,3)="SLA",$K42="NON CRITIQUE"),BONUS!$Q$2,
IF(AND(LEFT($J42,3)="SLA",$K42="CRITIQUE"),BONUS!$T$2,""))</f>
        <v>Délais</v>
      </c>
      <c r="Y42" s="38" t="str">
        <f>IF(AND(LEFT($J42,3)="SLA",$K42="NON CRITIQUE"),BONUS!$P$3,
IF(AND(LEFT($J42,3)="SLA",$K42="CRITIQUE"),BONUS!$S$3,""))</f>
        <v xml:space="preserve">400€ / jour </v>
      </c>
      <c r="AE42" s="36">
        <f t="shared" si="0"/>
        <v>9.6527777779556345E-2</v>
      </c>
      <c r="AF42">
        <f t="shared" si="1"/>
        <v>0</v>
      </c>
      <c r="AG42">
        <f t="shared" si="2"/>
        <v>1</v>
      </c>
    </row>
    <row r="43" spans="3:33">
      <c r="C43" t="s">
        <v>16</v>
      </c>
      <c r="D43">
        <v>662</v>
      </c>
      <c r="F43" s="34"/>
      <c r="J43" t="s">
        <v>11</v>
      </c>
      <c r="K43" t="s">
        <v>57</v>
      </c>
      <c r="L43" s="35">
        <v>44333.65902777778</v>
      </c>
      <c r="M43" s="35">
        <v>44333.683333333334</v>
      </c>
      <c r="N43" s="39" t="str">
        <f>IFERROR(IF(AND(LEFT($J43,3)="SLA",$K43="NON CRITIQUE"),$O43/BONUS!$C$3,
IF(AND(LEFT($J43,3)="SLA",$K43="CRITIQUE"),$O43/BONUS!$H$3,"")),"")</f>
        <v/>
      </c>
      <c r="O43" s="39" t="str">
        <f>IF(AND(LEFT($J43,3)="SLA",$K43="NON CRITIQUE",$AG43&gt;10),($AG43-BONUS!$E$3)*BONUS!$C$3,
IF(AND(LEFT($J43,3)="SLA"="SLA01",$K43="CRITIQUE",($AE43*24)&gt;BONUS!$J$3),($AG43-2)*BONUS!$H$3,""))</f>
        <v/>
      </c>
      <c r="X43" s="38" t="str">
        <f>IF(AND(LEFT($J43,3)="SLA",$K43="NON CRITIQUE"),BONUS!$Q$2,
IF(AND(LEFT($J43,3)="SLA",$K43="CRITIQUE"),BONUS!$T$2,""))</f>
        <v>Délais</v>
      </c>
      <c r="Y43" s="38" t="str">
        <f>IF(AND(LEFT($J43,3)="SLA",$K43="NON CRITIQUE"),BONUS!$P$3,
IF(AND(LEFT($J43,3)="SLA",$K43="CRITIQUE"),BONUS!$S$3,""))</f>
        <v xml:space="preserve">200€ / jour  </v>
      </c>
      <c r="AE43" s="36">
        <f t="shared" si="0"/>
        <v>2.4305555554747116E-2</v>
      </c>
      <c r="AF43">
        <f t="shared" si="1"/>
        <v>0</v>
      </c>
      <c r="AG43">
        <f t="shared" si="2"/>
        <v>1</v>
      </c>
    </row>
    <row r="44" spans="3:33">
      <c r="C44" t="s">
        <v>16</v>
      </c>
      <c r="D44">
        <v>661</v>
      </c>
      <c r="F44" s="34"/>
      <c r="J44" t="s">
        <v>9</v>
      </c>
      <c r="K44" t="s">
        <v>56</v>
      </c>
      <c r="L44" s="35">
        <v>44333.50277777778</v>
      </c>
      <c r="M44" s="35">
        <v>44333.600694444445</v>
      </c>
      <c r="N44" s="39" t="str">
        <f>IFERROR(IF(AND(LEFT($J44,3)="SLA",$K44="NON CRITIQUE"),$O44/BONUS!$C$3,
IF(AND(LEFT($J44,3)="SLA",$K44="CRITIQUE"),$O44/BONUS!$H$3,"")),"")</f>
        <v/>
      </c>
      <c r="O44" s="39" t="str">
        <f>IF(AND(LEFT($J44,3)="SLA",$K44="NON CRITIQUE",$AG44&gt;10),($AG44-BONUS!$E$3)*BONUS!$C$3,
IF(AND(LEFT($J44,3)="SLA"="SLA01",$K44="CRITIQUE",($AE44*24)&gt;BONUS!$J$3),($AG44-2)*BONUS!$H$3,""))</f>
        <v/>
      </c>
      <c r="X44" s="38" t="str">
        <f>IF(AND(LEFT($J44,3)="SLA",$K44="NON CRITIQUE"),BONUS!$Q$2,
IF(AND(LEFT($J44,3)="SLA",$K44="CRITIQUE"),BONUS!$T$2,""))</f>
        <v>Délais</v>
      </c>
      <c r="Y44" s="38" t="str">
        <f>IF(AND(LEFT($J44,3)="SLA",$K44="NON CRITIQUE"),BONUS!$P$3,
IF(AND(LEFT($J44,3)="SLA",$K44="CRITIQUE"),BONUS!$S$3,""))</f>
        <v xml:space="preserve">400€ / jour </v>
      </c>
      <c r="AE44" s="36">
        <f t="shared" si="0"/>
        <v>9.7916666665696539E-2</v>
      </c>
      <c r="AF44">
        <f t="shared" si="1"/>
        <v>0</v>
      </c>
      <c r="AG44">
        <f t="shared" si="2"/>
        <v>1</v>
      </c>
    </row>
    <row r="45" spans="3:33">
      <c r="C45" t="s">
        <v>16</v>
      </c>
      <c r="D45">
        <v>660</v>
      </c>
      <c r="F45" s="34"/>
      <c r="J45" t="s">
        <v>9</v>
      </c>
      <c r="K45" t="s">
        <v>56</v>
      </c>
      <c r="L45" s="35">
        <v>44333.50277777778</v>
      </c>
      <c r="M45" s="35">
        <v>44333.581250000003</v>
      </c>
      <c r="N45" s="39" t="str">
        <f>IFERROR(IF(AND(LEFT($J45,3)="SLA",$K45="NON CRITIQUE"),$O45/BONUS!$C$3,
IF(AND(LEFT($J45,3)="SLA",$K45="CRITIQUE"),$O45/BONUS!$H$3,"")),"")</f>
        <v/>
      </c>
      <c r="O45" s="39" t="str">
        <f>IF(AND(LEFT($J45,3)="SLA",$K45="NON CRITIQUE",$AG45&gt;10),($AG45-BONUS!$E$3)*BONUS!$C$3,
IF(AND(LEFT($J45,3)="SLA"="SLA01",$K45="CRITIQUE",($AE45*24)&gt;BONUS!$J$3),($AG45-2)*BONUS!$H$3,""))</f>
        <v/>
      </c>
      <c r="X45" s="38" t="str">
        <f>IF(AND(LEFT($J45,3)="SLA",$K45="NON CRITIQUE"),BONUS!$Q$2,
IF(AND(LEFT($J45,3)="SLA",$K45="CRITIQUE"),BONUS!$T$2,""))</f>
        <v>Délais</v>
      </c>
      <c r="Y45" s="38" t="str">
        <f>IF(AND(LEFT($J45,3)="SLA",$K45="NON CRITIQUE"),BONUS!$P$3,
IF(AND(LEFT($J45,3)="SLA",$K45="CRITIQUE"),BONUS!$S$3,""))</f>
        <v xml:space="preserve">400€ / jour </v>
      </c>
      <c r="AE45" s="36">
        <f t="shared" si="0"/>
        <v>7.8472222223354038E-2</v>
      </c>
      <c r="AF45">
        <f t="shared" si="1"/>
        <v>0</v>
      </c>
      <c r="AG45">
        <f t="shared" si="2"/>
        <v>1</v>
      </c>
    </row>
    <row r="46" spans="3:33">
      <c r="C46" t="s">
        <v>16</v>
      </c>
      <c r="D46">
        <v>657</v>
      </c>
      <c r="F46" s="34"/>
      <c r="J46" t="s">
        <v>9</v>
      </c>
      <c r="K46" t="s">
        <v>57</v>
      </c>
      <c r="L46" s="35">
        <v>44333.429166666669</v>
      </c>
      <c r="M46" s="35">
        <v>44333.479166666664</v>
      </c>
      <c r="N46" s="39" t="str">
        <f>IFERROR(IF(AND(LEFT($J46,3)="SLA",$K46="NON CRITIQUE"),$O46/BONUS!$C$3,
IF(AND(LEFT($J46,3)="SLA",$K46="CRITIQUE"),$O46/BONUS!$H$3,"")),"")</f>
        <v/>
      </c>
      <c r="O46" s="39" t="str">
        <f>IF(AND(LEFT($J46,3)="SLA",$K46="NON CRITIQUE",$AG46&gt;10),($AG46-BONUS!$E$3)*BONUS!$C$3,
IF(AND(LEFT($J46,3)="SLA"="SLA01",$K46="CRITIQUE",($AE46*24)&gt;BONUS!$J$3),($AG46-2)*BONUS!$H$3,""))</f>
        <v/>
      </c>
      <c r="X46" s="38" t="str">
        <f>IF(AND(LEFT($J46,3)="SLA",$K46="NON CRITIQUE"),BONUS!$Q$2,
IF(AND(LEFT($J46,3)="SLA",$K46="CRITIQUE"),BONUS!$T$2,""))</f>
        <v>Délais</v>
      </c>
      <c r="Y46" s="38" t="str">
        <f>IF(AND(LEFT($J46,3)="SLA",$K46="NON CRITIQUE"),BONUS!$P$3,
IF(AND(LEFT($J46,3)="SLA",$K46="CRITIQUE"),BONUS!$S$3,""))</f>
        <v xml:space="preserve">200€ / jour  </v>
      </c>
      <c r="AE46" s="36">
        <f t="shared" si="0"/>
        <v>4.9999999995634425E-2</v>
      </c>
      <c r="AF46">
        <f t="shared" si="1"/>
        <v>0</v>
      </c>
      <c r="AG46">
        <f t="shared" si="2"/>
        <v>1</v>
      </c>
    </row>
    <row r="47" spans="3:33">
      <c r="C47" t="s">
        <v>16</v>
      </c>
      <c r="D47">
        <v>655</v>
      </c>
      <c r="F47" s="34"/>
      <c r="J47" t="s">
        <v>9</v>
      </c>
      <c r="K47" t="s">
        <v>57</v>
      </c>
      <c r="L47" s="35">
        <v>44333.429166666669</v>
      </c>
      <c r="M47" s="35">
        <v>44333.470138888886</v>
      </c>
      <c r="N47" s="39" t="str">
        <f>IFERROR(IF(AND(LEFT($J47,3)="SLA",$K47="NON CRITIQUE"),$O47/BONUS!$C$3,
IF(AND(LEFT($J47,3)="SLA",$K47="CRITIQUE"),$O47/BONUS!$H$3,"")),"")</f>
        <v/>
      </c>
      <c r="O47" s="39" t="str">
        <f>IF(AND(LEFT($J47,3)="SLA",$K47="NON CRITIQUE",$AG47&gt;10),($AG47-BONUS!$E$3)*BONUS!$C$3,
IF(AND(LEFT($J47,3)="SLA"="SLA01",$K47="CRITIQUE",($AE47*24)&gt;BONUS!$J$3),($AG47-2)*BONUS!$H$3,""))</f>
        <v/>
      </c>
      <c r="X47" s="38" t="str">
        <f>IF(AND(LEFT($J47,3)="SLA",$K47="NON CRITIQUE"),BONUS!$Q$2,
IF(AND(LEFT($J47,3)="SLA",$K47="CRITIQUE"),BONUS!$T$2,""))</f>
        <v>Délais</v>
      </c>
      <c r="Y47" s="38" t="str">
        <f>IF(AND(LEFT($J47,3)="SLA",$K47="NON CRITIQUE"),BONUS!$P$3,
IF(AND(LEFT($J47,3)="SLA",$K47="CRITIQUE"),BONUS!$S$3,""))</f>
        <v xml:space="preserve">200€ / jour  </v>
      </c>
      <c r="AE47" s="36">
        <f t="shared" si="0"/>
        <v>4.0972222217533272E-2</v>
      </c>
      <c r="AF47">
        <f t="shared" si="1"/>
        <v>0</v>
      </c>
      <c r="AG47">
        <f t="shared" si="2"/>
        <v>1</v>
      </c>
    </row>
    <row r="48" spans="3:33">
      <c r="C48" t="s">
        <v>58</v>
      </c>
      <c r="D48">
        <v>656</v>
      </c>
      <c r="F48" s="34"/>
      <c r="J48" t="s">
        <v>9</v>
      </c>
      <c r="K48" t="s">
        <v>57</v>
      </c>
      <c r="L48" s="35">
        <v>44333.429166666669</v>
      </c>
      <c r="M48" s="35">
        <v>44333.463194444441</v>
      </c>
      <c r="N48" s="39" t="str">
        <f>IFERROR(IF(AND(LEFT($J48,3)="SLA",$K48="NON CRITIQUE"),$O48/BONUS!$C$3,
IF(AND(LEFT($J48,3)="SLA",$K48="CRITIQUE"),$O48/BONUS!$H$3,"")),"")</f>
        <v/>
      </c>
      <c r="O48" s="39" t="str">
        <f>IF(AND(LEFT($J48,3)="SLA",$K48="NON CRITIQUE",$AG48&gt;10),($AG48-BONUS!$E$3)*BONUS!$C$3,
IF(AND(LEFT($J48,3)="SLA"="SLA01",$K48="CRITIQUE",($AE48*24)&gt;BONUS!$J$3),($AG48-2)*BONUS!$H$3,""))</f>
        <v/>
      </c>
      <c r="X48" s="38" t="str">
        <f>IF(AND(LEFT($J48,3)="SLA",$K48="NON CRITIQUE"),BONUS!$Q$2,
IF(AND(LEFT($J48,3)="SLA",$K48="CRITIQUE"),BONUS!$T$2,""))</f>
        <v>Délais</v>
      </c>
      <c r="Y48" s="38" t="str">
        <f>IF(AND(LEFT($J48,3)="SLA",$K48="NON CRITIQUE"),BONUS!$P$3,
IF(AND(LEFT($J48,3)="SLA",$K48="CRITIQUE"),BONUS!$S$3,""))</f>
        <v xml:space="preserve">200€ / jour  </v>
      </c>
      <c r="AE48" s="36">
        <f t="shared" si="0"/>
        <v>3.4027777772280388E-2</v>
      </c>
      <c r="AF48">
        <f t="shared" si="1"/>
        <v>0</v>
      </c>
      <c r="AG48">
        <f t="shared" si="2"/>
        <v>1</v>
      </c>
    </row>
    <row r="49" spans="3:33">
      <c r="C49" t="s">
        <v>16</v>
      </c>
      <c r="D49">
        <v>658</v>
      </c>
      <c r="F49" s="34"/>
      <c r="J49" t="s">
        <v>61</v>
      </c>
      <c r="K49" t="s">
        <v>59</v>
      </c>
      <c r="L49" s="35">
        <v>44333.429166666669</v>
      </c>
      <c r="M49" s="35">
        <v>44333.461805555555</v>
      </c>
      <c r="N49" s="39" t="str">
        <f>IFERROR(IF(AND(LEFT($J49,3)="SLA",$K49="NON CRITIQUE"),$O49/BONUS!$C$3,
IF(AND(LEFT($J49,3)="SLA",$K49="CRITIQUE"),$O49/BONUS!$H$3,"")),"")</f>
        <v/>
      </c>
      <c r="O49" s="39" t="str">
        <f>IF(AND(LEFT($J49,3)="SLA",$K49="NON CRITIQUE",$AG49&gt;10),($AG49-BONUS!$E$3)*BONUS!$C$3,
IF(AND(LEFT($J49,3)="SLA"="SLA01",$K49="CRITIQUE",($AE49*24)&gt;BONUS!$J$3),($AG49-2)*BONUS!$H$3,""))</f>
        <v/>
      </c>
      <c r="X49" s="38" t="str">
        <f>IF(AND(LEFT($J49,3)="SLA",$K49="NON CRITIQUE"),BONUS!$Q$2,
IF(AND(LEFT($J49,3)="SLA",$K49="CRITIQUE"),BONUS!$T$2,""))</f>
        <v/>
      </c>
      <c r="Y49" s="38" t="str">
        <f>IF(AND(LEFT($J49,3)="SLA",$K49="NON CRITIQUE"),BONUS!$P$3,
IF(AND(LEFT($J49,3)="SLA",$K49="CRITIQUE"),BONUS!$S$3,""))</f>
        <v/>
      </c>
      <c r="AE49" s="36">
        <f t="shared" si="0"/>
        <v>3.2638888886140194E-2</v>
      </c>
      <c r="AF49">
        <f t="shared" si="1"/>
        <v>0</v>
      </c>
      <c r="AG49">
        <f t="shared" si="2"/>
        <v>1</v>
      </c>
    </row>
    <row r="50" spans="3:33">
      <c r="C50" t="s">
        <v>16</v>
      </c>
      <c r="D50">
        <v>659</v>
      </c>
      <c r="F50" s="34"/>
      <c r="J50" t="s">
        <v>23</v>
      </c>
      <c r="K50" t="s">
        <v>56</v>
      </c>
      <c r="L50" s="35">
        <v>44333.429166666669</v>
      </c>
      <c r="M50" s="35">
        <v>44333.439583333333</v>
      </c>
      <c r="N50" s="39" t="str">
        <f>IFERROR(IF(AND(LEFT($J50,3)="SLA",$K50="NON CRITIQUE"),$O50/BONUS!$C$3,
IF(AND(LEFT($J50,3)="SLA",$K50="CRITIQUE"),$O50/BONUS!$H$3,"")),"")</f>
        <v/>
      </c>
      <c r="O50" s="39" t="str">
        <f>IF(AND(LEFT($J50,3)="SLA",$K50="NON CRITIQUE",$AG50&gt;10),($AG50-BONUS!$E$3)*BONUS!$C$3,
IF(AND(LEFT($J50,3)="SLA"="SLA01",$K50="CRITIQUE",($AE50*24)&gt;BONUS!$J$3),($AG50-2)*BONUS!$H$3,""))</f>
        <v/>
      </c>
      <c r="X50" s="38" t="str">
        <f>IF(AND(LEFT($J50,3)="SLA",$K50="NON CRITIQUE"),BONUS!$Q$2,
IF(AND(LEFT($J50,3)="SLA",$K50="CRITIQUE"),BONUS!$T$2,""))</f>
        <v>Délais</v>
      </c>
      <c r="Y50" s="38" t="str">
        <f>IF(AND(LEFT($J50,3)="SLA",$K50="NON CRITIQUE"),BONUS!$P$3,
IF(AND(LEFT($J50,3)="SLA",$K50="CRITIQUE"),BONUS!$S$3,""))</f>
        <v xml:space="preserve">400€ / jour </v>
      </c>
      <c r="AE50" s="36">
        <f t="shared" si="0"/>
        <v>1.0416666664241347E-2</v>
      </c>
      <c r="AF50">
        <f t="shared" si="1"/>
        <v>0</v>
      </c>
      <c r="AG50">
        <f t="shared" si="2"/>
        <v>1</v>
      </c>
    </row>
    <row r="51" spans="3:33">
      <c r="C51" t="s">
        <v>16</v>
      </c>
      <c r="D51">
        <v>654</v>
      </c>
      <c r="F51" s="34"/>
      <c r="J51" t="s">
        <v>7</v>
      </c>
      <c r="K51" t="s">
        <v>57</v>
      </c>
      <c r="L51" s="35">
        <v>44332.284722222219</v>
      </c>
      <c r="M51" s="35">
        <v>44332.322222222225</v>
      </c>
      <c r="N51" s="39" t="str">
        <f>IFERROR(IF(AND(LEFT($J51,3)="SLA",$K51="NON CRITIQUE"),$O51/BONUS!$C$3,
IF(AND(LEFT($J51,3)="SLA",$K51="CRITIQUE"),$O51/BONUS!$H$3,"")),"")</f>
        <v/>
      </c>
      <c r="O51" s="39" t="str">
        <f>IF(AND(LEFT($J51,3)="SLA",$K51="NON CRITIQUE",$AG51&gt;10),($AG51-BONUS!$E$3)*BONUS!$C$3,
IF(AND(LEFT($J51,3)="SLA"="SLA01",$K51="CRITIQUE",($AE51*24)&gt;BONUS!$J$3),($AG51-2)*BONUS!$H$3,""))</f>
        <v/>
      </c>
      <c r="X51" s="38" t="str">
        <f>IF(AND(LEFT($J51,3)="SLA",$K51="NON CRITIQUE"),BONUS!$Q$2,
IF(AND(LEFT($J51,3)="SLA",$K51="CRITIQUE"),BONUS!$T$2,""))</f>
        <v>Délais</v>
      </c>
      <c r="Y51" s="38" t="str">
        <f>IF(AND(LEFT($J51,3)="SLA",$K51="NON CRITIQUE"),BONUS!$P$3,
IF(AND(LEFT($J51,3)="SLA",$K51="CRITIQUE"),BONUS!$S$3,""))</f>
        <v xml:space="preserve">200€ / jour  </v>
      </c>
      <c r="AE51" s="36">
        <f t="shared" si="0"/>
        <v>3.7500000005820766E-2</v>
      </c>
      <c r="AF51">
        <f t="shared" si="1"/>
        <v>0</v>
      </c>
      <c r="AG51">
        <f t="shared" si="2"/>
        <v>0</v>
      </c>
    </row>
    <row r="52" spans="3:33">
      <c r="C52" t="s">
        <v>16</v>
      </c>
      <c r="D52">
        <v>653</v>
      </c>
      <c r="F52" s="34"/>
      <c r="J52" t="s">
        <v>11</v>
      </c>
      <c r="K52" t="s">
        <v>57</v>
      </c>
      <c r="L52" s="35">
        <v>44328.638888888891</v>
      </c>
      <c r="M52" s="35">
        <v>44328.662499999999</v>
      </c>
      <c r="N52" s="39" t="str">
        <f>IFERROR(IF(AND(LEFT($J52,3)="SLA",$K52="NON CRITIQUE"),$O52/BONUS!$C$3,
IF(AND(LEFT($J52,3)="SLA",$K52="CRITIQUE"),$O52/BONUS!$H$3,"")),"")</f>
        <v/>
      </c>
      <c r="O52" s="39" t="str">
        <f>IF(AND(LEFT($J52,3)="SLA",$K52="NON CRITIQUE",$AG52&gt;10),($AG52-BONUS!$E$3)*BONUS!$C$3,
IF(AND(LEFT($J52,3)="SLA"="SLA01",$K52="CRITIQUE",($AE52*24)&gt;BONUS!$J$3),($AG52-2)*BONUS!$H$3,""))</f>
        <v/>
      </c>
      <c r="X52" s="38" t="str">
        <f>IF(AND(LEFT($J52,3)="SLA",$K52="NON CRITIQUE"),BONUS!$Q$2,
IF(AND(LEFT($J52,3)="SLA",$K52="CRITIQUE"),BONUS!$T$2,""))</f>
        <v>Délais</v>
      </c>
      <c r="Y52" s="38" t="str">
        <f>IF(AND(LEFT($J52,3)="SLA",$K52="NON CRITIQUE"),BONUS!$P$3,
IF(AND(LEFT($J52,3)="SLA",$K52="CRITIQUE"),BONUS!$S$3,""))</f>
        <v xml:space="preserve">200€ / jour  </v>
      </c>
      <c r="AE52" s="36">
        <f t="shared" si="0"/>
        <v>2.361111110803904E-2</v>
      </c>
      <c r="AF52">
        <f t="shared" si="1"/>
        <v>0</v>
      </c>
      <c r="AG52">
        <f t="shared" si="2"/>
        <v>1</v>
      </c>
    </row>
    <row r="53" spans="3:33">
      <c r="C53" t="s">
        <v>16</v>
      </c>
      <c r="D53">
        <v>652</v>
      </c>
      <c r="F53" s="34"/>
      <c r="J53" t="s">
        <v>61</v>
      </c>
      <c r="K53" t="s">
        <v>59</v>
      </c>
      <c r="L53" s="35">
        <v>44328.636805555558</v>
      </c>
      <c r="M53" s="35">
        <v>44328.655555555553</v>
      </c>
      <c r="N53" s="39" t="str">
        <f>IFERROR(IF(AND(LEFT($J53,3)="SLA",$K53="NON CRITIQUE"),$O53/BONUS!$C$3,
IF(AND(LEFT($J53,3)="SLA",$K53="CRITIQUE"),$O53/BONUS!$H$3,"")),"")</f>
        <v/>
      </c>
      <c r="O53" s="39" t="str">
        <f>IF(AND(LEFT($J53,3)="SLA",$K53="NON CRITIQUE",$AG53&gt;10),($AG53-BONUS!$E$3)*BONUS!$C$3,
IF(AND(LEFT($J53,3)="SLA"="SLA01",$K53="CRITIQUE",($AE53*24)&gt;BONUS!$J$3),($AG53-2)*BONUS!$H$3,""))</f>
        <v/>
      </c>
      <c r="X53" s="38" t="str">
        <f>IF(AND(LEFT($J53,3)="SLA",$K53="NON CRITIQUE"),BONUS!$Q$2,
IF(AND(LEFT($J53,3)="SLA",$K53="CRITIQUE"),BONUS!$T$2,""))</f>
        <v/>
      </c>
      <c r="Y53" s="38" t="str">
        <f>IF(AND(LEFT($J53,3)="SLA",$K53="NON CRITIQUE"),BONUS!$P$3,
IF(AND(LEFT($J53,3)="SLA",$K53="CRITIQUE"),BONUS!$S$3,""))</f>
        <v/>
      </c>
      <c r="AE53" s="36">
        <f t="shared" si="0"/>
        <v>1.8749999995634425E-2</v>
      </c>
      <c r="AF53">
        <f t="shared" si="1"/>
        <v>0</v>
      </c>
      <c r="AG53">
        <f t="shared" si="2"/>
        <v>1</v>
      </c>
    </row>
    <row r="54" spans="3:33">
      <c r="C54" t="s">
        <v>16</v>
      </c>
      <c r="D54">
        <v>651</v>
      </c>
      <c r="F54" s="34"/>
      <c r="J54" t="s">
        <v>24</v>
      </c>
      <c r="K54" t="s">
        <v>57</v>
      </c>
      <c r="L54" s="35">
        <v>44328.323611111111</v>
      </c>
      <c r="M54" s="35">
        <v>44328.599305555559</v>
      </c>
      <c r="N54" s="39" t="str">
        <f>IFERROR(IF(AND(LEFT($J54,3)="SLA",$K54="NON CRITIQUE"),$O54/BONUS!$C$3,
IF(AND(LEFT($J54,3)="SLA",$K54="CRITIQUE"),$O54/BONUS!$H$3,"")),"")</f>
        <v/>
      </c>
      <c r="O54" s="39" t="str">
        <f>IF(AND(LEFT($J54,3)="SLA",$K54="NON CRITIQUE",$AG54&gt;10),($AG54-BONUS!$E$3)*BONUS!$C$3,
IF(AND(LEFT($J54,3)="SLA"="SLA01",$K54="CRITIQUE",($AE54*24)&gt;BONUS!$J$3),($AG54-2)*BONUS!$H$3,""))</f>
        <v/>
      </c>
      <c r="X54" s="38" t="str">
        <f>IF(AND(LEFT($J54,3)="SLA",$K54="NON CRITIQUE"),BONUS!$Q$2,
IF(AND(LEFT($J54,3)="SLA",$K54="CRITIQUE"),BONUS!$T$2,""))</f>
        <v>Délais</v>
      </c>
      <c r="Y54" s="38" t="str">
        <f>IF(AND(LEFT($J54,3)="SLA",$K54="NON CRITIQUE"),BONUS!$P$3,
IF(AND(LEFT($J54,3)="SLA",$K54="CRITIQUE"),BONUS!$S$3,""))</f>
        <v xml:space="preserve">200€ / jour  </v>
      </c>
      <c r="AE54" s="36">
        <f t="shared" si="0"/>
        <v>0.27569444444816327</v>
      </c>
      <c r="AF54">
        <f t="shared" si="1"/>
        <v>0</v>
      </c>
      <c r="AG54">
        <f t="shared" si="2"/>
        <v>1</v>
      </c>
    </row>
    <row r="55" spans="3:33">
      <c r="C55" t="s">
        <v>16</v>
      </c>
      <c r="D55">
        <v>650</v>
      </c>
      <c r="F55" s="34"/>
      <c r="J55" t="s">
        <v>7</v>
      </c>
      <c r="K55" t="s">
        <v>56</v>
      </c>
      <c r="L55" s="35">
        <v>44328.323611111111</v>
      </c>
      <c r="M55" s="35">
        <v>44328.425694444442</v>
      </c>
      <c r="N55" s="39" t="str">
        <f>IFERROR(IF(AND(LEFT($J55,3)="SLA",$K55="NON CRITIQUE"),$O55/BONUS!$C$3,
IF(AND(LEFT($J55,3)="SLA",$K55="CRITIQUE"),$O55/BONUS!$H$3,"")),"")</f>
        <v/>
      </c>
      <c r="O55" s="39" t="str">
        <f>IF(AND(LEFT($J55,3)="SLA",$K55="NON CRITIQUE",$AG55&gt;10),($AG55-BONUS!$E$3)*BONUS!$C$3,
IF(AND(LEFT($J55,3)="SLA"="SLA01",$K55="CRITIQUE",($AE55*24)&gt;BONUS!$J$3),($AG55-2)*BONUS!$H$3,""))</f>
        <v/>
      </c>
      <c r="X55" s="38" t="str">
        <f>IF(AND(LEFT($J55,3)="SLA",$K55="NON CRITIQUE"),BONUS!$Q$2,
IF(AND(LEFT($J55,3)="SLA",$K55="CRITIQUE"),BONUS!$T$2,""))</f>
        <v>Délais</v>
      </c>
      <c r="Y55" s="38" t="str">
        <f>IF(AND(LEFT($J55,3)="SLA",$K55="NON CRITIQUE"),BONUS!$P$3,
IF(AND(LEFT($J55,3)="SLA",$K55="CRITIQUE"),BONUS!$S$3,""))</f>
        <v xml:space="preserve">400€ / jour </v>
      </c>
      <c r="AE55" s="36">
        <f t="shared" si="0"/>
        <v>0.10208333333139308</v>
      </c>
      <c r="AF55">
        <f t="shared" si="1"/>
        <v>0</v>
      </c>
      <c r="AG55">
        <f t="shared" si="2"/>
        <v>1</v>
      </c>
    </row>
    <row r="56" spans="3:33">
      <c r="C56" t="s">
        <v>16</v>
      </c>
      <c r="D56">
        <v>649</v>
      </c>
      <c r="F56" s="34"/>
      <c r="K56" t="s">
        <v>57</v>
      </c>
      <c r="L56" s="35">
        <v>44327.620833333334</v>
      </c>
      <c r="M56" s="35">
        <v>44327.640972222223</v>
      </c>
      <c r="N56" s="39" t="str">
        <f>IFERROR(IF(AND(LEFT($J56,3)="SLA",$K56="NON CRITIQUE"),$O56/BONUS!$C$3,
IF(AND(LEFT($J56,3)="SLA",$K56="CRITIQUE"),$O56/BONUS!$H$3,"")),"")</f>
        <v/>
      </c>
      <c r="O56" s="39" t="str">
        <f>IF(AND(LEFT($J56,3)="SLA",$K56="NON CRITIQUE",$AG56&gt;10),($AG56-BONUS!$E$3)*BONUS!$C$3,
IF(AND(LEFT($J56,3)="SLA"="SLA01",$K56="CRITIQUE",($AE56*24)&gt;BONUS!$J$3),($AG56-2)*BONUS!$H$3,""))</f>
        <v/>
      </c>
      <c r="X56" s="38" t="str">
        <f>IF(AND(LEFT($J56,3)="SLA",$K56="NON CRITIQUE"),BONUS!$Q$2,
IF(AND(LEFT($J56,3)="SLA",$K56="CRITIQUE"),BONUS!$T$2,""))</f>
        <v/>
      </c>
      <c r="Y56" s="38" t="str">
        <f>IF(AND(LEFT($J56,3)="SLA",$K56="NON CRITIQUE"),BONUS!$P$3,
IF(AND(LEFT($J56,3)="SLA",$K56="CRITIQUE"),BONUS!$S$3,""))</f>
        <v/>
      </c>
      <c r="AE56" s="36">
        <f t="shared" si="0"/>
        <v>2.0138888889050577E-2</v>
      </c>
      <c r="AF56">
        <f t="shared" si="1"/>
        <v>0</v>
      </c>
      <c r="AG56">
        <f t="shared" si="2"/>
        <v>1</v>
      </c>
    </row>
    <row r="57" spans="3:33">
      <c r="C57" t="s">
        <v>16</v>
      </c>
      <c r="D57">
        <v>648</v>
      </c>
      <c r="F57" s="34"/>
      <c r="J57" t="s">
        <v>8</v>
      </c>
      <c r="K57" t="s">
        <v>56</v>
      </c>
      <c r="L57" s="35">
        <v>44327.38958333333</v>
      </c>
      <c r="M57" s="35">
        <v>44327.408333333333</v>
      </c>
      <c r="N57" s="39" t="str">
        <f>IFERROR(IF(AND(LEFT($J57,3)="SLA",$K57="NON CRITIQUE"),$O57/BONUS!$C$3,
IF(AND(LEFT($J57,3)="SLA",$K57="CRITIQUE"),$O57/BONUS!$H$3,"")),"")</f>
        <v/>
      </c>
      <c r="O57" s="39" t="str">
        <f>IF(AND(LEFT($J57,3)="SLA",$K57="NON CRITIQUE",$AG57&gt;10),($AG57-BONUS!$E$3)*BONUS!$C$3,
IF(AND(LEFT($J57,3)="SLA"="SLA01",$K57="CRITIQUE",($AE57*24)&gt;BONUS!$J$3),($AG57-2)*BONUS!$H$3,""))</f>
        <v/>
      </c>
      <c r="X57" s="38" t="str">
        <f>IF(AND(LEFT($J57,3)="SLA",$K57="NON CRITIQUE"),BONUS!$Q$2,
IF(AND(LEFT($J57,3)="SLA",$K57="CRITIQUE"),BONUS!$T$2,""))</f>
        <v>Délais</v>
      </c>
      <c r="Y57" s="38" t="str">
        <f>IF(AND(LEFT($J57,3)="SLA",$K57="NON CRITIQUE"),BONUS!$P$3,
IF(AND(LEFT($J57,3)="SLA",$K57="CRITIQUE"),BONUS!$S$3,""))</f>
        <v xml:space="preserve">400€ / jour </v>
      </c>
      <c r="AE57" s="36">
        <f t="shared" si="0"/>
        <v>1.8750000002910383E-2</v>
      </c>
      <c r="AF57">
        <f t="shared" si="1"/>
        <v>0</v>
      </c>
      <c r="AG57">
        <f t="shared" si="2"/>
        <v>1</v>
      </c>
    </row>
    <row r="58" spans="3:33">
      <c r="C58" t="s">
        <v>16</v>
      </c>
      <c r="D58">
        <v>647</v>
      </c>
      <c r="F58" s="34"/>
      <c r="J58" t="s">
        <v>8</v>
      </c>
      <c r="K58" t="s">
        <v>56</v>
      </c>
      <c r="L58" s="35">
        <v>44326.638888888891</v>
      </c>
      <c r="M58" s="35">
        <v>44326.6875</v>
      </c>
      <c r="N58" s="39" t="str">
        <f>IFERROR(IF(AND(LEFT($J58,3)="SLA",$K58="NON CRITIQUE"),$O58/BONUS!$C$3,
IF(AND(LEFT($J58,3)="SLA",$K58="CRITIQUE"),$O58/BONUS!$H$3,"")),"")</f>
        <v/>
      </c>
      <c r="O58" s="39" t="str">
        <f>IF(AND(LEFT($J58,3)="SLA",$K58="NON CRITIQUE",$AG58&gt;10),($AG58-BONUS!$E$3)*BONUS!$C$3,
IF(AND(LEFT($J58,3)="SLA"="SLA01",$K58="CRITIQUE",($AE58*24)&gt;BONUS!$J$3),($AG58-2)*BONUS!$H$3,""))</f>
        <v/>
      </c>
      <c r="X58" s="38" t="str">
        <f>IF(AND(LEFT($J58,3)="SLA",$K58="NON CRITIQUE"),BONUS!$Q$2,
IF(AND(LEFT($J58,3)="SLA",$K58="CRITIQUE"),BONUS!$T$2,""))</f>
        <v>Délais</v>
      </c>
      <c r="Y58" s="38" t="str">
        <f>IF(AND(LEFT($J58,3)="SLA",$K58="NON CRITIQUE"),BONUS!$P$3,
IF(AND(LEFT($J58,3)="SLA",$K58="CRITIQUE"),BONUS!$S$3,""))</f>
        <v xml:space="preserve">400€ / jour </v>
      </c>
      <c r="AE58" s="36">
        <f t="shared" si="0"/>
        <v>4.8611111109494232E-2</v>
      </c>
      <c r="AF58">
        <f t="shared" si="1"/>
        <v>0</v>
      </c>
      <c r="AG58">
        <f t="shared" si="2"/>
        <v>1</v>
      </c>
    </row>
    <row r="59" spans="3:33">
      <c r="C59" t="s">
        <v>16</v>
      </c>
      <c r="D59">
        <v>646</v>
      </c>
      <c r="F59" s="34"/>
      <c r="J59" t="s">
        <v>8</v>
      </c>
      <c r="K59" t="s">
        <v>56</v>
      </c>
      <c r="L59" s="35">
        <v>44326.386805555558</v>
      </c>
      <c r="M59" s="35">
        <v>44326.569444444445</v>
      </c>
      <c r="N59" s="39" t="str">
        <f>IFERROR(IF(AND(LEFT($J59,3)="SLA",$K59="NON CRITIQUE"),$O59/BONUS!$C$3,
IF(AND(LEFT($J59,3)="SLA",$K59="CRITIQUE"),$O59/BONUS!$H$3,"")),"")</f>
        <v/>
      </c>
      <c r="O59" s="39" t="str">
        <f>IF(AND(LEFT($J59,3)="SLA",$K59="NON CRITIQUE",$AG59&gt;10),($AG59-BONUS!$E$3)*BONUS!$C$3,
IF(AND(LEFT($J59,3)="SLA"="SLA01",$K59="CRITIQUE",($AE59*24)&gt;BONUS!$J$3),($AG59-2)*BONUS!$H$3,""))</f>
        <v/>
      </c>
      <c r="X59" s="38" t="str">
        <f>IF(AND(LEFT($J59,3)="SLA",$K59="NON CRITIQUE"),BONUS!$Q$2,
IF(AND(LEFT($J59,3)="SLA",$K59="CRITIQUE"),BONUS!$T$2,""))</f>
        <v>Délais</v>
      </c>
      <c r="Y59" s="38" t="str">
        <f>IF(AND(LEFT($J59,3)="SLA",$K59="NON CRITIQUE"),BONUS!$P$3,
IF(AND(LEFT($J59,3)="SLA",$K59="CRITIQUE"),BONUS!$S$3,""))</f>
        <v xml:space="preserve">400€ / jour </v>
      </c>
      <c r="AE59" s="36">
        <f t="shared" si="0"/>
        <v>0.18263888888759539</v>
      </c>
      <c r="AF59">
        <f t="shared" si="1"/>
        <v>0</v>
      </c>
      <c r="AG59">
        <f t="shared" si="2"/>
        <v>1</v>
      </c>
    </row>
    <row r="60" spans="3:33">
      <c r="C60" t="s">
        <v>16</v>
      </c>
      <c r="D60">
        <v>644</v>
      </c>
      <c r="F60" s="34"/>
      <c r="J60" t="s">
        <v>11</v>
      </c>
      <c r="K60" t="s">
        <v>57</v>
      </c>
      <c r="L60" s="35">
        <v>44326.365972222222</v>
      </c>
      <c r="M60" s="35">
        <v>44326.438888888886</v>
      </c>
      <c r="N60" s="39" t="str">
        <f>IFERROR(IF(AND(LEFT($J60,3)="SLA",$K60="NON CRITIQUE"),$O60/BONUS!$C$3,
IF(AND(LEFT($J60,3)="SLA",$K60="CRITIQUE"),$O60/BONUS!$H$3,"")),"")</f>
        <v/>
      </c>
      <c r="O60" s="39" t="str">
        <f>IF(AND(LEFT($J60,3)="SLA",$K60="NON CRITIQUE",$AG60&gt;10),($AG60-BONUS!$E$3)*BONUS!$C$3,
IF(AND(LEFT($J60,3)="SLA"="SLA01",$K60="CRITIQUE",($AE60*24)&gt;BONUS!$J$3),($AG60-2)*BONUS!$H$3,""))</f>
        <v/>
      </c>
      <c r="X60" s="38" t="str">
        <f>IF(AND(LEFT($J60,3)="SLA",$K60="NON CRITIQUE"),BONUS!$Q$2,
IF(AND(LEFT($J60,3)="SLA",$K60="CRITIQUE"),BONUS!$T$2,""))</f>
        <v>Délais</v>
      </c>
      <c r="Y60" s="38" t="str">
        <f>IF(AND(LEFT($J60,3)="SLA",$K60="NON CRITIQUE"),BONUS!$P$3,
IF(AND(LEFT($J60,3)="SLA",$K60="CRITIQUE"),BONUS!$S$3,""))</f>
        <v xml:space="preserve">200€ / jour  </v>
      </c>
      <c r="AE60" s="36">
        <f t="shared" si="0"/>
        <v>7.2916666664241347E-2</v>
      </c>
      <c r="AF60">
        <f t="shared" si="1"/>
        <v>0</v>
      </c>
      <c r="AG60">
        <f t="shared" si="2"/>
        <v>1</v>
      </c>
    </row>
    <row r="61" spans="3:33">
      <c r="C61" t="s">
        <v>16</v>
      </c>
      <c r="D61">
        <v>645</v>
      </c>
      <c r="F61" s="34"/>
      <c r="J61" t="s">
        <v>8</v>
      </c>
      <c r="K61" t="s">
        <v>56</v>
      </c>
      <c r="L61" s="35">
        <v>44326.386805555558</v>
      </c>
      <c r="M61" s="35">
        <v>44326.436805555553</v>
      </c>
      <c r="N61" s="39" t="str">
        <f>IFERROR(IF(AND(LEFT($J61,3)="SLA",$K61="NON CRITIQUE"),$O61/BONUS!$C$3,
IF(AND(LEFT($J61,3)="SLA",$K61="CRITIQUE"),$O61/BONUS!$H$3,"")),"")</f>
        <v/>
      </c>
      <c r="O61" s="39" t="str">
        <f>IF(AND(LEFT($J61,3)="SLA",$K61="NON CRITIQUE",$AG61&gt;10),($AG61-BONUS!$E$3)*BONUS!$C$3,
IF(AND(LEFT($J61,3)="SLA"="SLA01",$K61="CRITIQUE",($AE61*24)&gt;BONUS!$J$3),($AG61-2)*BONUS!$H$3,""))</f>
        <v/>
      </c>
      <c r="X61" s="38" t="str">
        <f>IF(AND(LEFT($J61,3)="SLA",$K61="NON CRITIQUE"),BONUS!$Q$2,
IF(AND(LEFT($J61,3)="SLA",$K61="CRITIQUE"),BONUS!$T$2,""))</f>
        <v>Délais</v>
      </c>
      <c r="Y61" s="38" t="str">
        <f>IF(AND(LEFT($J61,3)="SLA",$K61="NON CRITIQUE"),BONUS!$P$3,
IF(AND(LEFT($J61,3)="SLA",$K61="CRITIQUE"),BONUS!$S$3,""))</f>
        <v xml:space="preserve">400€ / jour </v>
      </c>
      <c r="AE61" s="36">
        <f t="shared" si="0"/>
        <v>4.9999999995634425E-2</v>
      </c>
      <c r="AF61">
        <f t="shared" si="1"/>
        <v>0</v>
      </c>
      <c r="AG61">
        <f t="shared" si="2"/>
        <v>1</v>
      </c>
    </row>
    <row r="62" spans="3:33">
      <c r="C62" t="s">
        <v>16</v>
      </c>
      <c r="D62">
        <v>643</v>
      </c>
      <c r="F62" s="34"/>
      <c r="J62" t="s">
        <v>7</v>
      </c>
      <c r="K62" t="s">
        <v>56</v>
      </c>
      <c r="L62" s="35">
        <v>44326.365972222222</v>
      </c>
      <c r="M62" s="35">
        <v>44326.431944444441</v>
      </c>
      <c r="N62" s="39" t="str">
        <f>IFERROR(IF(AND(LEFT($J62,3)="SLA",$K62="NON CRITIQUE"),$O62/BONUS!$C$3,
IF(AND(LEFT($J62,3)="SLA",$K62="CRITIQUE"),$O62/BONUS!$H$3,"")),"")</f>
        <v/>
      </c>
      <c r="O62" s="39" t="str">
        <f>IF(AND(LEFT($J62,3)="SLA",$K62="NON CRITIQUE",$AG62&gt;10),($AG62-BONUS!$E$3)*BONUS!$C$3,
IF(AND(LEFT($J62,3)="SLA"="SLA01",$K62="CRITIQUE",($AE62*24)&gt;BONUS!$J$3),($AG62-2)*BONUS!$H$3,""))</f>
        <v/>
      </c>
      <c r="X62" s="38" t="str">
        <f>IF(AND(LEFT($J62,3)="SLA",$K62="NON CRITIQUE"),BONUS!$Q$2,
IF(AND(LEFT($J62,3)="SLA",$K62="CRITIQUE"),BONUS!$T$2,""))</f>
        <v>Délais</v>
      </c>
      <c r="Y62" s="38" t="str">
        <f>IF(AND(LEFT($J62,3)="SLA",$K62="NON CRITIQUE"),BONUS!$P$3,
IF(AND(LEFT($J62,3)="SLA",$K62="CRITIQUE"),BONUS!$S$3,""))</f>
        <v xml:space="preserve">400€ / jour </v>
      </c>
      <c r="AE62" s="36">
        <f t="shared" si="0"/>
        <v>6.5972222218988463E-2</v>
      </c>
      <c r="AF62">
        <f t="shared" si="1"/>
        <v>0</v>
      </c>
      <c r="AG62">
        <f t="shared" si="2"/>
        <v>1</v>
      </c>
    </row>
    <row r="63" spans="3:33">
      <c r="C63" t="s">
        <v>16</v>
      </c>
      <c r="D63">
        <v>642</v>
      </c>
      <c r="F63" s="34"/>
      <c r="J63" t="s">
        <v>9</v>
      </c>
      <c r="K63" t="s">
        <v>57</v>
      </c>
      <c r="L63" s="35">
        <v>44324.515277777777</v>
      </c>
      <c r="M63" s="35">
        <v>44324.53402777778</v>
      </c>
      <c r="N63" s="39" t="str">
        <f>IFERROR(IF(AND(LEFT($J63,3)="SLA",$K63="NON CRITIQUE"),$O63/BONUS!$C$3,
IF(AND(LEFT($J63,3)="SLA",$K63="CRITIQUE"),$O63/BONUS!$H$3,"")),"")</f>
        <v/>
      </c>
      <c r="O63" s="39" t="str">
        <f>IF(AND(LEFT($J63,3)="SLA",$K63="NON CRITIQUE",$AG63&gt;10),($AG63-BONUS!$E$3)*BONUS!$C$3,
IF(AND(LEFT($J63,3)="SLA"="SLA01",$K63="CRITIQUE",($AE63*24)&gt;BONUS!$J$3),($AG63-2)*BONUS!$H$3,""))</f>
        <v/>
      </c>
      <c r="X63" s="38" t="str">
        <f>IF(AND(LEFT($J63,3)="SLA",$K63="NON CRITIQUE"),BONUS!$Q$2,
IF(AND(LEFT($J63,3)="SLA",$K63="CRITIQUE"),BONUS!$T$2,""))</f>
        <v>Délais</v>
      </c>
      <c r="Y63" s="38" t="str">
        <f>IF(AND(LEFT($J63,3)="SLA",$K63="NON CRITIQUE"),BONUS!$P$3,
IF(AND(LEFT($J63,3)="SLA",$K63="CRITIQUE"),BONUS!$S$3,""))</f>
        <v xml:space="preserve">200€ / jour  </v>
      </c>
      <c r="AE63" s="36">
        <f t="shared" si="0"/>
        <v>1.8750000002910383E-2</v>
      </c>
      <c r="AF63">
        <f t="shared" si="1"/>
        <v>0</v>
      </c>
      <c r="AG63">
        <f t="shared" si="2"/>
        <v>0</v>
      </c>
    </row>
    <row r="64" spans="3:33">
      <c r="C64" t="s">
        <v>16</v>
      </c>
      <c r="D64">
        <v>641</v>
      </c>
      <c r="F64" s="34"/>
      <c r="J64" t="s">
        <v>11</v>
      </c>
      <c r="K64" t="s">
        <v>57</v>
      </c>
      <c r="L64" s="35">
        <v>44323.55</v>
      </c>
      <c r="M64" s="35">
        <v>44323.577777777777</v>
      </c>
      <c r="N64" s="39" t="str">
        <f>IFERROR(IF(AND(LEFT($J64,3)="SLA",$K64="NON CRITIQUE"),$O64/BONUS!$C$3,
IF(AND(LEFT($J64,3)="SLA",$K64="CRITIQUE"),$O64/BONUS!$H$3,"")),"")</f>
        <v/>
      </c>
      <c r="O64" s="39" t="str">
        <f>IF(AND(LEFT($J64,3)="SLA",$K64="NON CRITIQUE",$AG64&gt;10),($AG64-BONUS!$E$3)*BONUS!$C$3,
IF(AND(LEFT($J64,3)="SLA"="SLA01",$K64="CRITIQUE",($AE64*24)&gt;BONUS!$J$3),($AG64-2)*BONUS!$H$3,""))</f>
        <v/>
      </c>
      <c r="X64" s="38" t="str">
        <f>IF(AND(LEFT($J64,3)="SLA",$K64="NON CRITIQUE"),BONUS!$Q$2,
IF(AND(LEFT($J64,3)="SLA",$K64="CRITIQUE"),BONUS!$T$2,""))</f>
        <v>Délais</v>
      </c>
      <c r="Y64" s="38" t="str">
        <f>IF(AND(LEFT($J64,3)="SLA",$K64="NON CRITIQUE"),BONUS!$P$3,
IF(AND(LEFT($J64,3)="SLA",$K64="CRITIQUE"),BONUS!$S$3,""))</f>
        <v xml:space="preserve">200€ / jour  </v>
      </c>
      <c r="AE64" s="36">
        <f t="shared" si="0"/>
        <v>2.7777777773735579E-2</v>
      </c>
      <c r="AF64">
        <f t="shared" si="1"/>
        <v>0</v>
      </c>
      <c r="AG64">
        <f t="shared" si="2"/>
        <v>1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T51"/>
  <sheetViews>
    <sheetView zoomScale="60" zoomScaleNormal="60" workbookViewId="0">
      <selection activeCell="O3" sqref="O3"/>
    </sheetView>
  </sheetViews>
  <sheetFormatPr baseColWidth="10" defaultColWidth="10.85546875" defaultRowHeight="15"/>
  <cols>
    <col min="1" max="1" width="5.7109375" style="3" customWidth="1"/>
    <col min="2" max="2" width="31.42578125" style="4" customWidth="1"/>
    <col min="3" max="3" width="18.42578125" style="4" customWidth="1"/>
    <col min="4" max="4" width="16.42578125" style="4" customWidth="1"/>
    <col min="5" max="6" width="20.140625" style="4" customWidth="1"/>
    <col min="7" max="7" width="5.85546875" style="4" customWidth="1"/>
    <col min="8" max="8" width="20" style="4" customWidth="1"/>
    <col min="9" max="9" width="18.28515625" style="4" customWidth="1"/>
    <col min="10" max="11" width="20.140625" style="4" customWidth="1"/>
    <col min="12" max="12" width="6" style="3" customWidth="1"/>
    <col min="13" max="13" width="42" style="4" customWidth="1"/>
    <col min="14" max="14" width="10.85546875" style="4"/>
    <col min="15" max="15" width="10.85546875" style="3"/>
    <col min="16" max="16" width="18.5703125" style="4" customWidth="1"/>
    <col min="17" max="17" width="37" style="4" bestFit="1" customWidth="1"/>
    <col min="18" max="18" width="10.85546875" style="4"/>
    <col min="19" max="19" width="32.5703125" style="4" bestFit="1" customWidth="1"/>
    <col min="20" max="20" width="37" style="4" bestFit="1" customWidth="1"/>
    <col min="21" max="16384" width="10.85546875" style="4"/>
  </cols>
  <sheetData>
    <row r="1" spans="1:20" ht="23.25">
      <c r="A1" s="5"/>
      <c r="B1" s="14"/>
      <c r="C1" s="55" t="s">
        <v>25</v>
      </c>
      <c r="D1" s="56"/>
      <c r="E1" s="56"/>
      <c r="F1" s="57"/>
      <c r="G1" s="24"/>
      <c r="H1" s="55" t="s">
        <v>26</v>
      </c>
      <c r="I1" s="56"/>
      <c r="J1" s="56"/>
      <c r="K1" s="57"/>
      <c r="L1" s="27"/>
      <c r="M1" s="6"/>
      <c r="O1" s="3" t="s">
        <v>51</v>
      </c>
      <c r="P1" s="50" t="s">
        <v>25</v>
      </c>
      <c r="Q1" s="51"/>
      <c r="R1" s="41"/>
      <c r="S1" s="50" t="s">
        <v>66</v>
      </c>
      <c r="T1" s="51"/>
    </row>
    <row r="2" spans="1:20" ht="20.100000000000001" customHeight="1">
      <c r="A2" s="7"/>
      <c r="B2" s="15"/>
      <c r="C2" s="54" t="s">
        <v>18</v>
      </c>
      <c r="D2" s="52"/>
      <c r="E2" s="52" t="s">
        <v>37</v>
      </c>
      <c r="F2" s="53"/>
      <c r="G2" s="25"/>
      <c r="H2" s="54" t="s">
        <v>18</v>
      </c>
      <c r="I2" s="52"/>
      <c r="J2" s="52" t="s">
        <v>37</v>
      </c>
      <c r="K2" s="53"/>
      <c r="L2" s="27"/>
      <c r="M2" s="6"/>
      <c r="P2" s="42" t="s">
        <v>18</v>
      </c>
      <c r="Q2" s="43" t="s">
        <v>65</v>
      </c>
      <c r="S2" s="42" t="s">
        <v>18</v>
      </c>
      <c r="T2" s="43" t="s">
        <v>65</v>
      </c>
    </row>
    <row r="3" spans="1:20" ht="20.100000000000001" customHeight="1">
      <c r="A3" s="8">
        <v>1</v>
      </c>
      <c r="B3" s="16" t="s">
        <v>71</v>
      </c>
      <c r="C3" s="17">
        <v>200</v>
      </c>
      <c r="D3" s="10" t="s">
        <v>38</v>
      </c>
      <c r="E3" s="8">
        <v>10</v>
      </c>
      <c r="F3" s="18" t="s">
        <v>46</v>
      </c>
      <c r="G3" s="26"/>
      <c r="H3" s="28">
        <v>400</v>
      </c>
      <c r="I3" s="10" t="s">
        <v>45</v>
      </c>
      <c r="J3" s="37">
        <v>48</v>
      </c>
      <c r="K3" s="29" t="s">
        <v>47</v>
      </c>
      <c r="L3" s="1"/>
      <c r="M3" s="9"/>
      <c r="O3" s="3">
        <v>1</v>
      </c>
      <c r="P3" s="44" t="str">
        <f t="shared" ref="P3:P30" si="0">CONCATENATE(C3,D3)</f>
        <v xml:space="preserve">200€ / jour  </v>
      </c>
      <c r="Q3" s="45" t="str">
        <f t="shared" ref="Q3:Q30" si="1">CONCATENATE(E3," ",F3)</f>
        <v>10 Jours ouvrables</v>
      </c>
      <c r="S3" s="44" t="str">
        <f t="shared" ref="S3:S30" si="2">CONCATENATE(H3,I3)</f>
        <v xml:space="preserve">400€ / jour </v>
      </c>
      <c r="T3" s="45" t="str">
        <f t="shared" ref="T3:T30" si="3">CONCATENATE(J3," ",K3)</f>
        <v>48 Heures</v>
      </c>
    </row>
    <row r="4" spans="1:20" ht="20.100000000000001" customHeight="1">
      <c r="A4" s="8">
        <v>2</v>
      </c>
      <c r="B4" s="16" t="s">
        <v>72</v>
      </c>
      <c r="C4" s="17">
        <v>200</v>
      </c>
      <c r="D4" s="10" t="s">
        <v>39</v>
      </c>
      <c r="E4" s="8">
        <v>48</v>
      </c>
      <c r="F4" s="18" t="s">
        <v>47</v>
      </c>
      <c r="G4" s="26"/>
      <c r="H4" s="28">
        <v>400</v>
      </c>
      <c r="I4" s="10" t="s">
        <v>45</v>
      </c>
      <c r="J4" s="7">
        <v>0.5</v>
      </c>
      <c r="K4" s="29" t="s">
        <v>47</v>
      </c>
      <c r="L4" s="1"/>
      <c r="M4" s="9"/>
      <c r="O4" s="3">
        <v>2</v>
      </c>
      <c r="P4" s="44" t="str">
        <f t="shared" si="0"/>
        <v xml:space="preserve">200€ / jour             </v>
      </c>
      <c r="Q4" s="45" t="str">
        <f t="shared" si="1"/>
        <v>48 Heures</v>
      </c>
      <c r="S4" s="44" t="str">
        <f t="shared" si="2"/>
        <v xml:space="preserve">400€ / jour </v>
      </c>
      <c r="T4" s="45" t="str">
        <f t="shared" si="3"/>
        <v>0.5 Heures</v>
      </c>
    </row>
    <row r="5" spans="1:20" ht="20.100000000000001" customHeight="1">
      <c r="A5" s="8">
        <v>3</v>
      </c>
      <c r="B5" s="16" t="s">
        <v>73</v>
      </c>
      <c r="C5" s="17">
        <v>400</v>
      </c>
      <c r="D5" s="10" t="s">
        <v>40</v>
      </c>
      <c r="E5" s="8">
        <v>5</v>
      </c>
      <c r="F5" s="18" t="s">
        <v>46</v>
      </c>
      <c r="G5" s="26"/>
      <c r="H5" s="30" t="s">
        <v>28</v>
      </c>
      <c r="I5" s="12" t="s">
        <v>28</v>
      </c>
      <c r="J5" s="7" t="s">
        <v>29</v>
      </c>
      <c r="K5" s="29" t="s">
        <v>29</v>
      </c>
      <c r="L5" s="1"/>
      <c r="M5" s="9"/>
      <c r="O5" s="3">
        <v>3</v>
      </c>
      <c r="P5" s="44" t="str">
        <f t="shared" si="0"/>
        <v xml:space="preserve">400€ / jour/cellule </v>
      </c>
      <c r="Q5" s="45" t="str">
        <f t="shared" si="1"/>
        <v>5 Jours ouvrables</v>
      </c>
      <c r="S5" s="44" t="str">
        <f t="shared" si="2"/>
        <v xml:space="preserve">20€ /heure/cellule 20€ /heure/cellule </v>
      </c>
      <c r="T5" s="45" t="str">
        <f t="shared" si="3"/>
        <v>5j ouvr. Si Sécurisé 5j ouvr. Si Sécurisé</v>
      </c>
    </row>
    <row r="6" spans="1:20" ht="20.100000000000001" customHeight="1">
      <c r="A6" s="8">
        <v>4</v>
      </c>
      <c r="B6" s="16" t="s">
        <v>74</v>
      </c>
      <c r="C6" s="17">
        <v>1000</v>
      </c>
      <c r="D6" s="10" t="s">
        <v>41</v>
      </c>
      <c r="E6" s="8">
        <v>10</v>
      </c>
      <c r="F6" s="18" t="s">
        <v>46</v>
      </c>
      <c r="G6" s="26"/>
      <c r="H6" s="28">
        <v>2000</v>
      </c>
      <c r="I6" s="10" t="s">
        <v>41</v>
      </c>
      <c r="J6" s="8" t="s">
        <v>27</v>
      </c>
      <c r="K6" s="18" t="s">
        <v>46</v>
      </c>
      <c r="L6" s="2"/>
      <c r="M6" s="9"/>
      <c r="O6" s="3">
        <v>4</v>
      </c>
      <c r="P6" s="44" t="str">
        <f t="shared" si="0"/>
        <v>1000€/jour</v>
      </c>
      <c r="Q6" s="45" t="str">
        <f t="shared" si="1"/>
        <v>10 Jours ouvrables</v>
      </c>
      <c r="S6" s="44" t="str">
        <f t="shared" si="2"/>
        <v>2000€/jour</v>
      </c>
      <c r="T6" s="45" t="str">
        <f t="shared" si="3"/>
        <v>10 jours ouvrables Jours ouvrables</v>
      </c>
    </row>
    <row r="7" spans="1:20" ht="20.100000000000001" customHeight="1">
      <c r="A7" s="8">
        <v>5</v>
      </c>
      <c r="B7" s="16" t="s">
        <v>75</v>
      </c>
      <c r="C7" s="17">
        <v>200</v>
      </c>
      <c r="D7" s="10" t="s">
        <v>42</v>
      </c>
      <c r="E7" s="8">
        <v>5</v>
      </c>
      <c r="F7" s="18" t="s">
        <v>46</v>
      </c>
      <c r="G7" s="26"/>
      <c r="H7" s="28">
        <v>400</v>
      </c>
      <c r="I7" s="10" t="s">
        <v>45</v>
      </c>
      <c r="J7" s="7" t="s">
        <v>29</v>
      </c>
      <c r="K7" s="29" t="s">
        <v>29</v>
      </c>
      <c r="L7" s="1"/>
      <c r="M7" s="9"/>
      <c r="O7" s="3">
        <v>5</v>
      </c>
      <c r="P7" s="44" t="str">
        <f t="shared" si="0"/>
        <v>200€ / jour</v>
      </c>
      <c r="Q7" s="45" t="str">
        <f t="shared" si="1"/>
        <v>5 Jours ouvrables</v>
      </c>
      <c r="S7" s="44" t="str">
        <f t="shared" si="2"/>
        <v xml:space="preserve">400€ / jour </v>
      </c>
      <c r="T7" s="45" t="str">
        <f t="shared" si="3"/>
        <v>5j ouvr. Si Sécurisé 5j ouvr. Si Sécurisé</v>
      </c>
    </row>
    <row r="8" spans="1:20" ht="20.100000000000001" customHeight="1">
      <c r="A8" s="8">
        <v>6</v>
      </c>
      <c r="B8" s="16" t="s">
        <v>76</v>
      </c>
      <c r="C8" s="17">
        <v>20</v>
      </c>
      <c r="D8" s="10" t="s">
        <v>43</v>
      </c>
      <c r="E8" s="8">
        <v>4</v>
      </c>
      <c r="F8" s="18" t="s">
        <v>47</v>
      </c>
      <c r="G8" s="26"/>
      <c r="H8" s="28">
        <v>200</v>
      </c>
      <c r="I8" s="10" t="s">
        <v>43</v>
      </c>
      <c r="J8" s="7">
        <v>2</v>
      </c>
      <c r="K8" s="29" t="s">
        <v>47</v>
      </c>
      <c r="L8" s="1"/>
      <c r="M8" s="9"/>
      <c r="O8" s="3">
        <v>6</v>
      </c>
      <c r="P8" s="44" t="str">
        <f t="shared" si="0"/>
        <v>20€ / heure</v>
      </c>
      <c r="Q8" s="45" t="str">
        <f t="shared" si="1"/>
        <v>4 Heures</v>
      </c>
      <c r="S8" s="44" t="str">
        <f t="shared" si="2"/>
        <v>200€ / heure</v>
      </c>
      <c r="T8" s="45" t="str">
        <f t="shared" si="3"/>
        <v>2 Heures</v>
      </c>
    </row>
    <row r="9" spans="1:20" ht="20.100000000000001" customHeight="1">
      <c r="A9" s="8">
        <v>7</v>
      </c>
      <c r="B9" s="16" t="s">
        <v>77</v>
      </c>
      <c r="C9" s="17">
        <v>200</v>
      </c>
      <c r="D9" s="10" t="s">
        <v>38</v>
      </c>
      <c r="E9" s="11" t="s">
        <v>30</v>
      </c>
      <c r="F9" s="19" t="s">
        <v>30</v>
      </c>
      <c r="G9" s="26"/>
      <c r="H9" s="28">
        <v>400</v>
      </c>
      <c r="I9" s="10" t="s">
        <v>45</v>
      </c>
      <c r="J9" s="7" t="s">
        <v>31</v>
      </c>
      <c r="K9" s="29" t="s">
        <v>31</v>
      </c>
      <c r="L9" s="1"/>
      <c r="M9" s="9"/>
      <c r="O9" s="3">
        <v>7</v>
      </c>
      <c r="P9" s="44" t="str">
        <f t="shared" si="0"/>
        <v xml:space="preserve">200€ / jour  </v>
      </c>
      <c r="Q9" s="45" t="str">
        <f t="shared" si="1"/>
        <v>4 ou 48 h(0,5h +-2c°) 4 ou 48 h(0,5h +-2c°)</v>
      </c>
      <c r="S9" s="44" t="str">
        <f t="shared" si="2"/>
        <v xml:space="preserve">400€ / jour </v>
      </c>
      <c r="T9" s="45" t="str">
        <f t="shared" si="3"/>
        <v>0,5 h (0,5h +-2c°) 0,5 h (0,5h +-2c°)</v>
      </c>
    </row>
    <row r="10" spans="1:20" ht="20.100000000000001" customHeight="1">
      <c r="A10" s="8">
        <v>8</v>
      </c>
      <c r="B10" s="16" t="s">
        <v>78</v>
      </c>
      <c r="C10" s="17">
        <v>100</v>
      </c>
      <c r="D10" s="10" t="s">
        <v>38</v>
      </c>
      <c r="E10" s="11" t="s">
        <v>32</v>
      </c>
      <c r="F10" s="19" t="s">
        <v>32</v>
      </c>
      <c r="G10" s="26"/>
      <c r="H10" s="28">
        <v>200</v>
      </c>
      <c r="I10" s="10" t="s">
        <v>38</v>
      </c>
      <c r="J10" s="7">
        <v>0.5</v>
      </c>
      <c r="K10" s="29" t="s">
        <v>47</v>
      </c>
      <c r="L10" s="1"/>
      <c r="M10" s="9"/>
      <c r="O10" s="3">
        <v>8</v>
      </c>
      <c r="P10" s="44" t="str">
        <f t="shared" si="0"/>
        <v xml:space="preserve">100€ / jour  </v>
      </c>
      <c r="Q10" s="45" t="str">
        <f t="shared" si="1"/>
        <v>4 ou 48 h 4 ou 48 h</v>
      </c>
      <c r="S10" s="44" t="str">
        <f t="shared" si="2"/>
        <v xml:space="preserve">200€ / jour  </v>
      </c>
      <c r="T10" s="45" t="str">
        <f t="shared" si="3"/>
        <v>0.5 Heures</v>
      </c>
    </row>
    <row r="11" spans="1:20" ht="20.100000000000001" customHeight="1">
      <c r="A11" s="8">
        <v>9</v>
      </c>
      <c r="B11" s="16" t="s">
        <v>79</v>
      </c>
      <c r="C11" s="17">
        <v>100</v>
      </c>
      <c r="D11" s="10" t="s">
        <v>38</v>
      </c>
      <c r="E11" s="8">
        <v>5</v>
      </c>
      <c r="F11" s="18" t="s">
        <v>46</v>
      </c>
      <c r="G11" s="26"/>
      <c r="H11" s="28">
        <v>200</v>
      </c>
      <c r="I11" s="10" t="s">
        <v>38</v>
      </c>
      <c r="J11" s="7">
        <v>4</v>
      </c>
      <c r="K11" s="29" t="s">
        <v>47</v>
      </c>
      <c r="L11" s="1"/>
      <c r="M11" s="9"/>
      <c r="O11" s="3">
        <v>9</v>
      </c>
      <c r="P11" s="44" t="str">
        <f t="shared" si="0"/>
        <v xml:space="preserve">100€ / jour  </v>
      </c>
      <c r="Q11" s="45" t="str">
        <f t="shared" si="1"/>
        <v>5 Jours ouvrables</v>
      </c>
      <c r="S11" s="44" t="str">
        <f t="shared" si="2"/>
        <v xml:space="preserve">200€ / jour  </v>
      </c>
      <c r="T11" s="45" t="str">
        <f t="shared" si="3"/>
        <v>4 Heures</v>
      </c>
    </row>
    <row r="12" spans="1:20" ht="20.100000000000001" customHeight="1">
      <c r="A12" s="8">
        <v>10</v>
      </c>
      <c r="B12" s="16" t="s">
        <v>80</v>
      </c>
      <c r="C12" s="17">
        <v>100</v>
      </c>
      <c r="D12" s="10" t="s">
        <v>38</v>
      </c>
      <c r="E12" s="8">
        <v>5</v>
      </c>
      <c r="F12" s="18" t="s">
        <v>46</v>
      </c>
      <c r="G12" s="26"/>
      <c r="H12" s="28">
        <v>200</v>
      </c>
      <c r="I12" s="10" t="s">
        <v>38</v>
      </c>
      <c r="J12" s="7">
        <v>4</v>
      </c>
      <c r="K12" s="29" t="s">
        <v>47</v>
      </c>
      <c r="L12" s="1"/>
      <c r="M12" s="9"/>
      <c r="O12" s="3">
        <v>10</v>
      </c>
      <c r="P12" s="44" t="str">
        <f t="shared" si="0"/>
        <v xml:space="preserve">100€ / jour  </v>
      </c>
      <c r="Q12" s="45" t="str">
        <f t="shared" si="1"/>
        <v>5 Jours ouvrables</v>
      </c>
      <c r="S12" s="44" t="str">
        <f t="shared" si="2"/>
        <v xml:space="preserve">200€ / jour  </v>
      </c>
      <c r="T12" s="45" t="str">
        <f t="shared" si="3"/>
        <v>4 Heures</v>
      </c>
    </row>
    <row r="13" spans="1:20" ht="20.100000000000001" customHeight="1">
      <c r="A13" s="8">
        <v>11</v>
      </c>
      <c r="B13" s="16" t="s">
        <v>81</v>
      </c>
      <c r="C13" s="17">
        <v>100</v>
      </c>
      <c r="D13" s="10" t="s">
        <v>38</v>
      </c>
      <c r="E13" s="11" t="s">
        <v>33</v>
      </c>
      <c r="F13" s="19" t="s">
        <v>33</v>
      </c>
      <c r="G13" s="26"/>
      <c r="H13" s="28">
        <v>200</v>
      </c>
      <c r="I13" s="10" t="s">
        <v>38</v>
      </c>
      <c r="J13" s="7">
        <v>0.5</v>
      </c>
      <c r="K13" s="29" t="s">
        <v>47</v>
      </c>
      <c r="L13" s="1"/>
      <c r="M13" s="9"/>
      <c r="O13" s="3">
        <v>11</v>
      </c>
      <c r="P13" s="44" t="str">
        <f t="shared" si="0"/>
        <v xml:space="preserve">100€ / jour  </v>
      </c>
      <c r="Q13" s="45" t="str">
        <f t="shared" si="1"/>
        <v>8 h ou 4h cellulaire 8 h ou 4h cellulaire</v>
      </c>
      <c r="S13" s="44" t="str">
        <f t="shared" si="2"/>
        <v xml:space="preserve">200€ / jour  </v>
      </c>
      <c r="T13" s="45" t="str">
        <f t="shared" si="3"/>
        <v>0.5 Heures</v>
      </c>
    </row>
    <row r="14" spans="1:20" ht="20.100000000000001" customHeight="1">
      <c r="A14" s="8">
        <v>12</v>
      </c>
      <c r="B14" s="16" t="s">
        <v>82</v>
      </c>
      <c r="C14" s="17">
        <v>100</v>
      </c>
      <c r="D14" s="10" t="s">
        <v>38</v>
      </c>
      <c r="E14" s="8">
        <v>2</v>
      </c>
      <c r="F14" s="18" t="s">
        <v>48</v>
      </c>
      <c r="G14" s="26"/>
      <c r="H14" s="28" t="s">
        <v>34</v>
      </c>
      <c r="I14" s="9" t="s">
        <v>34</v>
      </c>
      <c r="J14" s="7" t="s">
        <v>34</v>
      </c>
      <c r="K14" s="29" t="s">
        <v>34</v>
      </c>
      <c r="L14" s="1"/>
      <c r="M14" s="9"/>
      <c r="O14" s="3">
        <v>12</v>
      </c>
      <c r="P14" s="44" t="str">
        <f t="shared" si="0"/>
        <v xml:space="preserve">100€ / jour  </v>
      </c>
      <c r="Q14" s="45" t="str">
        <f t="shared" si="1"/>
        <v>2 Mois</v>
      </c>
      <c r="S14" s="44" t="str">
        <f t="shared" si="2"/>
        <v>néantnéant</v>
      </c>
      <c r="T14" s="45" t="str">
        <f t="shared" si="3"/>
        <v>néant néant</v>
      </c>
    </row>
    <row r="15" spans="1:20" ht="20.100000000000001" customHeight="1">
      <c r="A15" s="8">
        <v>13</v>
      </c>
      <c r="B15" s="16" t="s">
        <v>83</v>
      </c>
      <c r="C15" s="17">
        <v>100</v>
      </c>
      <c r="D15" s="10" t="s">
        <v>38</v>
      </c>
      <c r="E15" s="11" t="s">
        <v>35</v>
      </c>
      <c r="F15" s="19" t="s">
        <v>35</v>
      </c>
      <c r="G15" s="26"/>
      <c r="H15" s="28">
        <v>200</v>
      </c>
      <c r="I15" s="10" t="s">
        <v>38</v>
      </c>
      <c r="J15" s="7">
        <v>0.5</v>
      </c>
      <c r="K15" s="29" t="s">
        <v>47</v>
      </c>
      <c r="L15" s="1"/>
      <c r="M15" s="9"/>
      <c r="O15" s="3">
        <v>13</v>
      </c>
      <c r="P15" s="44" t="str">
        <f t="shared" si="0"/>
        <v xml:space="preserve">100€ / jour  </v>
      </c>
      <c r="Q15" s="45" t="str">
        <f t="shared" si="1"/>
        <v>4h ou patch : 24h 4h ou patch : 24h</v>
      </c>
      <c r="S15" s="44" t="str">
        <f t="shared" si="2"/>
        <v xml:space="preserve">200€ / jour  </v>
      </c>
      <c r="T15" s="45" t="str">
        <f t="shared" si="3"/>
        <v>0.5 Heures</v>
      </c>
    </row>
    <row r="16" spans="1:20" ht="20.100000000000001" customHeight="1">
      <c r="A16" s="8">
        <v>14</v>
      </c>
      <c r="B16" s="16" t="s">
        <v>84</v>
      </c>
      <c r="C16" s="17">
        <v>100</v>
      </c>
      <c r="D16" s="10" t="s">
        <v>38</v>
      </c>
      <c r="E16" s="8">
        <v>4</v>
      </c>
      <c r="F16" s="18" t="s">
        <v>47</v>
      </c>
      <c r="G16" s="26"/>
      <c r="H16" s="28" t="s">
        <v>34</v>
      </c>
      <c r="I16" s="9" t="s">
        <v>34</v>
      </c>
      <c r="J16" s="8" t="s">
        <v>34</v>
      </c>
      <c r="K16" s="18" t="s">
        <v>34</v>
      </c>
      <c r="L16" s="2"/>
      <c r="M16" s="9"/>
      <c r="O16" s="3">
        <v>14</v>
      </c>
      <c r="P16" s="44" t="str">
        <f t="shared" si="0"/>
        <v xml:space="preserve">100€ / jour  </v>
      </c>
      <c r="Q16" s="45" t="str">
        <f t="shared" si="1"/>
        <v>4 Heures</v>
      </c>
      <c r="S16" s="44" t="str">
        <f t="shared" si="2"/>
        <v>néantnéant</v>
      </c>
      <c r="T16" s="45" t="str">
        <f t="shared" si="3"/>
        <v>néant néant</v>
      </c>
    </row>
    <row r="17" spans="1:20" ht="20.100000000000001" customHeight="1">
      <c r="A17" s="8">
        <v>15</v>
      </c>
      <c r="B17" s="16" t="s">
        <v>85</v>
      </c>
      <c r="C17" s="17">
        <v>20</v>
      </c>
      <c r="D17" s="10" t="s">
        <v>44</v>
      </c>
      <c r="E17" s="8">
        <v>0.5</v>
      </c>
      <c r="F17" s="18" t="s">
        <v>47</v>
      </c>
      <c r="G17" s="26"/>
      <c r="H17" s="28">
        <v>40</v>
      </c>
      <c r="I17" s="10" t="s">
        <v>43</v>
      </c>
      <c r="J17" s="7">
        <v>15</v>
      </c>
      <c r="K17" s="29" t="s">
        <v>53</v>
      </c>
      <c r="L17" s="1"/>
      <c r="M17" s="9"/>
      <c r="O17" s="3">
        <v>15</v>
      </c>
      <c r="P17" s="44" t="str">
        <f t="shared" si="0"/>
        <v>20€ /heure/local</v>
      </c>
      <c r="Q17" s="45" t="str">
        <f t="shared" si="1"/>
        <v>0.5 Heures</v>
      </c>
      <c r="S17" s="44" t="str">
        <f t="shared" si="2"/>
        <v>40€ / heure</v>
      </c>
      <c r="T17" s="45" t="str">
        <f t="shared" si="3"/>
        <v>15 Minutes</v>
      </c>
    </row>
    <row r="18" spans="1:20" ht="20.100000000000001" customHeight="1">
      <c r="A18" s="8">
        <v>16</v>
      </c>
      <c r="B18" s="16" t="s">
        <v>86</v>
      </c>
      <c r="C18" s="17">
        <v>200</v>
      </c>
      <c r="D18" s="10" t="s">
        <v>38</v>
      </c>
      <c r="E18" s="8">
        <v>2</v>
      </c>
      <c r="F18" s="18" t="s">
        <v>47</v>
      </c>
      <c r="G18" s="26"/>
      <c r="H18" s="28">
        <v>400</v>
      </c>
      <c r="I18" s="10" t="s">
        <v>45</v>
      </c>
      <c r="J18" s="7">
        <v>10</v>
      </c>
      <c r="K18" s="29" t="s">
        <v>53</v>
      </c>
      <c r="L18" s="1"/>
      <c r="M18" s="9"/>
      <c r="O18" s="3">
        <v>16</v>
      </c>
      <c r="P18" s="44" t="str">
        <f t="shared" si="0"/>
        <v xml:space="preserve">200€ / jour  </v>
      </c>
      <c r="Q18" s="45" t="str">
        <f t="shared" si="1"/>
        <v>2 Heures</v>
      </c>
      <c r="S18" s="44" t="str">
        <f t="shared" si="2"/>
        <v xml:space="preserve">400€ / jour </v>
      </c>
      <c r="T18" s="45" t="str">
        <f t="shared" si="3"/>
        <v>10 Minutes</v>
      </c>
    </row>
    <row r="19" spans="1:20" ht="20.100000000000001" customHeight="1">
      <c r="A19" s="8">
        <v>17</v>
      </c>
      <c r="B19" s="16" t="s">
        <v>87</v>
      </c>
      <c r="C19" s="17">
        <v>200</v>
      </c>
      <c r="D19" s="10" t="s">
        <v>38</v>
      </c>
      <c r="E19" s="8">
        <v>24</v>
      </c>
      <c r="F19" s="18" t="s">
        <v>47</v>
      </c>
      <c r="G19" s="26"/>
      <c r="H19" s="28">
        <v>200</v>
      </c>
      <c r="I19" s="10" t="s">
        <v>43</v>
      </c>
      <c r="J19" s="7">
        <v>1</v>
      </c>
      <c r="K19" s="29" t="s">
        <v>47</v>
      </c>
      <c r="L19" s="1"/>
      <c r="M19" s="9"/>
      <c r="O19" s="3">
        <v>17</v>
      </c>
      <c r="P19" s="44" t="str">
        <f t="shared" si="0"/>
        <v xml:space="preserve">200€ / jour  </v>
      </c>
      <c r="Q19" s="45" t="str">
        <f t="shared" si="1"/>
        <v>24 Heures</v>
      </c>
      <c r="S19" s="44" t="str">
        <f t="shared" si="2"/>
        <v>200€ / heure</v>
      </c>
      <c r="T19" s="45" t="str">
        <f t="shared" si="3"/>
        <v>1 Heures</v>
      </c>
    </row>
    <row r="20" spans="1:20" ht="20.100000000000001" customHeight="1">
      <c r="A20" s="8">
        <v>18</v>
      </c>
      <c r="B20" s="16" t="s">
        <v>88</v>
      </c>
      <c r="C20" s="17">
        <v>200</v>
      </c>
      <c r="D20" s="10" t="s">
        <v>38</v>
      </c>
      <c r="E20" s="8">
        <v>48</v>
      </c>
      <c r="F20" s="18" t="s">
        <v>47</v>
      </c>
      <c r="G20" s="26"/>
      <c r="H20" s="28">
        <v>20</v>
      </c>
      <c r="I20" s="10" t="s">
        <v>43</v>
      </c>
      <c r="J20" s="7">
        <v>2</v>
      </c>
      <c r="K20" s="29" t="s">
        <v>47</v>
      </c>
      <c r="L20" s="1"/>
      <c r="M20" s="9"/>
      <c r="O20" s="3">
        <v>18</v>
      </c>
      <c r="P20" s="44" t="str">
        <f t="shared" si="0"/>
        <v xml:space="preserve">200€ / jour  </v>
      </c>
      <c r="Q20" s="45" t="str">
        <f t="shared" si="1"/>
        <v>48 Heures</v>
      </c>
      <c r="S20" s="44" t="str">
        <f t="shared" si="2"/>
        <v>20€ / heure</v>
      </c>
      <c r="T20" s="45" t="str">
        <f t="shared" si="3"/>
        <v>2 Heures</v>
      </c>
    </row>
    <row r="21" spans="1:20" ht="20.100000000000001" customHeight="1">
      <c r="A21" s="8">
        <v>19</v>
      </c>
      <c r="B21" s="16" t="s">
        <v>89</v>
      </c>
      <c r="C21" s="17">
        <v>100</v>
      </c>
      <c r="D21" s="10" t="s">
        <v>38</v>
      </c>
      <c r="E21" s="8">
        <v>48</v>
      </c>
      <c r="F21" s="18" t="s">
        <v>47</v>
      </c>
      <c r="G21" s="26"/>
      <c r="H21" s="28" t="s">
        <v>34</v>
      </c>
      <c r="I21" s="9" t="s">
        <v>34</v>
      </c>
      <c r="J21" s="8" t="s">
        <v>34</v>
      </c>
      <c r="K21" s="18" t="s">
        <v>34</v>
      </c>
      <c r="L21" s="2"/>
      <c r="M21" s="9"/>
      <c r="O21" s="3">
        <v>19</v>
      </c>
      <c r="P21" s="44" t="str">
        <f t="shared" si="0"/>
        <v xml:space="preserve">100€ / jour  </v>
      </c>
      <c r="Q21" s="45" t="str">
        <f t="shared" si="1"/>
        <v>48 Heures</v>
      </c>
      <c r="S21" s="44" t="str">
        <f t="shared" si="2"/>
        <v>néantnéant</v>
      </c>
      <c r="T21" s="45" t="str">
        <f t="shared" si="3"/>
        <v>néant néant</v>
      </c>
    </row>
    <row r="22" spans="1:20" ht="20.100000000000001" customHeight="1">
      <c r="A22" s="8">
        <v>20</v>
      </c>
      <c r="B22" s="16" t="s">
        <v>90</v>
      </c>
      <c r="C22" s="17">
        <v>100</v>
      </c>
      <c r="D22" s="10" t="s">
        <v>38</v>
      </c>
      <c r="E22" s="8">
        <v>15</v>
      </c>
      <c r="F22" s="18" t="s">
        <v>46</v>
      </c>
      <c r="G22" s="26"/>
      <c r="H22" s="28">
        <v>200</v>
      </c>
      <c r="I22" s="10" t="s">
        <v>43</v>
      </c>
      <c r="J22" s="7">
        <v>2</v>
      </c>
      <c r="K22" s="29" t="s">
        <v>46</v>
      </c>
      <c r="L22" s="1"/>
      <c r="M22" s="9"/>
      <c r="O22" s="3">
        <v>20</v>
      </c>
      <c r="P22" s="44" t="str">
        <f t="shared" si="0"/>
        <v xml:space="preserve">100€ / jour  </v>
      </c>
      <c r="Q22" s="45" t="str">
        <f t="shared" si="1"/>
        <v>15 Jours ouvrables</v>
      </c>
      <c r="S22" s="44" t="str">
        <f t="shared" si="2"/>
        <v>200€ / heure</v>
      </c>
      <c r="T22" s="45" t="str">
        <f t="shared" si="3"/>
        <v>2 Jours ouvrables</v>
      </c>
    </row>
    <row r="23" spans="1:20" ht="20.100000000000001" customHeight="1">
      <c r="A23" s="8">
        <v>21</v>
      </c>
      <c r="B23" s="16" t="s">
        <v>91</v>
      </c>
      <c r="C23" s="17">
        <v>100</v>
      </c>
      <c r="D23" s="10" t="s">
        <v>38</v>
      </c>
      <c r="E23" s="8">
        <v>40</v>
      </c>
      <c r="F23" s="18" t="s">
        <v>46</v>
      </c>
      <c r="G23" s="26"/>
      <c r="H23" s="28">
        <v>200</v>
      </c>
      <c r="I23" s="10" t="s">
        <v>38</v>
      </c>
      <c r="J23" s="8">
        <v>15</v>
      </c>
      <c r="K23" s="18" t="s">
        <v>46</v>
      </c>
      <c r="L23" s="2"/>
      <c r="M23" s="9"/>
      <c r="O23" s="3">
        <v>21</v>
      </c>
      <c r="P23" s="44" t="str">
        <f t="shared" si="0"/>
        <v xml:space="preserve">100€ / jour  </v>
      </c>
      <c r="Q23" s="45" t="str">
        <f t="shared" si="1"/>
        <v>40 Jours ouvrables</v>
      </c>
      <c r="S23" s="44" t="str">
        <f t="shared" si="2"/>
        <v xml:space="preserve">200€ / jour  </v>
      </c>
      <c r="T23" s="45" t="str">
        <f t="shared" si="3"/>
        <v>15 Jours ouvrables</v>
      </c>
    </row>
    <row r="24" spans="1:20" ht="20.100000000000001" customHeight="1">
      <c r="A24" s="8">
        <v>22</v>
      </c>
      <c r="B24" s="16" t="s">
        <v>92</v>
      </c>
      <c r="C24" s="17">
        <v>40</v>
      </c>
      <c r="D24" s="10" t="s">
        <v>42</v>
      </c>
      <c r="E24" s="11" t="s">
        <v>36</v>
      </c>
      <c r="F24" s="19" t="s">
        <v>36</v>
      </c>
      <c r="G24" s="26"/>
      <c r="H24" s="31">
        <v>1000</v>
      </c>
      <c r="I24" s="13" t="s">
        <v>52</v>
      </c>
      <c r="J24" s="8" t="s">
        <v>36</v>
      </c>
      <c r="K24" s="18" t="s">
        <v>36</v>
      </c>
      <c r="L24" s="2"/>
      <c r="M24" s="9"/>
      <c r="O24" s="3">
        <v>22</v>
      </c>
      <c r="P24" s="44" t="str">
        <f t="shared" si="0"/>
        <v>40€ / jour</v>
      </c>
      <c r="Q24" s="45" t="str">
        <f t="shared" si="1"/>
        <v>mensuel(rapportage) mensuel(rapportage)</v>
      </c>
      <c r="S24" s="44" t="str">
        <f t="shared" si="2"/>
        <v>1000€/signalement</v>
      </c>
      <c r="T24" s="45" t="str">
        <f t="shared" si="3"/>
        <v>mensuel(rapportage) mensuel(rapportage)</v>
      </c>
    </row>
    <row r="25" spans="1:20" ht="20.100000000000001" customHeight="1">
      <c r="A25" s="8">
        <v>23</v>
      </c>
      <c r="B25" s="16" t="s">
        <v>93</v>
      </c>
      <c r="C25" s="17">
        <v>400</v>
      </c>
      <c r="D25" s="10" t="s">
        <v>45</v>
      </c>
      <c r="E25" s="8">
        <v>4</v>
      </c>
      <c r="F25" s="18" t="s">
        <v>47</v>
      </c>
      <c r="G25" s="26"/>
      <c r="H25" s="28">
        <v>800</v>
      </c>
      <c r="I25" s="10" t="s">
        <v>42</v>
      </c>
      <c r="J25" s="7">
        <v>1</v>
      </c>
      <c r="K25" s="29" t="s">
        <v>47</v>
      </c>
      <c r="L25" s="1"/>
      <c r="M25" s="9"/>
      <c r="O25" s="3">
        <v>23</v>
      </c>
      <c r="P25" s="44" t="str">
        <f t="shared" si="0"/>
        <v xml:space="preserve">400€ / jour </v>
      </c>
      <c r="Q25" s="45" t="str">
        <f t="shared" si="1"/>
        <v>4 Heures</v>
      </c>
      <c r="S25" s="44" t="str">
        <f t="shared" si="2"/>
        <v>800€ / jour</v>
      </c>
      <c r="T25" s="45" t="str">
        <f t="shared" si="3"/>
        <v>1 Heures</v>
      </c>
    </row>
    <row r="26" spans="1:20" ht="20.100000000000001" customHeight="1">
      <c r="A26" s="8">
        <v>24</v>
      </c>
      <c r="B26" s="16" t="s">
        <v>94</v>
      </c>
      <c r="C26" s="17">
        <v>600</v>
      </c>
      <c r="D26" s="10" t="s">
        <v>41</v>
      </c>
      <c r="E26" s="8">
        <v>0.5</v>
      </c>
      <c r="F26" s="18" t="s">
        <v>47</v>
      </c>
      <c r="G26" s="26"/>
      <c r="H26" s="28">
        <v>1200</v>
      </c>
      <c r="I26" s="10" t="s">
        <v>41</v>
      </c>
      <c r="J26" s="7">
        <v>0.5</v>
      </c>
      <c r="K26" s="29" t="s">
        <v>47</v>
      </c>
      <c r="L26" s="1"/>
      <c r="M26" s="9"/>
      <c r="O26" s="3">
        <v>24</v>
      </c>
      <c r="P26" s="44" t="str">
        <f t="shared" si="0"/>
        <v>600€/jour</v>
      </c>
      <c r="Q26" s="45" t="str">
        <f t="shared" si="1"/>
        <v>0.5 Heures</v>
      </c>
      <c r="S26" s="44" t="str">
        <f t="shared" si="2"/>
        <v>1200€/jour</v>
      </c>
      <c r="T26" s="45" t="str">
        <f t="shared" si="3"/>
        <v>0.5 Heures</v>
      </c>
    </row>
    <row r="27" spans="1:20" ht="20.100000000000001" customHeight="1">
      <c r="A27" s="8">
        <v>25</v>
      </c>
      <c r="B27" s="16" t="s">
        <v>95</v>
      </c>
      <c r="C27" s="17">
        <v>40</v>
      </c>
      <c r="D27" s="10" t="s">
        <v>41</v>
      </c>
      <c r="E27" s="8">
        <v>7</v>
      </c>
      <c r="F27" s="18" t="s">
        <v>49</v>
      </c>
      <c r="G27" s="26"/>
      <c r="H27" s="28">
        <v>80</v>
      </c>
      <c r="I27" s="10" t="s">
        <v>41</v>
      </c>
      <c r="J27" s="7">
        <v>7</v>
      </c>
      <c r="K27" s="29" t="s">
        <v>49</v>
      </c>
      <c r="L27" s="1"/>
      <c r="M27" s="9"/>
      <c r="O27" s="3">
        <v>25</v>
      </c>
      <c r="P27" s="44" t="str">
        <f t="shared" si="0"/>
        <v>40€/jour</v>
      </c>
      <c r="Q27" s="45" t="str">
        <f t="shared" si="1"/>
        <v>7 Jours</v>
      </c>
      <c r="S27" s="44" t="str">
        <f t="shared" si="2"/>
        <v>80€/jour</v>
      </c>
      <c r="T27" s="45" t="str">
        <f t="shared" si="3"/>
        <v>7 Jours</v>
      </c>
    </row>
    <row r="28" spans="1:20" ht="20.100000000000001" customHeight="1">
      <c r="A28" s="8">
        <v>26</v>
      </c>
      <c r="B28" s="16" t="s">
        <v>96</v>
      </c>
      <c r="C28" s="17">
        <v>600</v>
      </c>
      <c r="D28" s="10" t="s">
        <v>41</v>
      </c>
      <c r="E28" s="8">
        <v>5</v>
      </c>
      <c r="F28" s="18" t="s">
        <v>46</v>
      </c>
      <c r="G28" s="26"/>
      <c r="H28" s="28">
        <v>1200</v>
      </c>
      <c r="I28" s="10" t="s">
        <v>41</v>
      </c>
      <c r="J28" s="8">
        <v>5</v>
      </c>
      <c r="K28" s="18" t="s">
        <v>46</v>
      </c>
      <c r="L28" s="2"/>
      <c r="M28" s="9"/>
      <c r="O28" s="3">
        <v>26</v>
      </c>
      <c r="P28" s="44" t="str">
        <f t="shared" si="0"/>
        <v>600€/jour</v>
      </c>
      <c r="Q28" s="45" t="str">
        <f t="shared" si="1"/>
        <v>5 Jours ouvrables</v>
      </c>
      <c r="S28" s="44" t="str">
        <f t="shared" si="2"/>
        <v>1200€/jour</v>
      </c>
      <c r="T28" s="45" t="str">
        <f t="shared" si="3"/>
        <v>5 Jours ouvrables</v>
      </c>
    </row>
    <row r="29" spans="1:20" ht="20.100000000000001" customHeight="1">
      <c r="A29" s="8">
        <v>27</v>
      </c>
      <c r="B29" s="16" t="s">
        <v>97</v>
      </c>
      <c r="C29" s="17">
        <v>100</v>
      </c>
      <c r="D29" s="10" t="s">
        <v>38</v>
      </c>
      <c r="E29" s="8">
        <v>2</v>
      </c>
      <c r="F29" s="18" t="s">
        <v>50</v>
      </c>
      <c r="G29" s="26"/>
      <c r="H29" s="28">
        <v>200</v>
      </c>
      <c r="I29" s="10" t="s">
        <v>38</v>
      </c>
      <c r="J29" s="7">
        <v>1</v>
      </c>
      <c r="K29" s="29" t="s">
        <v>50</v>
      </c>
      <c r="L29" s="1"/>
      <c r="M29" s="9"/>
      <c r="O29" s="3">
        <v>27</v>
      </c>
      <c r="P29" s="44" t="str">
        <f t="shared" si="0"/>
        <v xml:space="preserve">100€ / jour  </v>
      </c>
      <c r="Q29" s="45" t="str">
        <f t="shared" si="1"/>
        <v>2 Semaines</v>
      </c>
      <c r="S29" s="44" t="str">
        <f t="shared" si="2"/>
        <v xml:space="preserve">200€ / jour  </v>
      </c>
      <c r="T29" s="45" t="str">
        <f t="shared" si="3"/>
        <v>1 Semaines</v>
      </c>
    </row>
    <row r="30" spans="1:20" ht="20.100000000000001" customHeight="1" thickBot="1">
      <c r="A30" s="8">
        <v>28</v>
      </c>
      <c r="B30" s="16" t="s">
        <v>98</v>
      </c>
      <c r="C30" s="20">
        <v>20</v>
      </c>
      <c r="D30" s="21" t="s">
        <v>42</v>
      </c>
      <c r="E30" s="22">
        <v>4</v>
      </c>
      <c r="F30" s="23" t="s">
        <v>47</v>
      </c>
      <c r="G30" s="26"/>
      <c r="H30" s="32" t="s">
        <v>34</v>
      </c>
      <c r="I30" s="33" t="s">
        <v>34</v>
      </c>
      <c r="J30" s="22" t="s">
        <v>34</v>
      </c>
      <c r="K30" s="23" t="s">
        <v>34</v>
      </c>
      <c r="L30" s="2"/>
      <c r="M30" s="9"/>
      <c r="O30" s="3">
        <v>28</v>
      </c>
      <c r="P30" s="46" t="str">
        <f t="shared" si="0"/>
        <v>20€ / jour</v>
      </c>
      <c r="Q30" s="47" t="str">
        <f t="shared" si="1"/>
        <v>4 Heures</v>
      </c>
      <c r="S30" s="46" t="str">
        <f t="shared" si="2"/>
        <v>néantnéant</v>
      </c>
      <c r="T30" s="47" t="str">
        <f t="shared" si="3"/>
        <v>néant néant</v>
      </c>
    </row>
    <row r="31" spans="1:20" ht="20.100000000000001" customHeight="1">
      <c r="E31" s="3"/>
    </row>
    <row r="32" spans="1:20" ht="20.100000000000001" customHeight="1">
      <c r="E32" s="3"/>
    </row>
    <row r="33" spans="5:5" ht="20.100000000000001" customHeight="1">
      <c r="E33" s="3"/>
    </row>
    <row r="34" spans="5:5" ht="20.100000000000001" customHeight="1">
      <c r="E34" s="3"/>
    </row>
    <row r="35" spans="5:5" ht="20.100000000000001" customHeight="1">
      <c r="E35" s="3"/>
    </row>
    <row r="36" spans="5:5" ht="20.100000000000001" customHeight="1">
      <c r="E36" s="3"/>
    </row>
    <row r="37" spans="5:5" ht="20.100000000000001" customHeight="1">
      <c r="E37" s="3"/>
    </row>
    <row r="38" spans="5:5" ht="20.100000000000001" customHeight="1">
      <c r="E38" s="3"/>
    </row>
    <row r="39" spans="5:5" ht="20.100000000000001" customHeight="1">
      <c r="E39" s="3"/>
    </row>
    <row r="40" spans="5:5" ht="20.100000000000001" customHeight="1">
      <c r="E40" s="3"/>
    </row>
    <row r="41" spans="5:5" ht="20.100000000000001" customHeight="1">
      <c r="E41" s="3"/>
    </row>
    <row r="42" spans="5:5" ht="20.100000000000001" customHeight="1">
      <c r="E42" s="3"/>
    </row>
    <row r="43" spans="5:5" ht="20.100000000000001" customHeight="1">
      <c r="E43" s="3"/>
    </row>
    <row r="44" spans="5:5" ht="20.100000000000001" customHeight="1">
      <c r="E44" s="3"/>
    </row>
    <row r="45" spans="5:5" ht="20.100000000000001" customHeight="1">
      <c r="E45" s="3"/>
    </row>
    <row r="46" spans="5:5" ht="20.100000000000001" customHeight="1">
      <c r="E46" s="3"/>
    </row>
    <row r="47" spans="5:5" ht="20.100000000000001" customHeight="1">
      <c r="E47" s="3"/>
    </row>
    <row r="48" spans="5:5" ht="20.100000000000001" customHeight="1">
      <c r="E48" s="3"/>
    </row>
    <row r="49" ht="20.100000000000001" customHeight="1"/>
    <row r="50" ht="20.100000000000001" customHeight="1"/>
    <row r="51" ht="20.100000000000001" customHeight="1"/>
  </sheetData>
  <mergeCells count="8">
    <mergeCell ref="P1:Q1"/>
    <mergeCell ref="S1:T1"/>
    <mergeCell ref="E2:F2"/>
    <mergeCell ref="C2:D2"/>
    <mergeCell ref="C1:F1"/>
    <mergeCell ref="H2:I2"/>
    <mergeCell ref="J2:K2"/>
    <mergeCell ref="H1:K1"/>
  </mergeCells>
  <phoneticPr fontId="2" type="noConversion"/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2:F11"/>
  <sheetViews>
    <sheetView showFormulas="1" topLeftCell="D1" workbookViewId="0">
      <selection activeCell="E3" sqref="E3"/>
    </sheetView>
  </sheetViews>
  <sheetFormatPr baseColWidth="10" defaultRowHeight="15"/>
  <cols>
    <col min="1" max="1" width="3.140625" bestFit="1" customWidth="1"/>
    <col min="2" max="2" width="81" customWidth="1"/>
    <col min="3" max="3" width="48.85546875" bestFit="1" customWidth="1"/>
    <col min="4" max="4" width="48.5703125" bestFit="1" customWidth="1"/>
    <col min="5" max="5" width="56.85546875" bestFit="1" customWidth="1"/>
  </cols>
  <sheetData>
    <row r="2" spans="1:6">
      <c r="B2" s="48" t="s">
        <v>69</v>
      </c>
      <c r="C2" t="s">
        <v>68</v>
      </c>
      <c r="D2" t="s">
        <v>67</v>
      </c>
      <c r="E2" t="s">
        <v>70</v>
      </c>
    </row>
    <row r="3" spans="1:6">
      <c r="A3" t="s">
        <v>19</v>
      </c>
      <c r="B3" s="40" t="str">
        <f>IF(AND($J3="SLA01",$K3="NON CRITIQUE",$AG3&gt;10),($AG3-BONUS!$E$3)*BONUS!$C$3,IF(AND($J3="SLA01",$K3="CRITIQUE",($AE3*24)&gt;BONUS!$J$3),($AG3-2)*BONUS!$H$3,""))</f>
        <v/>
      </c>
      <c r="C3" t="str">
        <f>IF(AND($J3="SLA01",$K3="NON CRITIQUE"),BONUS!$Q$3,IF(AND($J3="SLA01",$K3="CRITIQUE"),BONUS!$T$3,""))</f>
        <v/>
      </c>
      <c r="D3" t="str">
        <f>IF(AND($J3="SLA01",$K3="NON CRITIQUE"),BONUS!$P$3,IF(AND($J3="SLA01",$K3="CRITIQUE"),BONUS!$S$3,""))</f>
        <v/>
      </c>
      <c r="E3" t="str">
        <f>IFERROR(IF(AND($J3="SLA01",$K3="NON CRITIQUE"),$O3/BONUS!$C$3,IF(AND($J3="SLA01",$K3="CRITIQUE"),$O3/BONUS!$H$3,"")),"")</f>
        <v/>
      </c>
      <c r="F3" s="49"/>
    </row>
    <row r="4" spans="1:6">
      <c r="A4" t="s">
        <v>7</v>
      </c>
      <c r="B4" s="40" t="str">
        <f>IF(AND($J4="SLA02",$K4="NON CRITIQUE",$AG4&gt;10),($AG4-BONUS!$E$3)*BONUS!$C$3,IF(AND($J4="SLA02",$K4="CRITIQUE",($AE4*24)&gt;BONUS!$J$3),($AG4-2)*BONUS!$H$3,""))</f>
        <v/>
      </c>
      <c r="C4" t="str">
        <f>IF(AND($J4="SLA02",$K4="NON CRITIQUE"),BONUS!$Q$3,IF(AND($J4="SLA02",$K4="CRITIQUE"),BONUS!$T$3,""))</f>
        <v/>
      </c>
      <c r="D4" t="str">
        <f>IF(AND($J4="SLA02",$K4="NON CRITIQUE"),BONUS!$P$3,IF(AND($J4="SLA02",$K4="CRITIQUE"),BONUS!$S$3,""))</f>
        <v/>
      </c>
      <c r="E4" t="str">
        <f>IFERROR(IF(AND($J4="SLA02",$K4="NON CRITIQUE"),$O4/BONUS!$C$3,IF(AND($J4="SLA02",$K4="CRITIQUE"),$O4/BONUS!$H$3,"")),"")</f>
        <v/>
      </c>
    </row>
    <row r="5" spans="1:6">
      <c r="A5" t="s">
        <v>20</v>
      </c>
      <c r="B5" s="40" t="str">
        <f>IF(AND($J5="SLA03",$K5="NON CRITIQUE",$AG5&gt;10),($AG5-BONUS!$E$3)*BONUS!$C$3,IF(AND($J5="SLA03",$K5="CRITIQUE",($AE5*24)&gt;BONUS!$J$3),($AG5-2)*BONUS!$H$3,""))</f>
        <v/>
      </c>
      <c r="C5" t="str">
        <f>IF(AND($J5="SLA03",$K5="NON CRITIQUE"),BONUS!$Q$3,IF(AND($J5="SLA03",$K5="CRITIQUE"),BONUS!$T$3,""))</f>
        <v/>
      </c>
      <c r="D5" t="str">
        <f>IF(AND($J5="SLA03",$K5="NON CRITIQUE"),BONUS!$P$3,IF(AND($J5="SLA03",$K5="CRITIQUE"),BONUS!$S$3,""))</f>
        <v/>
      </c>
      <c r="E5" t="str">
        <f>IFERROR(IF(AND($J5="SLA03",$K5="NON CRITIQUE"),$O5/BONUS!$C$3,IF(AND($J5="SLA03",$K5="CRITIQUE"),$O5/BONUS!$H$3,"")),"")</f>
        <v/>
      </c>
    </row>
    <row r="6" spans="1:6">
      <c r="A6" t="s">
        <v>12</v>
      </c>
      <c r="B6" s="40" t="str">
        <f>IF(AND($J6="SLA04",$K6="NON CRITIQUE",$AG6&gt;10),($AG6-BONUS!$E$3)*BONUS!$C$3,IF(AND($J6="SLA04",$K6="CRITIQUE",($AE6*24)&gt;BONUS!$J$3),($AG6-2)*BONUS!$H$3,""))</f>
        <v/>
      </c>
      <c r="C6" t="str">
        <f>IF(AND($J6="SLA04",$K6="NON CRITIQUE"),BONUS!$Q$3,IF(AND($J6="SLA04",$K6="CRITIQUE"),BONUS!$T$3,""))</f>
        <v/>
      </c>
      <c r="D6" t="str">
        <f>IF(AND($J6="SLA04",$K6="NON CRITIQUE"),BONUS!$P$3,IF(AND($J6="SLA04",$K6="CRITIQUE"),BONUS!$S$3,""))</f>
        <v/>
      </c>
      <c r="E6" t="str">
        <f>IFERROR(IF(AND($J6="SLA04",$K6="NON CRITIQUE"),$O6/BONUS!$C$3,IF(AND($J6="SLA04",$K6="CRITIQUE"),$O6/BONUS!$H$3,"")),"")</f>
        <v/>
      </c>
    </row>
    <row r="7" spans="1:6">
      <c r="A7" t="s">
        <v>6</v>
      </c>
      <c r="B7" s="40" t="str">
        <f>IF(AND($J7="SLA05",$K7="NON CRITIQUE",$AG7&gt;10),($AG7-BONUS!$E$3)*BONUS!$C$3,IF(AND($J7="SLA05",$K7="CRITIQUE",($AE7*24)&gt;BONUS!$J$3),($AG7-2)*BONUS!$H$3,""))</f>
        <v/>
      </c>
      <c r="C7" t="str">
        <f>IF(AND($J7="SLA05",$K7="NON CRITIQUE"),BONUS!$Q$3,IF(AND($J7="SLA05",$K7="CRITIQUE"),BONUS!$T$3,""))</f>
        <v/>
      </c>
      <c r="D7" t="str">
        <f>IF(AND($J7="SLA05",$K7="NON CRITIQUE"),BONUS!$P$3,IF(AND($J7="SLA05",$K7="CRITIQUE"),BONUS!$S$3,""))</f>
        <v/>
      </c>
      <c r="E7" t="str">
        <f>IFERROR(IF(AND($J7="SLA05",$K7="NON CRITIQUE"),$O7/BONUS!$C$3,IF(AND($J7="SLA05",$K7="CRITIQUE"),$O7/BONUS!$H$3,"")),"")</f>
        <v/>
      </c>
    </row>
    <row r="8" spans="1:6">
      <c r="A8" t="s">
        <v>21</v>
      </c>
      <c r="B8" s="40" t="str">
        <f>IF(AND($J8="SLA06",$K8="NON CRITIQUE",$AG8&gt;10),($AG8-BONUS!$E$3)*BONUS!$C$3,IF(AND($J8="SLA06",$K8="CRITIQUE",($AE8*24)&gt;BONUS!$J$3),($AG8-2)*BONUS!$H$3,""))</f>
        <v/>
      </c>
      <c r="C8" t="str">
        <f>IF(AND($J8="SLA06",$K8="NON CRITIQUE"),BONUS!$Q$3,IF(AND($J8="SLA06",$K8="CRITIQUE"),BONUS!$T$3,""))</f>
        <v/>
      </c>
      <c r="D8" t="str">
        <f>IF(AND($J8="SLA06",$K8="NON CRITIQUE"),BONUS!$P$3,IF(AND($J8="SLA06",$K8="CRITIQUE"),BONUS!$S$3,""))</f>
        <v/>
      </c>
      <c r="E8" t="str">
        <f>IFERROR(IF(AND($J8="SLA06",$K8="NON CRITIQUE"),$O8/BONUS!$C$3,IF(AND($J8="SLA06",$K8="CRITIQUE"),$O8/BONUS!$H$3,"")),"")</f>
        <v/>
      </c>
    </row>
    <row r="9" spans="1:6">
      <c r="A9" t="s">
        <v>13</v>
      </c>
      <c r="B9" s="40" t="str">
        <f>IF(AND($J9="SLA07",$K9="NON CRITIQUE",$AG9&gt;10),($AG9-BONUS!$E$3)*BONUS!$C$3,IF(AND($J9="SLA07",$K9="CRITIQUE",($AE9*24)&gt;BONUS!$J$3),($AG9-2)*BONUS!$H$3,""))</f>
        <v/>
      </c>
      <c r="C9" t="str">
        <f>IF(AND($J9="SLA07",$K9="NON CRITIQUE"),BONUS!$Q$3,IF(AND($J9="SLA07",$K9="CRITIQUE"),BONUS!$T$3,""))</f>
        <v/>
      </c>
      <c r="D9" t="str">
        <f>IF(AND($J9="SLA07",$K9="NON CRITIQUE"),BONUS!$P$3,IF(AND($J9="SLA07",$K9="CRITIQUE"),BONUS!$S$3,""))</f>
        <v/>
      </c>
      <c r="E9" t="str">
        <f>IFERROR(IF(AND($J9="SLA07",$K9="NON CRITIQUE"),$O9/BONUS!$C$3,IF(AND($J9="SLA07",$K9="CRITIQUE"),$O9/BONUS!$H$3,"")),"")</f>
        <v/>
      </c>
    </row>
    <row r="10" spans="1:6">
      <c r="A10" t="s">
        <v>22</v>
      </c>
      <c r="B10" s="40" t="str">
        <f>IF(AND($J10="SLA08",$K10="NON CRITIQUE",$AG10&gt;10),($AG10-BONUS!$E$3)*BONUS!$C$3,IF(AND($J10="SLA08",$K10="CRITIQUE",($AE10*24)&gt;BONUS!$J$3),($AG10-2)*BONUS!$H$3,""))</f>
        <v/>
      </c>
      <c r="C10" t="str">
        <f>IF(AND($J10="SLA08",$K10="NON CRITIQUE"),BONUS!$Q$3,IF(AND($J10="SLA08",$K10="CRITIQUE"),BONUS!$T$3,""))</f>
        <v/>
      </c>
      <c r="D10" t="str">
        <f>IF(AND($J10="SLA08",$K10="NON CRITIQUE"),BONUS!$P$3,IF(AND($J10="SLA08",$K10="CRITIQUE"),BONUS!$S$3,""))</f>
        <v/>
      </c>
      <c r="E10" t="str">
        <f>IFERROR(IF(AND($J10="SLA08",$K10="NON CRITIQUE"),$O10/BONUS!$C$3,IF(AND($J10="SLA08",$K10="CRITIQUE"),$O10/BONUS!$H$3,"")),"")</f>
        <v/>
      </c>
    </row>
    <row r="11" spans="1:6">
      <c r="A11" t="s">
        <v>8</v>
      </c>
      <c r="B11" s="40" t="str">
        <f>IF(AND($J11="SLA09",$K11="NON CRITIQUE",$AG11&gt;10),($AG11-BONUS!$E$3)*BONUS!$C$3,IF(AND($J11="SLA09",$K11="CRITIQUE",($AE11*24)&gt;BONUS!$J$3),($AG11-2)*BONUS!$H$3,""))</f>
        <v/>
      </c>
      <c r="C11" t="str">
        <f>IF(AND($J11="SLA09",$K11="NON CRITIQUE"),BONUS!$Q$3,IF(AND($J11="SLA09",$K11="CRITIQUE"),BONUS!$T$3,""))</f>
        <v/>
      </c>
      <c r="D11" t="str">
        <f>IF(AND($J11="SLA09",$K11="NON CRITIQUE"),BONUS!$P$3,IF(AND($J11="SLA09",$K11="CRITIQUE"),BONUS!$S$3,""))</f>
        <v/>
      </c>
      <c r="E11" t="str">
        <f>IFERROR(IF(AND($J11="SLA09",$K11="NON CRITIQUE"),$O11/BONUS!$C$3,IF(AND($J11="SLA09",$K11="CRITIQUE"),$O11/BONUS!$H$3,"")),"")</f>
        <v/>
      </c>
    </row>
  </sheetData>
  <phoneticPr fontId="2" type="noConversion"/>
  <pageMargins left="0.7" right="0.7" top="0.75" bottom="0.75" header="0.3" footer="0.3"/>
  <pageSetup paperSize="9" orientation="portrait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</vt:lpstr>
      <vt:lpstr>BONUS</vt:lpstr>
      <vt:lpstr>FORMULES</vt:lpstr>
      <vt:lpstr>BONUS!Zone_d_impression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2021-06-17T16:10:11Z</cp:lastPrinted>
  <dcterms:created xsi:type="dcterms:W3CDTF">2021-04-29T05:23:39Z</dcterms:created>
  <dcterms:modified xsi:type="dcterms:W3CDTF">2021-06-20T03:04:06Z</dcterms:modified>
</cp:coreProperties>
</file>