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9040" windowHeight="15840"/>
  </bookViews>
  <sheets>
    <sheet name="Feuil1" sheetId="1" r:id="rId1"/>
  </sheets>
  <definedNames>
    <definedName name="_xlnm._FilterDatabase" localSheetId="0" hidden="1">Feuil1!$A$1:$T$1</definedName>
  </definedNames>
  <calcPr calcId="124519"/>
  <fileRecoveryPr repairLoad="1"/>
</workbook>
</file>

<file path=xl/calcChain.xml><?xml version="1.0" encoding="utf-8"?>
<calcChain xmlns="http://schemas.openxmlformats.org/spreadsheetml/2006/main">
  <c r="F2" i="1"/>
  <c r="E2"/>
  <c r="O2"/>
  <c r="N2"/>
  <c r="N3" a="1"/>
  <c r="N3" s="1"/>
  <c r="O3" s="1"/>
  <c r="N4" a="1"/>
  <c r="N4" s="1"/>
  <c r="O4" s="1"/>
  <c r="N5" a="1"/>
  <c r="N5" s="1"/>
  <c r="O5" s="1"/>
  <c r="N6" a="1"/>
  <c r="N6" s="1"/>
  <c r="O6" s="1"/>
  <c r="N7" a="1"/>
  <c r="N7" s="1"/>
  <c r="O7" s="1"/>
  <c r="N8" a="1"/>
  <c r="N8" s="1"/>
  <c r="O8" s="1"/>
  <c r="N9" a="1"/>
  <c r="N9" s="1"/>
  <c r="O9" s="1"/>
  <c r="N10" a="1"/>
  <c r="N10" s="1"/>
  <c r="O10" s="1"/>
  <c r="N11" a="1"/>
  <c r="N11" s="1"/>
  <c r="O11" s="1"/>
  <c r="N12" a="1"/>
  <c r="N12" s="1"/>
  <c r="O12" s="1"/>
  <c r="N13" a="1"/>
  <c r="N13" s="1"/>
  <c r="O13" s="1"/>
  <c r="N14" a="1"/>
  <c r="N14" s="1"/>
  <c r="O14" s="1"/>
  <c r="N15" a="1"/>
  <c r="N15" s="1"/>
  <c r="O15" s="1"/>
  <c r="N16" a="1"/>
  <c r="N16" s="1"/>
  <c r="O16" s="1"/>
  <c r="N17" a="1"/>
  <c r="N17" s="1"/>
  <c r="O17" s="1"/>
  <c r="N18" a="1"/>
  <c r="N18" s="1"/>
  <c r="O18" s="1"/>
  <c r="N19" a="1"/>
  <c r="N19" s="1"/>
  <c r="O19" s="1"/>
  <c r="N20" a="1"/>
  <c r="N20" s="1"/>
  <c r="O20" s="1"/>
  <c r="N21" a="1"/>
  <c r="N21" s="1"/>
  <c r="O21" s="1"/>
  <c r="N22" a="1"/>
  <c r="N22" s="1"/>
  <c r="O22" s="1"/>
  <c r="N23" a="1"/>
  <c r="N23" s="1"/>
  <c r="O23" s="1"/>
  <c r="N24" a="1"/>
  <c r="N24" s="1"/>
  <c r="O24" s="1"/>
  <c r="N25" a="1"/>
  <c r="N25" s="1"/>
  <c r="O25" s="1"/>
  <c r="N26" a="1"/>
  <c r="N26" s="1"/>
  <c r="O26" s="1"/>
  <c r="N27" a="1"/>
  <c r="N27" s="1"/>
  <c r="O27" s="1"/>
  <c r="N28" a="1"/>
  <c r="N28" s="1"/>
  <c r="O28" s="1"/>
  <c r="N29" a="1"/>
  <c r="N29" s="1"/>
  <c r="O29" s="1"/>
  <c r="N30" a="1"/>
  <c r="N30" s="1"/>
  <c r="O30" s="1"/>
  <c r="N31" a="1"/>
  <c r="N31" s="1"/>
  <c r="O31" s="1"/>
  <c r="N32" a="1"/>
  <c r="N32" s="1"/>
  <c r="O32" s="1"/>
  <c r="N33" a="1"/>
  <c r="N33" s="1"/>
  <c r="O33" s="1"/>
  <c r="N34" a="1"/>
  <c r="N34" s="1"/>
  <c r="O34" s="1"/>
  <c r="N35" a="1"/>
  <c r="N35" s="1"/>
  <c r="O35" s="1"/>
  <c r="N36" a="1"/>
  <c r="N36" s="1"/>
  <c r="O36" s="1"/>
  <c r="N37" a="1"/>
  <c r="N37" s="1"/>
  <c r="O37" s="1"/>
  <c r="N38" a="1"/>
  <c r="N38" s="1"/>
  <c r="O38" s="1"/>
  <c r="N39" a="1"/>
  <c r="N39" s="1"/>
  <c r="O39" s="1"/>
  <c r="N40" a="1"/>
  <c r="N40" s="1"/>
  <c r="O40" s="1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P2" l="1"/>
  <c r="P3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K34"/>
  <c r="L34"/>
  <c r="K35"/>
  <c r="L35"/>
  <c r="K36"/>
  <c r="L36"/>
  <c r="K37"/>
  <c r="L37"/>
  <c r="K38"/>
  <c r="L38"/>
  <c r="K39"/>
  <c r="L39"/>
  <c r="K40"/>
  <c r="L40"/>
  <c r="J36"/>
  <c r="J40"/>
  <c r="J39"/>
  <c r="J38"/>
  <c r="J37"/>
  <c r="J35"/>
  <c r="J34"/>
  <c r="L29"/>
  <c r="K29"/>
  <c r="J29"/>
  <c r="L28"/>
  <c r="K28"/>
  <c r="J28"/>
  <c r="L27"/>
  <c r="K27"/>
  <c r="J27"/>
  <c r="L2"/>
  <c r="L33"/>
  <c r="K33"/>
  <c r="J33"/>
  <c r="L32"/>
  <c r="K32"/>
  <c r="J32"/>
  <c r="L31"/>
  <c r="K31"/>
  <c r="J31"/>
  <c r="L30"/>
  <c r="K30"/>
  <c r="J30"/>
  <c r="R30" s="1"/>
  <c r="L25"/>
  <c r="K25"/>
  <c r="J25"/>
  <c r="L24"/>
  <c r="K24"/>
  <c r="J24"/>
  <c r="L26"/>
  <c r="K26"/>
  <c r="J26"/>
  <c r="L12"/>
  <c r="K12"/>
  <c r="J12"/>
  <c r="L20"/>
  <c r="K20"/>
  <c r="J20"/>
  <c r="L19"/>
  <c r="K19"/>
  <c r="J19"/>
  <c r="L18"/>
  <c r="K18"/>
  <c r="J18"/>
  <c r="L23"/>
  <c r="K23"/>
  <c r="J23"/>
  <c r="L22"/>
  <c r="K22"/>
  <c r="J22"/>
  <c r="L21"/>
  <c r="K21"/>
  <c r="J21"/>
  <c r="L17"/>
  <c r="K17"/>
  <c r="J17"/>
  <c r="L16"/>
  <c r="K16"/>
  <c r="M16" s="1"/>
  <c r="J16"/>
  <c r="L15"/>
  <c r="K15"/>
  <c r="J15"/>
  <c r="L6"/>
  <c r="K6"/>
  <c r="J6"/>
  <c r="L5"/>
  <c r="K5"/>
  <c r="J5"/>
  <c r="L4"/>
  <c r="K4"/>
  <c r="J4"/>
  <c r="L14"/>
  <c r="K14"/>
  <c r="J14"/>
  <c r="L13"/>
  <c r="K13"/>
  <c r="J13"/>
  <c r="L11"/>
  <c r="K11"/>
  <c r="J11"/>
  <c r="L10"/>
  <c r="K10"/>
  <c r="M10" s="1"/>
  <c r="J10"/>
  <c r="L9"/>
  <c r="K9"/>
  <c r="J9"/>
  <c r="L8"/>
  <c r="K8"/>
  <c r="M8" s="1"/>
  <c r="J8"/>
  <c r="L7"/>
  <c r="K7"/>
  <c r="J7"/>
  <c r="L3"/>
  <c r="K3"/>
  <c r="J3"/>
  <c r="R3" s="1"/>
  <c r="K2"/>
  <c r="J2"/>
  <c r="Q38" l="1"/>
  <c r="Q39"/>
  <c r="Q27"/>
  <c r="Q34"/>
  <c r="Q37"/>
  <c r="Q29"/>
  <c r="Q40"/>
  <c r="Q35"/>
  <c r="Q28"/>
  <c r="Q36"/>
  <c r="M28"/>
  <c r="S28" s="1"/>
  <c r="T28" s="1"/>
  <c r="M27"/>
  <c r="R28" s="1"/>
  <c r="M37"/>
  <c r="M11"/>
  <c r="S11" s="1"/>
  <c r="T11" s="1"/>
  <c r="M40"/>
  <c r="S40" s="1"/>
  <c r="T40" s="1"/>
  <c r="R27"/>
  <c r="M39"/>
  <c r="R2"/>
  <c r="R34"/>
  <c r="M38"/>
  <c r="R39" s="1"/>
  <c r="M35"/>
  <c r="R36" s="1"/>
  <c r="M36"/>
  <c r="R37" s="1"/>
  <c r="M34"/>
  <c r="R35" s="1"/>
  <c r="R38"/>
  <c r="M29"/>
  <c r="M21"/>
  <c r="R22" s="1"/>
  <c r="M19"/>
  <c r="R20" s="1"/>
  <c r="R4"/>
  <c r="M26"/>
  <c r="M32"/>
  <c r="R33" s="1"/>
  <c r="M31"/>
  <c r="M6"/>
  <c r="R23"/>
  <c r="M4"/>
  <c r="S4" s="1"/>
  <c r="T4" s="1"/>
  <c r="R26"/>
  <c r="R10"/>
  <c r="R11" s="1"/>
  <c r="M14"/>
  <c r="M13"/>
  <c r="R14" s="1"/>
  <c r="R32"/>
  <c r="M7"/>
  <c r="S7" s="1"/>
  <c r="T7" s="1"/>
  <c r="R16"/>
  <c r="R8"/>
  <c r="M17"/>
  <c r="S17" s="1"/>
  <c r="T17" s="1"/>
  <c r="R18"/>
  <c r="M24"/>
  <c r="S24" s="1"/>
  <c r="T24" s="1"/>
  <c r="M15"/>
  <c r="M30"/>
  <c r="M2"/>
  <c r="S2" s="1"/>
  <c r="R13"/>
  <c r="M25"/>
  <c r="M12"/>
  <c r="M3"/>
  <c r="M9"/>
  <c r="R9"/>
  <c r="M5"/>
  <c r="S5" s="1"/>
  <c r="T5" s="1"/>
  <c r="M22"/>
  <c r="S22" s="1"/>
  <c r="T22" s="1"/>
  <c r="M23"/>
  <c r="S23" s="1"/>
  <c r="T23" s="1"/>
  <c r="M20"/>
  <c r="M18"/>
  <c r="M33"/>
  <c r="S8"/>
  <c r="T8" s="1"/>
  <c r="R19"/>
  <c r="R15"/>
  <c r="R21"/>
  <c r="R12"/>
  <c r="S10"/>
  <c r="T10" s="1"/>
  <c r="R17"/>
  <c r="R6"/>
  <c r="R25"/>
  <c r="S16"/>
  <c r="T16" s="1"/>
  <c r="R7"/>
  <c r="R24"/>
  <c r="Q16" l="1"/>
  <c r="Q22"/>
  <c r="Q20"/>
  <c r="Q13"/>
  <c r="Q32"/>
  <c r="Q8"/>
  <c r="Q3"/>
  <c r="Q15"/>
  <c r="Q10"/>
  <c r="Q6"/>
  <c r="Q4"/>
  <c r="Q17"/>
  <c r="Q24"/>
  <c r="Q12"/>
  <c r="Q7"/>
  <c r="Q23"/>
  <c r="Q31"/>
  <c r="Q9"/>
  <c r="Q5"/>
  <c r="Q14"/>
  <c r="Q11"/>
  <c r="Q26"/>
  <c r="Q18"/>
  <c r="Q25"/>
  <c r="Q19"/>
  <c r="Q33"/>
  <c r="Q30"/>
  <c r="Q21"/>
  <c r="Q2"/>
  <c r="S37"/>
  <c r="T37" s="1"/>
  <c r="R40"/>
  <c r="R29"/>
  <c r="S27"/>
  <c r="T27" s="1"/>
  <c r="S39"/>
  <c r="T39" s="1"/>
  <c r="S36"/>
  <c r="T36" s="1"/>
  <c r="S38"/>
  <c r="T38" s="1"/>
  <c r="T2"/>
  <c r="S35"/>
  <c r="T35" s="1"/>
  <c r="S34"/>
  <c r="T34" s="1"/>
  <c r="S21"/>
  <c r="T21" s="1"/>
  <c r="R31"/>
  <c r="S31" s="1"/>
  <c r="T31" s="1"/>
  <c r="S30"/>
  <c r="T30" s="1"/>
  <c r="S29"/>
  <c r="T29" s="1"/>
  <c r="S19"/>
  <c r="T19" s="1"/>
  <c r="S26"/>
  <c r="T26" s="1"/>
  <c r="S32"/>
  <c r="T32" s="1"/>
  <c r="S33"/>
  <c r="T33" s="1"/>
  <c r="S6"/>
  <c r="T6" s="1"/>
  <c r="S14"/>
  <c r="T14" s="1"/>
  <c r="R5"/>
  <c r="S13"/>
  <c r="T13" s="1"/>
  <c r="S18"/>
  <c r="T18" s="1"/>
  <c r="S15"/>
  <c r="T15" s="1"/>
  <c r="S9"/>
  <c r="T9" s="1"/>
  <c r="S3"/>
  <c r="T3" s="1"/>
  <c r="S12"/>
  <c r="T12" s="1"/>
  <c r="S20"/>
  <c r="T20" s="1"/>
  <c r="S25"/>
  <c r="T25" s="1"/>
</calcChain>
</file>

<file path=xl/sharedStrings.xml><?xml version="1.0" encoding="utf-8"?>
<sst xmlns="http://schemas.openxmlformats.org/spreadsheetml/2006/main" count="137" uniqueCount="83">
  <si>
    <t>28/02/2023</t>
  </si>
  <si>
    <t>Total 28/02/2023</t>
  </si>
  <si>
    <t>30/09/2023</t>
  </si>
  <si>
    <t>Total 30/09/2023</t>
  </si>
  <si>
    <t>30/12/2022</t>
  </si>
  <si>
    <t>Total 30/12/2022</t>
  </si>
  <si>
    <t>30/05/2023</t>
  </si>
  <si>
    <t>Total 30/05/2023</t>
  </si>
  <si>
    <t>30/06/2023</t>
  </si>
  <si>
    <t>Total 30/06/2023</t>
  </si>
  <si>
    <t>30/03/2024</t>
  </si>
  <si>
    <t>Total 30/03/2024</t>
  </si>
  <si>
    <t>30/01/2023</t>
  </si>
  <si>
    <t>Total 30/01/2023</t>
  </si>
  <si>
    <t>30/04/2023</t>
  </si>
  <si>
    <t>Total 30/04/2023</t>
  </si>
  <si>
    <t>28/02/2024</t>
  </si>
  <si>
    <t>Total 28/02/2024</t>
  </si>
  <si>
    <t>30/10/2022</t>
  </si>
  <si>
    <t>Total 30/10/2022</t>
  </si>
  <si>
    <t>30/12/2023</t>
  </si>
  <si>
    <t>Total 30/12/2023</t>
  </si>
  <si>
    <t>31/05/2024</t>
  </si>
  <si>
    <t>Total 31/05/2024</t>
  </si>
  <si>
    <t>30/11/2023</t>
  </si>
  <si>
    <t>Total 30/11/2023</t>
  </si>
  <si>
    <t>30/08/2022</t>
  </si>
  <si>
    <t>Total 30/08/2022</t>
  </si>
  <si>
    <t>30/10/2021</t>
  </si>
  <si>
    <t>Total 30/10/2021</t>
  </si>
  <si>
    <t>28/02/2022</t>
  </si>
  <si>
    <t>Total 28/02/2022</t>
  </si>
  <si>
    <t>30/09/2022</t>
  </si>
  <si>
    <t>Total 30/09/2022</t>
  </si>
  <si>
    <t>30/11/2022</t>
  </si>
  <si>
    <t>Total 30/11/2022</t>
  </si>
  <si>
    <t>30/08/2023</t>
  </si>
  <si>
    <t>Total 30/08/2023</t>
  </si>
  <si>
    <t>Désignation Article</t>
  </si>
  <si>
    <t>Date Exp</t>
  </si>
  <si>
    <t>Classement</t>
  </si>
  <si>
    <t>Qté en stock</t>
  </si>
  <si>
    <t>Mois de vente en stock</t>
  </si>
  <si>
    <t>mois de vente du lot</t>
  </si>
  <si>
    <t>Aujourd'hui</t>
  </si>
  <si>
    <t>Date de vente Max (18 mois)</t>
  </si>
  <si>
    <t>Nombre de mois restant pour vendre</t>
  </si>
  <si>
    <t>Mois de vente à Jeter</t>
  </si>
  <si>
    <t>MV Stock</t>
  </si>
  <si>
    <t>MV lot</t>
  </si>
  <si>
    <t>Perte si -</t>
  </si>
  <si>
    <t>Perte</t>
  </si>
  <si>
    <t>BA30</t>
  </si>
  <si>
    <t>BA8</t>
  </si>
  <si>
    <t>BN100</t>
  </si>
  <si>
    <t>BN200</t>
  </si>
  <si>
    <t>BP200</t>
  </si>
  <si>
    <t>BP500</t>
  </si>
  <si>
    <t>Vente Annuelle</t>
  </si>
  <si>
    <t>BK15</t>
  </si>
  <si>
    <t>BK5</t>
  </si>
  <si>
    <t>BS125</t>
  </si>
  <si>
    <t>BS30</t>
  </si>
  <si>
    <t>BV</t>
  </si>
  <si>
    <t>BY125</t>
  </si>
  <si>
    <t>BT30</t>
  </si>
  <si>
    <t>BT500</t>
  </si>
  <si>
    <t>BP250</t>
  </si>
  <si>
    <t>CP5</t>
  </si>
  <si>
    <t>CB125</t>
  </si>
  <si>
    <t>CB5</t>
  </si>
  <si>
    <t>CX200</t>
  </si>
  <si>
    <t>CX500</t>
  </si>
  <si>
    <t>CV15</t>
  </si>
  <si>
    <t>30/03/2023</t>
  </si>
  <si>
    <t>Total 30/03/2023</t>
  </si>
  <si>
    <t>MP250</t>
  </si>
  <si>
    <t>MP500</t>
  </si>
  <si>
    <t>Concat</t>
  </si>
  <si>
    <t>réf 2</t>
  </si>
  <si>
    <t>Réf 1</t>
  </si>
  <si>
    <t>Concat date -1</t>
  </si>
  <si>
    <t>Date de Consommation</t>
  </si>
</sst>
</file>

<file path=xl/styles.xml><?xml version="1.0" encoding="utf-8"?>
<styleSheet xmlns="http://schemas.openxmlformats.org/spreadsheetml/2006/main">
  <numFmts count="1">
    <numFmt numFmtId="164" formatCode="##,###,###,###,###"/>
  </numFmts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FF"/>
      <name val="Tahoma"/>
      <family val="2"/>
    </font>
    <font>
      <sz val="8"/>
      <color rgb="FF363636"/>
      <name val="Tahoma"/>
      <family val="2"/>
    </font>
    <font>
      <b/>
      <sz val="8"/>
      <color rgb="FF363636"/>
      <name val="Tahoma"/>
      <family val="2"/>
    </font>
    <font>
      <b/>
      <sz val="8"/>
      <color rgb="FF800000"/>
      <name val="Tahoma"/>
      <family val="2"/>
    </font>
    <font>
      <sz val="8"/>
      <color rgb="FFFF0000"/>
      <name val="Tahoma"/>
      <family val="2"/>
    </font>
    <font>
      <b/>
      <sz val="8"/>
      <color rgb="FFFF0000"/>
      <name val="Tahoma"/>
      <family val="2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DCDCDC"/>
      </top>
      <bottom style="thin">
        <color rgb="FFDCDCDC"/>
      </bottom>
      <diagonal/>
    </border>
    <border>
      <left/>
      <right/>
      <top style="medium">
        <color rgb="FFDCDCDC"/>
      </top>
      <bottom style="thin">
        <color rgb="FFDCDCDC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0" xfId="0" applyNumberFormat="1"/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4" fontId="4" fillId="2" borderId="1" xfId="0" applyNumberFormat="1" applyFont="1" applyFill="1" applyBorder="1" applyAlignment="1" applyProtection="1">
      <alignment horizontal="left" vertical="center"/>
      <protection locked="0"/>
    </xf>
    <xf numFmtId="49" fontId="5" fillId="2" borderId="1" xfId="0" applyNumberFormat="1" applyFont="1" applyFill="1" applyBorder="1" applyAlignment="1">
      <alignment horizontal="right" vertical="center"/>
    </xf>
    <xf numFmtId="2" fontId="4" fillId="2" borderId="1" xfId="0" applyNumberFormat="1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horizontal="right" vertical="center"/>
    </xf>
    <xf numFmtId="2" fontId="0" fillId="0" borderId="0" xfId="0" applyNumberFormat="1"/>
    <xf numFmtId="1" fontId="0" fillId="0" borderId="0" xfId="0" applyNumberFormat="1"/>
    <xf numFmtId="49" fontId="6" fillId="2" borderId="1" xfId="0" applyNumberFormat="1" applyFont="1" applyFill="1" applyBorder="1" applyAlignment="1">
      <alignment horizontal="right" vertical="center"/>
    </xf>
    <xf numFmtId="0" fontId="5" fillId="3" borderId="2" xfId="0" applyFont="1" applyFill="1" applyBorder="1" applyAlignment="1">
      <alignment horizontal="left" vertical="center" wrapText="1"/>
    </xf>
    <xf numFmtId="14" fontId="5" fillId="3" borderId="2" xfId="0" applyNumberFormat="1" applyFont="1" applyFill="1" applyBorder="1" applyAlignment="1" applyProtection="1">
      <alignment horizontal="left" vertical="center" wrapText="1"/>
      <protection locked="0"/>
    </xf>
    <xf numFmtId="2" fontId="5" fillId="4" borderId="2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0" xfId="0" applyFont="1"/>
    <xf numFmtId="14" fontId="7" fillId="2" borderId="0" xfId="0" applyNumberFormat="1" applyFont="1" applyFill="1" applyAlignment="1">
      <alignment horizontal="center" vertical="center" wrapText="1"/>
    </xf>
    <xf numFmtId="2" fontId="7" fillId="2" borderId="0" xfId="0" applyNumberFormat="1" applyFont="1" applyFill="1" applyAlignment="1">
      <alignment horizontal="center" vertical="center" wrapText="1"/>
    </xf>
    <xf numFmtId="1" fontId="8" fillId="2" borderId="0" xfId="0" applyNumberFormat="1" applyFont="1" applyFill="1" applyAlignment="1">
      <alignment horizontal="center" vertical="center" wrapText="1"/>
    </xf>
    <xf numFmtId="2" fontId="1" fillId="0" borderId="0" xfId="0" applyNumberFormat="1" applyFont="1"/>
    <xf numFmtId="1" fontId="9" fillId="0" borderId="0" xfId="0" applyNumberFormat="1" applyFont="1"/>
    <xf numFmtId="0" fontId="5" fillId="5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0"/>
  <sheetViews>
    <sheetView tabSelected="1" workbookViewId="0">
      <selection activeCell="L2" sqref="L2"/>
    </sheetView>
  </sheetViews>
  <sheetFormatPr baseColWidth="10" defaultRowHeight="15"/>
  <cols>
    <col min="2" max="2" width="17.140625" customWidth="1"/>
    <col min="4" max="4" width="15.28515625" bestFit="1" customWidth="1"/>
    <col min="5" max="5" width="13.42578125" customWidth="1"/>
    <col min="6" max="6" width="17" style="19" customWidth="1"/>
    <col min="7" max="7" width="9.42578125" customWidth="1"/>
    <col min="8" max="8" width="10" customWidth="1"/>
    <col min="9" max="9" width="8.28515625" customWidth="1"/>
    <col min="14" max="14" width="11.42578125" style="1"/>
    <col min="15" max="15" width="20.140625" customWidth="1"/>
    <col min="20" max="20" width="11.42578125" style="20"/>
  </cols>
  <sheetData>
    <row r="1" spans="1:20" ht="31.5">
      <c r="A1" s="26" t="s">
        <v>80</v>
      </c>
      <c r="B1" s="11" t="s">
        <v>38</v>
      </c>
      <c r="C1" s="12" t="s">
        <v>39</v>
      </c>
      <c r="D1" s="26" t="s">
        <v>82</v>
      </c>
      <c r="E1" s="13" t="s">
        <v>40</v>
      </c>
      <c r="F1" s="11" t="s">
        <v>78</v>
      </c>
      <c r="G1" s="14" t="s">
        <v>41</v>
      </c>
      <c r="H1" s="15" t="s">
        <v>42</v>
      </c>
      <c r="I1" s="15" t="s">
        <v>58</v>
      </c>
      <c r="J1" s="15" t="s">
        <v>43</v>
      </c>
      <c r="K1" s="15" t="s">
        <v>44</v>
      </c>
      <c r="L1" s="16" t="s">
        <v>45</v>
      </c>
      <c r="M1" s="17" t="s">
        <v>46</v>
      </c>
      <c r="N1" s="16" t="s">
        <v>47</v>
      </c>
      <c r="O1" s="18" t="s">
        <v>81</v>
      </c>
      <c r="P1" s="18" t="s">
        <v>79</v>
      </c>
      <c r="Q1" s="21" t="s">
        <v>48</v>
      </c>
      <c r="R1" s="22" t="s">
        <v>49</v>
      </c>
      <c r="S1" s="22" t="s">
        <v>50</v>
      </c>
      <c r="T1" s="23" t="s">
        <v>51</v>
      </c>
    </row>
    <row r="2" spans="1:20">
      <c r="A2" s="2" t="s">
        <v>52</v>
      </c>
      <c r="B2" s="3"/>
      <c r="C2" s="4" t="s">
        <v>0</v>
      </c>
      <c r="D2" s="5" t="s">
        <v>1</v>
      </c>
      <c r="E2" s="6" t="str">
        <f>A2&amp;MID(C2,9,2)&amp;MID(C2,4,2)&amp;MID(C2,1,2)</f>
        <v>BA30230228</v>
      </c>
      <c r="F2" s="3" t="str">
        <f>A2&amp;TEXT(C2,"jj/mm/aaaa")</f>
        <v>BA3028/02/2023</v>
      </c>
      <c r="G2" s="7">
        <v>2301</v>
      </c>
      <c r="H2" s="8">
        <v>5.2875280059746066</v>
      </c>
      <c r="I2" s="9">
        <v>5222.1000000000004</v>
      </c>
      <c r="J2" s="8">
        <f t="shared" ref="J2:J40" si="0">G2/(I2/12)</f>
        <v>5.2875280059746075</v>
      </c>
      <c r="K2" s="1">
        <f t="shared" ref="K2:K40" ca="1" si="1">TODAY()</f>
        <v>44325</v>
      </c>
      <c r="L2" s="1">
        <f t="shared" ref="L2:L40" si="2">IF(C2="",0,EDATE(C2,-18))</f>
        <v>44436</v>
      </c>
      <c r="M2" s="8">
        <f t="shared" ref="M2:M40" ca="1" si="3">IF(L2&gt;K2,DATEDIF(K2,L2,"m"),0)</f>
        <v>3</v>
      </c>
      <c r="N2" s="1" t="str">
        <f>IF(MAX($C$2:$C$986*($A$2:$A$986=A2)*($C$2:$C$986&lt;C2))=0,"",MAX($C$2:$C$986*($A$2:$A$986=A2)*($C$2:$C$986&lt;C2)))</f>
        <v/>
      </c>
      <c r="O2" t="str">
        <f>A2&amp;TEXT(N2,"jj/mm/aaaa")</f>
        <v>BA30</v>
      </c>
      <c r="P2" t="str">
        <f t="shared" ref="P2:P40" si="4">A2</f>
        <v>BA30</v>
      </c>
      <c r="Q2" s="24">
        <f>IFERROR(VLOOKUP(O2,F:J,5,FALSE),0)</f>
        <v>0</v>
      </c>
      <c r="R2" s="24">
        <f t="shared" ref="R2:R40" si="5">IF(P1=P2,IF(J2&gt;M1,J2,R1+J2),J2)</f>
        <v>5.2875280059746075</v>
      </c>
      <c r="S2" s="24">
        <f ca="1">IF(J2&gt;M2,M2-R2,M2-J2)</f>
        <v>-2.2875280059746075</v>
      </c>
      <c r="T2" s="25">
        <f t="shared" ref="T2:T40" ca="1" si="6">IF(S2&lt;=0,(G2*S2/J2),0)</f>
        <v>-995.47499999999991</v>
      </c>
    </row>
    <row r="3" spans="1:20">
      <c r="A3" s="2" t="s">
        <v>53</v>
      </c>
      <c r="B3" s="3"/>
      <c r="C3" s="4" t="s">
        <v>0</v>
      </c>
      <c r="D3" s="5" t="s">
        <v>1</v>
      </c>
      <c r="E3" s="6" t="str">
        <f t="shared" ref="E3:E40" si="7">A3&amp;MID(C3,9,2)&amp;MID(C3,4,2)&amp;MID(C3,1,2)</f>
        <v>BA8230228</v>
      </c>
      <c r="F3" s="3" t="str">
        <f t="shared" ref="F3:F40" si="8">A3&amp;TEXT(C3,"jj/mm/aaaa")</f>
        <v>BA828/02/2023</v>
      </c>
      <c r="G3" s="7">
        <v>3963</v>
      </c>
      <c r="H3" s="8">
        <v>6.558181868328874</v>
      </c>
      <c r="I3" s="9">
        <v>7251.4000000000005</v>
      </c>
      <c r="J3" s="8">
        <f t="shared" si="0"/>
        <v>6.558181868328874</v>
      </c>
      <c r="K3" s="1">
        <f t="shared" ca="1" si="1"/>
        <v>44325</v>
      </c>
      <c r="L3" s="1">
        <f t="shared" si="2"/>
        <v>44436</v>
      </c>
      <c r="M3" s="8">
        <f t="shared" ca="1" si="3"/>
        <v>3</v>
      </c>
      <c r="N3" s="1" t="str">
        <f t="array" ref="N3">IF(MAX($C$2:$C$986*($A$2:$A$986=A3)*($C$2:$C$986&lt;C3))=0,"",MAX($C$2:$C$986*($A$2:$A$986=A3)*($C$2:$C$986&lt;C3)))</f>
        <v/>
      </c>
      <c r="O3" t="str">
        <f t="shared" ref="O3:O40" si="9">A3&amp;TEXT(N3,"jj/mm/aaaa")</f>
        <v>BA8</v>
      </c>
      <c r="P3" t="str">
        <f t="shared" si="4"/>
        <v>BA8</v>
      </c>
      <c r="Q3" s="24">
        <f t="shared" ref="Q3:Q40" si="10">IFERROR(VLOOKUP(O3,F:J,5,FALSE),0)</f>
        <v>0</v>
      </c>
      <c r="R3" s="24">
        <f t="shared" si="5"/>
        <v>6.558181868328874</v>
      </c>
      <c r="S3" s="24">
        <f t="shared" ref="S3:S40" ca="1" si="11">IF(J3&gt;M3,M3-R3,M3-J3)</f>
        <v>-3.558181868328874</v>
      </c>
      <c r="T3" s="25">
        <f t="shared" ca="1" si="6"/>
        <v>-2150.15</v>
      </c>
    </row>
    <row r="4" spans="1:20">
      <c r="A4" s="2" t="s">
        <v>59</v>
      </c>
      <c r="B4" s="3"/>
      <c r="C4" s="4" t="s">
        <v>14</v>
      </c>
      <c r="D4" s="5" t="s">
        <v>15</v>
      </c>
      <c r="E4" s="6" t="str">
        <f t="shared" si="7"/>
        <v>BK15230430</v>
      </c>
      <c r="F4" s="3" t="str">
        <f t="shared" si="8"/>
        <v>BK1530/04/2023</v>
      </c>
      <c r="G4" s="7">
        <v>10412</v>
      </c>
      <c r="H4" s="8">
        <v>9.2780429378784621</v>
      </c>
      <c r="I4" s="9">
        <v>26240.016523966329</v>
      </c>
      <c r="J4" s="8">
        <f t="shared" si="0"/>
        <v>4.7615823673694084</v>
      </c>
      <c r="K4" s="1">
        <f t="shared" ca="1" si="1"/>
        <v>44325</v>
      </c>
      <c r="L4" s="1">
        <f t="shared" si="2"/>
        <v>44499</v>
      </c>
      <c r="M4" s="8">
        <f t="shared" ca="1" si="3"/>
        <v>5</v>
      </c>
      <c r="N4" s="1">
        <f t="array" ref="N4">IF(MAX($C$2:$C$986*($A$2:$A$986=A4)*($C$2:$C$986&lt;C4))=0,"",MAX($C$2:$C$986*($A$2:$A$986=A4)*($C$2:$C$986&lt;C4)))</f>
        <v>45350</v>
      </c>
      <c r="O4" t="str">
        <f t="shared" si="9"/>
        <v>BK1528/02/2024</v>
      </c>
      <c r="P4" t="str">
        <f t="shared" si="4"/>
        <v>BK15</v>
      </c>
      <c r="Q4" s="24">
        <f t="shared" si="10"/>
        <v>4.5164605705090555</v>
      </c>
      <c r="R4" s="24">
        <f t="shared" si="5"/>
        <v>4.7615823673694084</v>
      </c>
      <c r="S4" s="24">
        <f t="shared" ca="1" si="11"/>
        <v>0.23841763263059157</v>
      </c>
      <c r="T4" s="25">
        <f t="shared" ca="1" si="6"/>
        <v>0</v>
      </c>
    </row>
    <row r="5" spans="1:20">
      <c r="A5" s="2" t="s">
        <v>59</v>
      </c>
      <c r="B5" s="3"/>
      <c r="C5" s="4" t="s">
        <v>16</v>
      </c>
      <c r="D5" s="5" t="s">
        <v>17</v>
      </c>
      <c r="E5" s="6" t="str">
        <f t="shared" si="7"/>
        <v>BK15240228</v>
      </c>
      <c r="F5" s="3" t="str">
        <f t="shared" si="8"/>
        <v>BK1528/02/2024</v>
      </c>
      <c r="G5" s="7">
        <v>9876</v>
      </c>
      <c r="H5" s="8">
        <v>9.2780429378784621</v>
      </c>
      <c r="I5" s="9">
        <v>26240.016523966329</v>
      </c>
      <c r="J5" s="8">
        <f t="shared" si="0"/>
        <v>4.5164605705090555</v>
      </c>
      <c r="K5" s="1">
        <f t="shared" ca="1" si="1"/>
        <v>44325</v>
      </c>
      <c r="L5" s="1">
        <f t="shared" si="2"/>
        <v>44801</v>
      </c>
      <c r="M5" s="8">
        <f t="shared" ca="1" si="3"/>
        <v>15</v>
      </c>
      <c r="N5" s="1" t="str">
        <f t="array" ref="N5">IF(MAX($C$2:$C$986*($A$2:$A$986=A5)*($C$2:$C$986&lt;C5))=0,"",MAX($C$2:$C$986*($A$2:$A$986=A5)*($C$2:$C$986&lt;C5)))</f>
        <v/>
      </c>
      <c r="O5" t="str">
        <f t="shared" si="9"/>
        <v>BK15</v>
      </c>
      <c r="P5" t="str">
        <f t="shared" si="4"/>
        <v>BK15</v>
      </c>
      <c r="Q5" s="24">
        <f t="shared" si="10"/>
        <v>0</v>
      </c>
      <c r="R5" s="24">
        <f t="shared" ca="1" si="5"/>
        <v>9.2780429378784639</v>
      </c>
      <c r="S5" s="24">
        <f t="shared" ca="1" si="11"/>
        <v>10.483539429490945</v>
      </c>
      <c r="T5" s="25">
        <f t="shared" ca="1" si="6"/>
        <v>0</v>
      </c>
    </row>
    <row r="6" spans="1:20">
      <c r="A6" s="2" t="s">
        <v>60</v>
      </c>
      <c r="B6" s="3"/>
      <c r="C6" s="4" t="s">
        <v>18</v>
      </c>
      <c r="D6" s="10" t="s">
        <v>19</v>
      </c>
      <c r="E6" s="6" t="str">
        <f t="shared" si="7"/>
        <v>BK5221030</v>
      </c>
      <c r="F6" s="3" t="str">
        <f t="shared" si="8"/>
        <v>BK530/10/2022</v>
      </c>
      <c r="G6" s="7">
        <v>169</v>
      </c>
      <c r="H6" s="8">
        <v>1.4281690140845069</v>
      </c>
      <c r="I6" s="9">
        <v>1420</v>
      </c>
      <c r="J6" s="8">
        <f t="shared" si="0"/>
        <v>1.4281690140845071</v>
      </c>
      <c r="K6" s="1">
        <f t="shared" ca="1" si="1"/>
        <v>44325</v>
      </c>
      <c r="L6" s="1">
        <f t="shared" si="2"/>
        <v>44316</v>
      </c>
      <c r="M6" s="8">
        <f t="shared" ca="1" si="3"/>
        <v>0</v>
      </c>
      <c r="N6" s="1" t="str">
        <f t="array" ref="N6">IF(MAX($C$2:$C$986*($A$2:$A$986=A6)*($C$2:$C$986&lt;C6))=0,"",MAX($C$2:$C$986*($A$2:$A$986=A6)*($C$2:$C$986&lt;C6)))</f>
        <v/>
      </c>
      <c r="O6" t="str">
        <f t="shared" si="9"/>
        <v>BK5</v>
      </c>
      <c r="P6" t="str">
        <f t="shared" si="4"/>
        <v>BK5</v>
      </c>
      <c r="Q6" s="24">
        <f t="shared" si="10"/>
        <v>0</v>
      </c>
      <c r="R6" s="24">
        <f t="shared" si="5"/>
        <v>1.4281690140845071</v>
      </c>
      <c r="S6" s="24">
        <f t="shared" ca="1" si="11"/>
        <v>-1.4281690140845071</v>
      </c>
      <c r="T6" s="25">
        <f t="shared" ca="1" si="6"/>
        <v>-169</v>
      </c>
    </row>
    <row r="7" spans="1:20">
      <c r="A7" s="2" t="s">
        <v>54</v>
      </c>
      <c r="B7" s="3"/>
      <c r="C7" s="4" t="s">
        <v>2</v>
      </c>
      <c r="D7" s="5" t="s">
        <v>3</v>
      </c>
      <c r="E7" s="6" t="str">
        <f t="shared" si="7"/>
        <v>BN100230930</v>
      </c>
      <c r="F7" s="3" t="str">
        <f t="shared" si="8"/>
        <v>BN10030/09/2023</v>
      </c>
      <c r="G7" s="7">
        <v>7362</v>
      </c>
      <c r="H7" s="8">
        <v>9.775161547313445</v>
      </c>
      <c r="I7" s="9">
        <v>9037.6</v>
      </c>
      <c r="J7" s="8">
        <f t="shared" si="0"/>
        <v>9.7751615473134468</v>
      </c>
      <c r="K7" s="1">
        <f t="shared" ca="1" si="1"/>
        <v>44325</v>
      </c>
      <c r="L7" s="1">
        <f t="shared" si="2"/>
        <v>44650</v>
      </c>
      <c r="M7" s="8">
        <f t="shared" ca="1" si="3"/>
        <v>10</v>
      </c>
      <c r="N7" s="1" t="str">
        <f t="array" ref="N7">IF(MAX($C$2:$C$986*($A$2:$A$986=A7)*($C$2:$C$986&lt;C7))=0,"",MAX($C$2:$C$986*($A$2:$A$986=A7)*($C$2:$C$986&lt;C7)))</f>
        <v/>
      </c>
      <c r="O7" t="str">
        <f t="shared" si="9"/>
        <v>BN100</v>
      </c>
      <c r="P7" t="str">
        <f t="shared" si="4"/>
        <v>BN100</v>
      </c>
      <c r="Q7" s="24">
        <f t="shared" si="10"/>
        <v>0</v>
      </c>
      <c r="R7" s="24">
        <f t="shared" si="5"/>
        <v>9.7751615473134468</v>
      </c>
      <c r="S7" s="24">
        <f t="shared" ca="1" si="11"/>
        <v>0.22483845268655323</v>
      </c>
      <c r="T7" s="25">
        <f t="shared" ca="1" si="6"/>
        <v>0</v>
      </c>
    </row>
    <row r="8" spans="1:20">
      <c r="A8" s="2" t="s">
        <v>55</v>
      </c>
      <c r="B8" s="3"/>
      <c r="C8" s="4" t="s">
        <v>4</v>
      </c>
      <c r="D8" s="10" t="s">
        <v>5</v>
      </c>
      <c r="E8" s="6" t="str">
        <f t="shared" si="7"/>
        <v>BN200221230</v>
      </c>
      <c r="F8" s="3" t="str">
        <f t="shared" si="8"/>
        <v>BN20030/12/2022</v>
      </c>
      <c r="G8" s="7">
        <v>119</v>
      </c>
      <c r="H8" s="8">
        <v>18.200208489062842</v>
      </c>
      <c r="I8" s="9">
        <v>1556.6854641816719</v>
      </c>
      <c r="J8" s="8">
        <f t="shared" si="0"/>
        <v>0.91733367649236708</v>
      </c>
      <c r="K8" s="1">
        <f t="shared" ca="1" si="1"/>
        <v>44325</v>
      </c>
      <c r="L8" s="1">
        <f t="shared" si="2"/>
        <v>44377</v>
      </c>
      <c r="M8" s="8">
        <f t="shared" ca="1" si="3"/>
        <v>1</v>
      </c>
      <c r="N8" s="1">
        <f t="array" ref="N8">IF(MAX($C$2:$C$986*($A$2:$A$986=A8)*($C$2:$C$986&lt;C8))=0,"",MAX($C$2:$C$986*($A$2:$A$986=A8)*($C$2:$C$986&lt;C8)))</f>
        <v>45076</v>
      </c>
      <c r="O8" t="str">
        <f t="shared" si="9"/>
        <v>BN20030/05/2023</v>
      </c>
      <c r="P8" t="str">
        <f t="shared" si="4"/>
        <v>BN200</v>
      </c>
      <c r="Q8" s="24">
        <f t="shared" si="10"/>
        <v>17.28287481257048</v>
      </c>
      <c r="R8" s="24">
        <f t="shared" si="5"/>
        <v>0.91733367649236708</v>
      </c>
      <c r="S8" s="24">
        <f t="shared" ca="1" si="11"/>
        <v>8.2666323507632922E-2</v>
      </c>
      <c r="T8" s="25">
        <f t="shared" ca="1" si="6"/>
        <v>0</v>
      </c>
    </row>
    <row r="9" spans="1:20">
      <c r="A9" s="2" t="s">
        <v>55</v>
      </c>
      <c r="B9" s="3"/>
      <c r="C9" s="4" t="s">
        <v>6</v>
      </c>
      <c r="D9" s="5" t="s">
        <v>7</v>
      </c>
      <c r="E9" s="6" t="str">
        <f t="shared" si="7"/>
        <v>BN200230530</v>
      </c>
      <c r="F9" s="3" t="str">
        <f t="shared" si="8"/>
        <v>BN20030/05/2023</v>
      </c>
      <c r="G9" s="7">
        <v>2242</v>
      </c>
      <c r="H9" s="8">
        <v>18.200208489062842</v>
      </c>
      <c r="I9" s="9">
        <v>1556.6854641816719</v>
      </c>
      <c r="J9" s="8">
        <f t="shared" si="0"/>
        <v>17.28287481257048</v>
      </c>
      <c r="K9" s="1">
        <f t="shared" ca="1" si="1"/>
        <v>44325</v>
      </c>
      <c r="L9" s="1">
        <f t="shared" si="2"/>
        <v>44530</v>
      </c>
      <c r="M9" s="8">
        <f t="shared" ca="1" si="3"/>
        <v>6</v>
      </c>
      <c r="N9" s="1" t="str">
        <f t="array" ref="N9">IF(MAX($C$2:$C$986*($A$2:$A$986=A9)*($C$2:$C$986&lt;C9))=0,"",MAX($C$2:$C$986*($A$2:$A$986=A9)*($C$2:$C$986&lt;C9)))</f>
        <v/>
      </c>
      <c r="O9" t="str">
        <f t="shared" si="9"/>
        <v>BN200</v>
      </c>
      <c r="P9" t="str">
        <f t="shared" si="4"/>
        <v>BN200</v>
      </c>
      <c r="Q9" s="24">
        <f t="shared" si="10"/>
        <v>0</v>
      </c>
      <c r="R9" s="24">
        <f t="shared" ca="1" si="5"/>
        <v>17.28287481257048</v>
      </c>
      <c r="S9" s="24">
        <f t="shared" ca="1" si="11"/>
        <v>-11.28287481257048</v>
      </c>
      <c r="T9" s="25">
        <f t="shared" ca="1" si="6"/>
        <v>-1463.6572679091641</v>
      </c>
    </row>
    <row r="10" spans="1:20">
      <c r="A10" s="2" t="s">
        <v>56</v>
      </c>
      <c r="B10" s="3"/>
      <c r="C10" s="4" t="s">
        <v>8</v>
      </c>
      <c r="D10" s="5" t="s">
        <v>9</v>
      </c>
      <c r="E10" s="6" t="str">
        <f t="shared" si="7"/>
        <v>BP200230630</v>
      </c>
      <c r="F10" s="3" t="str">
        <f t="shared" si="8"/>
        <v>BP20030/06/2023</v>
      </c>
      <c r="G10" s="7">
        <v>1155</v>
      </c>
      <c r="H10" s="8">
        <v>11.5135791033844</v>
      </c>
      <c r="I10" s="9">
        <v>3204.9113198130822</v>
      </c>
      <c r="J10" s="8">
        <f t="shared" si="0"/>
        <v>4.3246126388321864</v>
      </c>
      <c r="K10" s="1">
        <f t="shared" ca="1" si="1"/>
        <v>44325</v>
      </c>
      <c r="L10" s="1">
        <f t="shared" si="2"/>
        <v>44560</v>
      </c>
      <c r="M10" s="8">
        <f t="shared" ca="1" si="3"/>
        <v>7</v>
      </c>
      <c r="N10" s="1">
        <f t="array" ref="N10">IF(MAX($C$2:$C$986*($A$2:$A$986=A10)*($C$2:$C$986&lt;C10))=0,"",MAX($C$2:$C$986*($A$2:$A$986=A10)*($C$2:$C$986&lt;C10)))</f>
        <v>45381</v>
      </c>
      <c r="O10" t="str">
        <f t="shared" si="9"/>
        <v>BP20030/03/2024</v>
      </c>
      <c r="P10" t="str">
        <f t="shared" si="4"/>
        <v>BP200</v>
      </c>
      <c r="Q10" s="24">
        <f t="shared" si="10"/>
        <v>5.7511731716417653</v>
      </c>
      <c r="R10" s="24">
        <f t="shared" si="5"/>
        <v>4.3246126388321864</v>
      </c>
      <c r="S10" s="24">
        <f t="shared" ca="1" si="11"/>
        <v>2.6753873611678136</v>
      </c>
      <c r="T10" s="25">
        <f t="shared" ca="1" si="6"/>
        <v>0</v>
      </c>
    </row>
    <row r="11" spans="1:20">
      <c r="A11" s="2" t="s">
        <v>56</v>
      </c>
      <c r="B11" s="3"/>
      <c r="C11" s="4" t="s">
        <v>10</v>
      </c>
      <c r="D11" s="5" t="s">
        <v>11</v>
      </c>
      <c r="E11" s="6" t="str">
        <f t="shared" si="7"/>
        <v>BP200240330</v>
      </c>
      <c r="F11" s="3" t="str">
        <f t="shared" si="8"/>
        <v>BP20030/03/2024</v>
      </c>
      <c r="G11" s="7">
        <v>1536</v>
      </c>
      <c r="H11" s="8">
        <v>11.5135791033844</v>
      </c>
      <c r="I11" s="9">
        <v>3204.9113198130822</v>
      </c>
      <c r="J11" s="8">
        <f t="shared" si="0"/>
        <v>5.7511731716417653</v>
      </c>
      <c r="K11" s="1">
        <f t="shared" ca="1" si="1"/>
        <v>44325</v>
      </c>
      <c r="L11" s="1">
        <f t="shared" si="2"/>
        <v>44834</v>
      </c>
      <c r="M11" s="8">
        <f t="shared" ca="1" si="3"/>
        <v>16</v>
      </c>
      <c r="N11" s="1" t="str">
        <f t="array" ref="N11">IF(MAX($C$2:$C$986*($A$2:$A$986=A11)*($C$2:$C$986&lt;C11))=0,"",MAX($C$2:$C$986*($A$2:$A$986=A11)*($C$2:$C$986&lt;C11)))</f>
        <v/>
      </c>
      <c r="O11" t="str">
        <f t="shared" si="9"/>
        <v>BP200</v>
      </c>
      <c r="P11" t="str">
        <f t="shared" si="4"/>
        <v>BP200</v>
      </c>
      <c r="Q11" s="24">
        <f t="shared" si="10"/>
        <v>0</v>
      </c>
      <c r="R11" s="24">
        <f t="shared" ca="1" si="5"/>
        <v>10.075785810473953</v>
      </c>
      <c r="S11" s="24">
        <f t="shared" ca="1" si="11"/>
        <v>10.248826828358235</v>
      </c>
      <c r="T11" s="25">
        <f t="shared" ca="1" si="6"/>
        <v>0</v>
      </c>
    </row>
    <row r="12" spans="1:20">
      <c r="A12" s="2" t="s">
        <v>67</v>
      </c>
      <c r="B12" s="3"/>
      <c r="C12" s="4" t="s">
        <v>28</v>
      </c>
      <c r="D12" s="10" t="s">
        <v>29</v>
      </c>
      <c r="E12" s="6" t="str">
        <f t="shared" si="7"/>
        <v>BP250211030</v>
      </c>
      <c r="F12" s="3" t="str">
        <f t="shared" si="8"/>
        <v>BP25030/10/2021</v>
      </c>
      <c r="G12" s="7">
        <v>1560</v>
      </c>
      <c r="H12" s="8">
        <v>23.422061809158581</v>
      </c>
      <c r="I12" s="9">
        <v>1773.2</v>
      </c>
      <c r="J12" s="8">
        <f t="shared" si="0"/>
        <v>10.557184750733137</v>
      </c>
      <c r="K12" s="1">
        <f t="shared" ca="1" si="1"/>
        <v>44325</v>
      </c>
      <c r="L12" s="1">
        <f t="shared" si="2"/>
        <v>43951</v>
      </c>
      <c r="M12" s="8">
        <f t="shared" ca="1" si="3"/>
        <v>0</v>
      </c>
      <c r="N12" s="1" t="str">
        <f t="array" ref="N12">IF(MAX($C$2:$C$986*($A$2:$A$986=A12)*($C$2:$C$986&lt;C12))=0,"",MAX($C$2:$C$986*($A$2:$A$986=A12)*($C$2:$C$986&lt;C12)))</f>
        <v/>
      </c>
      <c r="O12" t="str">
        <f t="shared" si="9"/>
        <v>BP250</v>
      </c>
      <c r="P12" t="str">
        <f t="shared" si="4"/>
        <v>BP250</v>
      </c>
      <c r="Q12" s="24">
        <f t="shared" si="10"/>
        <v>0</v>
      </c>
      <c r="R12" s="24">
        <f t="shared" si="5"/>
        <v>10.557184750733137</v>
      </c>
      <c r="S12" s="24">
        <f t="shared" ca="1" si="11"/>
        <v>-10.557184750733137</v>
      </c>
      <c r="T12" s="25">
        <f t="shared" ca="1" si="6"/>
        <v>-1560</v>
      </c>
    </row>
    <row r="13" spans="1:20">
      <c r="A13" s="2" t="s">
        <v>57</v>
      </c>
      <c r="B13" s="3"/>
      <c r="C13" s="4" t="s">
        <v>12</v>
      </c>
      <c r="D13" s="5" t="s">
        <v>13</v>
      </c>
      <c r="E13" s="6" t="str">
        <f t="shared" si="7"/>
        <v>BP500230130</v>
      </c>
      <c r="F13" s="3" t="str">
        <f t="shared" si="8"/>
        <v>BP50030/01/2023</v>
      </c>
      <c r="G13" s="7">
        <v>793</v>
      </c>
      <c r="H13" s="8">
        <v>94.791565189278089</v>
      </c>
      <c r="I13" s="9">
        <v>182.42129418869331</v>
      </c>
      <c r="J13" s="8">
        <f t="shared" si="0"/>
        <v>52.164962661413966</v>
      </c>
      <c r="K13" s="1">
        <f t="shared" ca="1" si="1"/>
        <v>44325</v>
      </c>
      <c r="L13" s="1">
        <f t="shared" si="2"/>
        <v>44407</v>
      </c>
      <c r="M13" s="8">
        <f t="shared" ca="1" si="3"/>
        <v>2</v>
      </c>
      <c r="N13" s="1" t="str">
        <f t="array" ref="N13">IF(MAX($C$2:$C$986*($A$2:$A$986=A13)*($C$2:$C$986&lt;C13))=0,"",MAX($C$2:$C$986*($A$2:$A$986=A13)*($C$2:$C$986&lt;C13)))</f>
        <v/>
      </c>
      <c r="O13" t="str">
        <f t="shared" si="9"/>
        <v>BP500</v>
      </c>
      <c r="P13" t="str">
        <f t="shared" si="4"/>
        <v>BP500</v>
      </c>
      <c r="Q13" s="24">
        <f t="shared" si="10"/>
        <v>0</v>
      </c>
      <c r="R13" s="24">
        <f t="shared" si="5"/>
        <v>52.164962661413966</v>
      </c>
      <c r="S13" s="24">
        <f t="shared" ca="1" si="11"/>
        <v>-50.164962661413966</v>
      </c>
      <c r="T13" s="25">
        <f t="shared" ca="1" si="6"/>
        <v>-762.59645096855104</v>
      </c>
    </row>
    <row r="14" spans="1:20">
      <c r="A14" s="2" t="s">
        <v>57</v>
      </c>
      <c r="B14" s="3"/>
      <c r="C14" s="4" t="s">
        <v>8</v>
      </c>
      <c r="D14" s="5" t="s">
        <v>9</v>
      </c>
      <c r="E14" s="6" t="str">
        <f t="shared" si="7"/>
        <v>BP500230630</v>
      </c>
      <c r="F14" s="3" t="str">
        <f t="shared" si="8"/>
        <v>BP50030/06/2023</v>
      </c>
      <c r="G14" s="7">
        <v>648</v>
      </c>
      <c r="H14" s="8">
        <v>94.791565189278089</v>
      </c>
      <c r="I14" s="9">
        <v>182.42129418869331</v>
      </c>
      <c r="J14" s="8">
        <f t="shared" si="0"/>
        <v>42.626602527864129</v>
      </c>
      <c r="K14" s="1">
        <f t="shared" ca="1" si="1"/>
        <v>44325</v>
      </c>
      <c r="L14" s="1">
        <f t="shared" si="2"/>
        <v>44560</v>
      </c>
      <c r="M14" s="8">
        <f t="shared" ca="1" si="3"/>
        <v>7</v>
      </c>
      <c r="N14" s="1">
        <f t="array" ref="N14">IF(MAX($C$2:$C$986*($A$2:$A$986=A14)*($C$2:$C$986&lt;C14))=0,"",MAX($C$2:$C$986*($A$2:$A$986=A14)*($C$2:$C$986&lt;C14)))</f>
        <v>44956</v>
      </c>
      <c r="O14" t="str">
        <f t="shared" si="9"/>
        <v>BP50030/01/2023</v>
      </c>
      <c r="P14" t="str">
        <f t="shared" si="4"/>
        <v>BP500</v>
      </c>
      <c r="Q14" s="24">
        <f t="shared" si="10"/>
        <v>52.164962661413966</v>
      </c>
      <c r="R14" s="24">
        <f t="shared" ca="1" si="5"/>
        <v>42.626602527864129</v>
      </c>
      <c r="S14" s="24">
        <f t="shared" ca="1" si="11"/>
        <v>-35.626602527864129</v>
      </c>
      <c r="T14" s="25">
        <f t="shared" ca="1" si="6"/>
        <v>-541.58757838992892</v>
      </c>
    </row>
    <row r="15" spans="1:20">
      <c r="A15" s="2" t="s">
        <v>61</v>
      </c>
      <c r="B15" s="3"/>
      <c r="C15" s="4" t="s">
        <v>8</v>
      </c>
      <c r="D15" s="5" t="s">
        <v>9</v>
      </c>
      <c r="E15" s="6" t="str">
        <f t="shared" si="7"/>
        <v>BS125230630</v>
      </c>
      <c r="F15" s="3" t="str">
        <f t="shared" si="8"/>
        <v>BS12530/06/2023</v>
      </c>
      <c r="G15" s="7">
        <v>560</v>
      </c>
      <c r="H15" s="8">
        <v>8.9403413139075347</v>
      </c>
      <c r="I15" s="9">
        <v>751.64915566997581</v>
      </c>
      <c r="J15" s="8">
        <f t="shared" si="0"/>
        <v>8.9403413139075347</v>
      </c>
      <c r="K15" s="1">
        <f t="shared" ca="1" si="1"/>
        <v>44325</v>
      </c>
      <c r="L15" s="1">
        <f t="shared" si="2"/>
        <v>44560</v>
      </c>
      <c r="M15" s="8">
        <f t="shared" ca="1" si="3"/>
        <v>7</v>
      </c>
      <c r="N15" s="1" t="str">
        <f t="array" ref="N15">IF(MAX($C$2:$C$986*($A$2:$A$986=A15)*($C$2:$C$986&lt;C15))=0,"",MAX($C$2:$C$986*($A$2:$A$986=A15)*($C$2:$C$986&lt;C15)))</f>
        <v/>
      </c>
      <c r="O15" t="str">
        <f t="shared" si="9"/>
        <v>BS125</v>
      </c>
      <c r="P15" t="str">
        <f t="shared" si="4"/>
        <v>BS125</v>
      </c>
      <c r="Q15" s="24">
        <f t="shared" si="10"/>
        <v>0</v>
      </c>
      <c r="R15" s="24">
        <f t="shared" si="5"/>
        <v>8.9403413139075347</v>
      </c>
      <c r="S15" s="24">
        <f t="shared" ca="1" si="11"/>
        <v>-1.9403413139075347</v>
      </c>
      <c r="T15" s="25">
        <f t="shared" ca="1" si="6"/>
        <v>-121.53799252584749</v>
      </c>
    </row>
    <row r="16" spans="1:20">
      <c r="A16" s="2" t="s">
        <v>62</v>
      </c>
      <c r="B16" s="3"/>
      <c r="C16" s="4" t="s">
        <v>8</v>
      </c>
      <c r="D16" s="5" t="s">
        <v>9</v>
      </c>
      <c r="E16" s="6" t="str">
        <f t="shared" si="7"/>
        <v>BS30230630</v>
      </c>
      <c r="F16" s="3" t="str">
        <f t="shared" si="8"/>
        <v>BS3030/06/2023</v>
      </c>
      <c r="G16" s="7">
        <v>2360</v>
      </c>
      <c r="H16" s="8">
        <v>10.134927969556941</v>
      </c>
      <c r="I16" s="9">
        <v>9197.5</v>
      </c>
      <c r="J16" s="8">
        <f t="shared" si="0"/>
        <v>3.079097580864365</v>
      </c>
      <c r="K16" s="1">
        <f t="shared" ca="1" si="1"/>
        <v>44325</v>
      </c>
      <c r="L16" s="1">
        <f t="shared" si="2"/>
        <v>44560</v>
      </c>
      <c r="M16" s="8">
        <f t="shared" ca="1" si="3"/>
        <v>7</v>
      </c>
      <c r="N16" s="1" t="str">
        <f t="array" ref="N16">IF(MAX($C$2:$C$986*($A$2:$A$986=A16)*($C$2:$C$986&lt;C16))=0,"",MAX($C$2:$C$986*($A$2:$A$986=A16)*($C$2:$C$986&lt;C16)))</f>
        <v/>
      </c>
      <c r="O16" t="str">
        <f t="shared" si="9"/>
        <v>BS30</v>
      </c>
      <c r="P16" t="str">
        <f t="shared" si="4"/>
        <v>BS30</v>
      </c>
      <c r="Q16" s="24">
        <f t="shared" si="10"/>
        <v>0</v>
      </c>
      <c r="R16" s="24">
        <f t="shared" si="5"/>
        <v>3.079097580864365</v>
      </c>
      <c r="S16" s="24">
        <f t="shared" ca="1" si="11"/>
        <v>3.920902419135635</v>
      </c>
      <c r="T16" s="25">
        <f t="shared" ca="1" si="6"/>
        <v>0</v>
      </c>
    </row>
    <row r="17" spans="1:21">
      <c r="A17" s="2" t="s">
        <v>62</v>
      </c>
      <c r="B17" s="3"/>
      <c r="C17" s="4" t="s">
        <v>20</v>
      </c>
      <c r="D17" s="5" t="s">
        <v>21</v>
      </c>
      <c r="E17" s="6" t="str">
        <f t="shared" si="7"/>
        <v>BS30231230</v>
      </c>
      <c r="F17" s="3" t="str">
        <f t="shared" si="8"/>
        <v>BS3030/12/2023</v>
      </c>
      <c r="G17" s="7">
        <v>5408</v>
      </c>
      <c r="H17" s="8">
        <v>10.134927969556941</v>
      </c>
      <c r="I17" s="9">
        <v>9197.5</v>
      </c>
      <c r="J17" s="8">
        <f t="shared" si="0"/>
        <v>7.0558303886925788</v>
      </c>
      <c r="K17" s="1">
        <f t="shared" ca="1" si="1"/>
        <v>44325</v>
      </c>
      <c r="L17" s="1">
        <f t="shared" si="2"/>
        <v>44742</v>
      </c>
      <c r="M17" s="8">
        <f t="shared" ca="1" si="3"/>
        <v>13</v>
      </c>
      <c r="N17" s="1">
        <f t="array" ref="N17">IF(MAX($C$2:$C$986*($A$2:$A$986=A17)*($C$2:$C$986&lt;C17))=0,"",MAX($C$2:$C$986*($A$2:$A$986=A17)*($C$2:$C$986&lt;C17)))</f>
        <v>45107</v>
      </c>
      <c r="O17" t="str">
        <f t="shared" si="9"/>
        <v>BS3030/06/2023</v>
      </c>
      <c r="P17" t="str">
        <f t="shared" si="4"/>
        <v>BS30</v>
      </c>
      <c r="Q17" s="24">
        <f t="shared" si="10"/>
        <v>3.079097580864365</v>
      </c>
      <c r="R17" s="24">
        <f t="shared" ca="1" si="5"/>
        <v>7.0558303886925788</v>
      </c>
      <c r="S17" s="24">
        <f t="shared" ca="1" si="11"/>
        <v>5.9441696113074212</v>
      </c>
      <c r="T17" s="25">
        <f t="shared" ca="1" si="6"/>
        <v>0</v>
      </c>
    </row>
    <row r="18" spans="1:21">
      <c r="A18" s="2" t="s">
        <v>65</v>
      </c>
      <c r="B18" s="3"/>
      <c r="C18" s="4" t="s">
        <v>18</v>
      </c>
      <c r="D18" s="10" t="s">
        <v>19</v>
      </c>
      <c r="E18" s="6" t="str">
        <f t="shared" si="7"/>
        <v>BT30221030</v>
      </c>
      <c r="F18" s="3" t="str">
        <f t="shared" si="8"/>
        <v>BT3030/10/2022</v>
      </c>
      <c r="G18" s="7">
        <v>95</v>
      </c>
      <c r="H18" s="8">
        <v>4.0902641728821667</v>
      </c>
      <c r="I18" s="9">
        <v>278.71060445387059</v>
      </c>
      <c r="J18" s="8">
        <f t="shared" si="0"/>
        <v>4.0902641728821676</v>
      </c>
      <c r="K18" s="1">
        <f t="shared" ca="1" si="1"/>
        <v>44325</v>
      </c>
      <c r="L18" s="1">
        <f t="shared" si="2"/>
        <v>44316</v>
      </c>
      <c r="M18" s="8">
        <f t="shared" ca="1" si="3"/>
        <v>0</v>
      </c>
      <c r="N18" s="1" t="str">
        <f t="array" ref="N18">IF(MAX($C$2:$C$986*($A$2:$A$986=A18)*($C$2:$C$986&lt;C18))=0,"",MAX($C$2:$C$986*($A$2:$A$986=A18)*($C$2:$C$986&lt;C18)))</f>
        <v/>
      </c>
      <c r="O18" t="str">
        <f t="shared" si="9"/>
        <v>BT30</v>
      </c>
      <c r="P18" t="str">
        <f t="shared" si="4"/>
        <v>BT30</v>
      </c>
      <c r="Q18" s="24">
        <f t="shared" si="10"/>
        <v>0</v>
      </c>
      <c r="R18" s="24">
        <f t="shared" si="5"/>
        <v>4.0902641728821676</v>
      </c>
      <c r="S18" s="24">
        <f t="shared" ca="1" si="11"/>
        <v>-4.0902641728821676</v>
      </c>
      <c r="T18" s="25">
        <f t="shared" ca="1" si="6"/>
        <v>-95</v>
      </c>
    </row>
    <row r="19" spans="1:21">
      <c r="A19" s="2" t="s">
        <v>66</v>
      </c>
      <c r="B19" s="3"/>
      <c r="C19" s="4" t="s">
        <v>26</v>
      </c>
      <c r="D19" s="10" t="s">
        <v>27</v>
      </c>
      <c r="E19" s="6" t="str">
        <f t="shared" si="7"/>
        <v>BT500220830</v>
      </c>
      <c r="F19" s="3" t="str">
        <f t="shared" si="8"/>
        <v>BT50030/08/2022</v>
      </c>
      <c r="G19" s="7">
        <v>3</v>
      </c>
      <c r="H19" s="8">
        <v>5.6561088580503576</v>
      </c>
      <c r="I19" s="9">
        <v>252.47038836028119</v>
      </c>
      <c r="J19" s="8">
        <f t="shared" si="0"/>
        <v>0.14259097961471487</v>
      </c>
      <c r="K19" s="1">
        <f t="shared" ca="1" si="1"/>
        <v>44325</v>
      </c>
      <c r="L19" s="1">
        <f t="shared" si="2"/>
        <v>44255</v>
      </c>
      <c r="M19" s="8">
        <f t="shared" ca="1" si="3"/>
        <v>0</v>
      </c>
      <c r="N19" s="1">
        <f t="array" ref="N19">IF(MAX($C$2:$C$986*($A$2:$A$986=A19)*($C$2:$C$986&lt;C19))=0,"",MAX($C$2:$C$986*($A$2:$A$986=A19)*($C$2:$C$986&lt;C19)))</f>
        <v>44985</v>
      </c>
      <c r="O19" t="str">
        <f t="shared" si="9"/>
        <v>BT50028/02/2023</v>
      </c>
      <c r="P19" t="str">
        <f t="shared" si="4"/>
        <v>BT500</v>
      </c>
      <c r="Q19" s="24">
        <f t="shared" si="10"/>
        <v>5.5135178784356418</v>
      </c>
      <c r="R19" s="24">
        <f t="shared" si="5"/>
        <v>0.14259097961471487</v>
      </c>
      <c r="S19" s="24">
        <f t="shared" ca="1" si="11"/>
        <v>-0.14259097961471487</v>
      </c>
      <c r="T19" s="25">
        <f t="shared" ca="1" si="6"/>
        <v>-3</v>
      </c>
    </row>
    <row r="20" spans="1:21">
      <c r="A20" s="2" t="s">
        <v>66</v>
      </c>
      <c r="B20" s="3"/>
      <c r="C20" s="4" t="s">
        <v>0</v>
      </c>
      <c r="D20" s="5" t="s">
        <v>1</v>
      </c>
      <c r="E20" s="6" t="str">
        <f t="shared" si="7"/>
        <v>BT500230228</v>
      </c>
      <c r="F20" s="3" t="str">
        <f t="shared" si="8"/>
        <v>BT50028/02/2023</v>
      </c>
      <c r="G20" s="7">
        <v>116</v>
      </c>
      <c r="H20" s="8">
        <v>5.6561088580503576</v>
      </c>
      <c r="I20" s="9">
        <v>252.47038836028119</v>
      </c>
      <c r="J20" s="8">
        <f t="shared" si="0"/>
        <v>5.5135178784356418</v>
      </c>
      <c r="K20" s="1">
        <f t="shared" ca="1" si="1"/>
        <v>44325</v>
      </c>
      <c r="L20" s="1">
        <f t="shared" si="2"/>
        <v>44436</v>
      </c>
      <c r="M20" s="8">
        <f t="shared" ca="1" si="3"/>
        <v>3</v>
      </c>
      <c r="N20" s="1" t="str">
        <f t="array" ref="N20">IF(MAX($C$2:$C$986*($A$2:$A$986=A20)*($C$2:$C$986&lt;C20))=0,"",MAX($C$2:$C$986*($A$2:$A$986=A20)*($C$2:$C$986&lt;C20)))</f>
        <v/>
      </c>
      <c r="O20" t="str">
        <f t="shared" si="9"/>
        <v>BT500</v>
      </c>
      <c r="P20" t="str">
        <f t="shared" si="4"/>
        <v>BT500</v>
      </c>
      <c r="Q20" s="24">
        <f t="shared" si="10"/>
        <v>0</v>
      </c>
      <c r="R20" s="24">
        <f t="shared" ca="1" si="5"/>
        <v>5.5135178784356418</v>
      </c>
      <c r="S20" s="24">
        <f t="shared" ca="1" si="11"/>
        <v>-2.5135178784356418</v>
      </c>
      <c r="T20" s="25">
        <f t="shared" ca="1" si="6"/>
        <v>-52.882402909929709</v>
      </c>
    </row>
    <row r="21" spans="1:21">
      <c r="A21" s="2" t="s">
        <v>63</v>
      </c>
      <c r="B21" s="3"/>
      <c r="C21" s="4" t="s">
        <v>14</v>
      </c>
      <c r="D21" s="5" t="s">
        <v>15</v>
      </c>
      <c r="E21" s="6" t="str">
        <f t="shared" si="7"/>
        <v>BV230430</v>
      </c>
      <c r="F21" s="3" t="str">
        <f t="shared" si="8"/>
        <v>BV30/04/2023</v>
      </c>
      <c r="G21" s="7">
        <v>240</v>
      </c>
      <c r="H21" s="8">
        <v>10.724357093213319</v>
      </c>
      <c r="I21" s="9">
        <v>670.24996813550456</v>
      </c>
      <c r="J21" s="8">
        <f t="shared" si="0"/>
        <v>4.2969043445262045</v>
      </c>
      <c r="K21" s="1">
        <f t="shared" ca="1" si="1"/>
        <v>44325</v>
      </c>
      <c r="L21" s="1">
        <f t="shared" si="2"/>
        <v>44499</v>
      </c>
      <c r="M21" s="8">
        <f t="shared" ca="1" si="3"/>
        <v>5</v>
      </c>
      <c r="N21" s="1" t="str">
        <f t="array" ref="N21">IF(MAX($C$2:$C$986*($A$2:$A$986=A21)*($C$2:$C$986&lt;C21))=0,"",MAX($C$2:$C$986*($A$2:$A$986=A21)*($C$2:$C$986&lt;C21)))</f>
        <v/>
      </c>
      <c r="O21" t="str">
        <f t="shared" si="9"/>
        <v>BV</v>
      </c>
      <c r="P21" t="str">
        <f t="shared" si="4"/>
        <v>BV</v>
      </c>
      <c r="Q21" s="24">
        <f t="shared" si="10"/>
        <v>0</v>
      </c>
      <c r="R21" s="24">
        <f t="shared" si="5"/>
        <v>4.2969043445262045</v>
      </c>
      <c r="S21" s="24">
        <f t="shared" ca="1" si="11"/>
        <v>0.70309565547379549</v>
      </c>
      <c r="T21" s="25">
        <f t="shared" ca="1" si="6"/>
        <v>0</v>
      </c>
    </row>
    <row r="22" spans="1:21">
      <c r="A22" s="2" t="s">
        <v>63</v>
      </c>
      <c r="B22" s="3"/>
      <c r="C22" s="4" t="s">
        <v>22</v>
      </c>
      <c r="D22" s="5" t="s">
        <v>23</v>
      </c>
      <c r="E22" s="6" t="str">
        <f t="shared" si="7"/>
        <v>BV240531</v>
      </c>
      <c r="F22" s="3" t="str">
        <f t="shared" si="8"/>
        <v>BV31/05/2024</v>
      </c>
      <c r="G22" s="7">
        <v>359</v>
      </c>
      <c r="H22" s="8">
        <v>10.724357093213319</v>
      </c>
      <c r="I22" s="9">
        <v>670.24996813550456</v>
      </c>
      <c r="J22" s="8">
        <f t="shared" si="0"/>
        <v>6.4274527486871147</v>
      </c>
      <c r="K22" s="1">
        <f t="shared" ca="1" si="1"/>
        <v>44325</v>
      </c>
      <c r="L22" s="1">
        <f t="shared" si="2"/>
        <v>44895</v>
      </c>
      <c r="M22" s="8">
        <f t="shared" ca="1" si="3"/>
        <v>18</v>
      </c>
      <c r="N22" s="1">
        <f t="array" ref="N22">IF(MAX($C$2:$C$986*($A$2:$A$986=A22)*($C$2:$C$986&lt;C22))=0,"",MAX($C$2:$C$986*($A$2:$A$986=A22)*($C$2:$C$986&lt;C22)))</f>
        <v>45046</v>
      </c>
      <c r="O22" t="str">
        <f t="shared" si="9"/>
        <v>BV30/04/2023</v>
      </c>
      <c r="P22" t="str">
        <f t="shared" si="4"/>
        <v>BV</v>
      </c>
      <c r="Q22" s="24">
        <f t="shared" si="10"/>
        <v>4.2969043445262045</v>
      </c>
      <c r="R22" s="24">
        <f t="shared" ca="1" si="5"/>
        <v>6.4274527486871147</v>
      </c>
      <c r="S22" s="24">
        <f t="shared" ca="1" si="11"/>
        <v>11.572547251312885</v>
      </c>
      <c r="T22" s="25">
        <f t="shared" ca="1" si="6"/>
        <v>0</v>
      </c>
    </row>
    <row r="23" spans="1:21">
      <c r="A23" s="2" t="s">
        <v>64</v>
      </c>
      <c r="B23" s="3"/>
      <c r="C23" s="4" t="s">
        <v>24</v>
      </c>
      <c r="D23" s="5" t="s">
        <v>25</v>
      </c>
      <c r="E23" s="6" t="str">
        <f t="shared" si="7"/>
        <v>BY125231130</v>
      </c>
      <c r="F23" s="3" t="str">
        <f t="shared" si="8"/>
        <v>BY12530/11/2023</v>
      </c>
      <c r="G23" s="7">
        <v>587</v>
      </c>
      <c r="H23" s="8">
        <v>6.595505617977528</v>
      </c>
      <c r="I23" s="9">
        <v>1068</v>
      </c>
      <c r="J23" s="8">
        <f t="shared" si="0"/>
        <v>6.595505617977528</v>
      </c>
      <c r="K23" s="1">
        <f t="shared" ca="1" si="1"/>
        <v>44325</v>
      </c>
      <c r="L23" s="1">
        <f t="shared" si="2"/>
        <v>44711</v>
      </c>
      <c r="M23" s="8">
        <f t="shared" ca="1" si="3"/>
        <v>12</v>
      </c>
      <c r="N23" s="1" t="str">
        <f t="array" ref="N23">IF(MAX($C$2:$C$986*($A$2:$A$986=A23)*($C$2:$C$986&lt;C23))=0,"",MAX($C$2:$C$986*($A$2:$A$986=A23)*($C$2:$C$986&lt;C23)))</f>
        <v/>
      </c>
      <c r="O23" t="str">
        <f t="shared" si="9"/>
        <v>BY125</v>
      </c>
      <c r="P23" t="str">
        <f t="shared" si="4"/>
        <v>BY125</v>
      </c>
      <c r="Q23" s="24">
        <f t="shared" si="10"/>
        <v>0</v>
      </c>
      <c r="R23" s="24">
        <f t="shared" si="5"/>
        <v>6.595505617977528</v>
      </c>
      <c r="S23" s="24">
        <f t="shared" ca="1" si="11"/>
        <v>5.404494382022472</v>
      </c>
      <c r="T23" s="25">
        <f t="shared" ca="1" si="6"/>
        <v>0</v>
      </c>
    </row>
    <row r="24" spans="1:21">
      <c r="A24" s="2" t="s">
        <v>69</v>
      </c>
      <c r="B24" s="3"/>
      <c r="C24" s="4" t="s">
        <v>14</v>
      </c>
      <c r="D24" s="5" t="s">
        <v>15</v>
      </c>
      <c r="E24" s="6" t="str">
        <f t="shared" si="7"/>
        <v>CB125230430</v>
      </c>
      <c r="F24" s="3" t="str">
        <f t="shared" si="8"/>
        <v>CB12530/04/2023</v>
      </c>
      <c r="G24" s="7">
        <v>290</v>
      </c>
      <c r="H24" s="8">
        <v>4.8059820072963229</v>
      </c>
      <c r="I24" s="9">
        <v>724.09759227495033</v>
      </c>
      <c r="J24" s="8">
        <f t="shared" si="0"/>
        <v>4.8059820072963229</v>
      </c>
      <c r="K24" s="1">
        <f t="shared" ca="1" si="1"/>
        <v>44325</v>
      </c>
      <c r="L24" s="1">
        <f t="shared" si="2"/>
        <v>44499</v>
      </c>
      <c r="M24" s="8">
        <f t="shared" ca="1" si="3"/>
        <v>5</v>
      </c>
      <c r="N24" s="1" t="str">
        <f t="array" ref="N24">IF(MAX($C$2:$C$986*($A$2:$A$986=A24)*($C$2:$C$986&lt;C24))=0,"",MAX($C$2:$C$986*($A$2:$A$986=A24)*($C$2:$C$986&lt;C24)))</f>
        <v/>
      </c>
      <c r="O24" t="str">
        <f t="shared" si="9"/>
        <v>CB125</v>
      </c>
      <c r="P24" t="str">
        <f t="shared" si="4"/>
        <v>CB125</v>
      </c>
      <c r="Q24" s="24">
        <f t="shared" si="10"/>
        <v>0</v>
      </c>
      <c r="R24" s="24">
        <f t="shared" si="5"/>
        <v>4.8059820072963229</v>
      </c>
      <c r="S24" s="24">
        <f t="shared" ca="1" si="11"/>
        <v>0.19401799270367714</v>
      </c>
      <c r="T24" s="25">
        <f t="shared" ca="1" si="6"/>
        <v>0</v>
      </c>
    </row>
    <row r="25" spans="1:21">
      <c r="A25" s="2" t="s">
        <v>70</v>
      </c>
      <c r="B25" s="3"/>
      <c r="C25" s="4" t="s">
        <v>14</v>
      </c>
      <c r="D25" s="5" t="s">
        <v>15</v>
      </c>
      <c r="E25" s="6" t="str">
        <f t="shared" si="7"/>
        <v>CB5230430</v>
      </c>
      <c r="F25" s="3" t="str">
        <f t="shared" si="8"/>
        <v>CB530/04/2023</v>
      </c>
      <c r="G25" s="7">
        <v>1570</v>
      </c>
      <c r="H25" s="8">
        <v>8.2671464302953179</v>
      </c>
      <c r="I25" s="9">
        <v>2278.9</v>
      </c>
      <c r="J25" s="8">
        <f t="shared" si="0"/>
        <v>8.2671464302953179</v>
      </c>
      <c r="K25" s="1">
        <f t="shared" ca="1" si="1"/>
        <v>44325</v>
      </c>
      <c r="L25" s="1">
        <f t="shared" si="2"/>
        <v>44499</v>
      </c>
      <c r="M25" s="8">
        <f t="shared" ca="1" si="3"/>
        <v>5</v>
      </c>
      <c r="N25" s="1" t="str">
        <f t="array" ref="N25">IF(MAX($C$2:$C$986*($A$2:$A$986=A25)*($C$2:$C$986&lt;C25))=0,"",MAX($C$2:$C$986*($A$2:$A$986=A25)*($C$2:$C$986&lt;C25)))</f>
        <v/>
      </c>
      <c r="O25" t="str">
        <f t="shared" si="9"/>
        <v>CB5</v>
      </c>
      <c r="P25" t="str">
        <f t="shared" si="4"/>
        <v>CB5</v>
      </c>
      <c r="Q25" s="24">
        <f t="shared" si="10"/>
        <v>0</v>
      </c>
      <c r="R25" s="24">
        <f t="shared" si="5"/>
        <v>8.2671464302953179</v>
      </c>
      <c r="S25" s="24">
        <f t="shared" ca="1" si="11"/>
        <v>-3.2671464302953179</v>
      </c>
      <c r="T25" s="25">
        <f t="shared" ca="1" si="6"/>
        <v>-620.45833333333337</v>
      </c>
    </row>
    <row r="26" spans="1:21">
      <c r="A26" s="2" t="s">
        <v>68</v>
      </c>
      <c r="B26" s="3"/>
      <c r="C26" s="4" t="s">
        <v>30</v>
      </c>
      <c r="D26" s="10" t="s">
        <v>31</v>
      </c>
      <c r="E26" s="6" t="str">
        <f t="shared" si="7"/>
        <v>CP5220228</v>
      </c>
      <c r="F26" s="3" t="str">
        <f t="shared" si="8"/>
        <v>CP528/02/2022</v>
      </c>
      <c r="G26" s="7">
        <v>78</v>
      </c>
      <c r="H26" s="8">
        <v>9.4545454545454533</v>
      </c>
      <c r="I26" s="9">
        <v>99</v>
      </c>
      <c r="J26" s="8">
        <f t="shared" si="0"/>
        <v>9.454545454545455</v>
      </c>
      <c r="K26" s="1">
        <f t="shared" ca="1" si="1"/>
        <v>44325</v>
      </c>
      <c r="L26" s="1">
        <f t="shared" si="2"/>
        <v>44071</v>
      </c>
      <c r="M26" s="8">
        <f t="shared" ca="1" si="3"/>
        <v>0</v>
      </c>
      <c r="N26" s="1" t="str">
        <f t="array" ref="N26">IF(MAX($C$2:$C$986*($A$2:$A$986=A26)*($C$2:$C$986&lt;C26))=0,"",MAX($C$2:$C$986*($A$2:$A$986=A26)*($C$2:$C$986&lt;C26)))</f>
        <v/>
      </c>
      <c r="O26" t="str">
        <f t="shared" si="9"/>
        <v>CP5</v>
      </c>
      <c r="P26" t="str">
        <f t="shared" si="4"/>
        <v>CP5</v>
      </c>
      <c r="Q26" s="24">
        <f t="shared" si="10"/>
        <v>0</v>
      </c>
      <c r="R26" s="24">
        <f t="shared" si="5"/>
        <v>9.454545454545455</v>
      </c>
      <c r="S26" s="24">
        <f t="shared" ca="1" si="11"/>
        <v>-9.454545454545455</v>
      </c>
      <c r="T26" s="25">
        <f t="shared" ca="1" si="6"/>
        <v>-78</v>
      </c>
    </row>
    <row r="27" spans="1:21">
      <c r="A27" s="2" t="s">
        <v>73</v>
      </c>
      <c r="B27" s="3"/>
      <c r="C27" s="4" t="s">
        <v>4</v>
      </c>
      <c r="D27" s="10" t="s">
        <v>5</v>
      </c>
      <c r="E27" s="6" t="str">
        <f t="shared" si="7"/>
        <v>CV15221230</v>
      </c>
      <c r="F27" s="3" t="str">
        <f t="shared" si="8"/>
        <v>CV1530/12/2022</v>
      </c>
      <c r="G27" s="7">
        <v>6610</v>
      </c>
      <c r="H27" s="8">
        <v>7.9096935746567194</v>
      </c>
      <c r="I27" s="9">
        <v>48294.552592114262</v>
      </c>
      <c r="J27" s="8">
        <f t="shared" si="0"/>
        <v>1.6424212616673399</v>
      </c>
      <c r="K27" s="1">
        <f t="shared" ca="1" si="1"/>
        <v>44325</v>
      </c>
      <c r="L27" s="1">
        <f t="shared" si="2"/>
        <v>44377</v>
      </c>
      <c r="M27" s="8">
        <f t="shared" ca="1" si="3"/>
        <v>1</v>
      </c>
      <c r="N27" s="1">
        <f t="array" ref="N27">IF(MAX($C$2:$C$986*($A$2:$A$986=A27)*($C$2:$C$986&lt;C27))=0,"",MAX($C$2:$C$986*($A$2:$A$986=A27)*($C$2:$C$986&lt;C27)))</f>
        <v>45046</v>
      </c>
      <c r="O27" t="str">
        <f t="shared" si="9"/>
        <v>CV1530/04/2023</v>
      </c>
      <c r="P27" t="str">
        <f t="shared" si="4"/>
        <v>CV15</v>
      </c>
      <c r="Q27" s="24">
        <f t="shared" si="10"/>
        <v>3.4242371266320135</v>
      </c>
      <c r="R27" s="24">
        <f t="shared" si="5"/>
        <v>1.6424212616673399</v>
      </c>
      <c r="S27" s="24">
        <f t="shared" ca="1" si="11"/>
        <v>-0.64242126166733993</v>
      </c>
      <c r="T27" s="25">
        <f t="shared" ca="1" si="6"/>
        <v>-2585.453950657145</v>
      </c>
    </row>
    <row r="28" spans="1:21">
      <c r="A28" s="2" t="s">
        <v>73</v>
      </c>
      <c r="B28" s="3"/>
      <c r="C28" s="4" t="s">
        <v>14</v>
      </c>
      <c r="D28" s="5" t="s">
        <v>15</v>
      </c>
      <c r="E28" s="6" t="str">
        <f t="shared" si="7"/>
        <v>CV15230430</v>
      </c>
      <c r="F28" s="3" t="str">
        <f t="shared" si="8"/>
        <v>CV1530/04/2023</v>
      </c>
      <c r="G28" s="7">
        <v>13781</v>
      </c>
      <c r="H28" s="8">
        <v>7.9096935746567194</v>
      </c>
      <c r="I28" s="9">
        <v>48294.552592114262</v>
      </c>
      <c r="J28" s="8">
        <f t="shared" si="0"/>
        <v>3.4242371266320135</v>
      </c>
      <c r="K28" s="1">
        <f t="shared" ca="1" si="1"/>
        <v>44325</v>
      </c>
      <c r="L28" s="1">
        <f t="shared" si="2"/>
        <v>44499</v>
      </c>
      <c r="M28" s="8">
        <f t="shared" ca="1" si="3"/>
        <v>5</v>
      </c>
      <c r="N28" s="1" t="str">
        <f t="array" ref="N28">IF(MAX($C$2:$C$986*($A$2:$A$986=A28)*($C$2:$C$986&lt;C28))=0,"",MAX($C$2:$C$986*($A$2:$A$986=A28)*($C$2:$C$986&lt;C28)))</f>
        <v/>
      </c>
      <c r="O28" t="str">
        <f t="shared" si="9"/>
        <v>CV15</v>
      </c>
      <c r="P28" t="str">
        <f t="shared" si="4"/>
        <v>CV15</v>
      </c>
      <c r="Q28" s="24">
        <f t="shared" si="10"/>
        <v>0</v>
      </c>
      <c r="R28" s="24">
        <f t="shared" ca="1" si="5"/>
        <v>3.4242371266320135</v>
      </c>
      <c r="S28" s="24">
        <f t="shared" ca="1" si="11"/>
        <v>1.5757628733679865</v>
      </c>
      <c r="T28" s="25">
        <f t="shared" ca="1" si="6"/>
        <v>0</v>
      </c>
    </row>
    <row r="29" spans="1:21">
      <c r="A29" s="2" t="s">
        <v>73</v>
      </c>
      <c r="B29" s="3"/>
      <c r="C29" s="4" t="s">
        <v>14</v>
      </c>
      <c r="D29" s="5" t="s">
        <v>15</v>
      </c>
      <c r="E29" s="6" t="str">
        <f t="shared" si="7"/>
        <v>CV15230430</v>
      </c>
      <c r="F29" s="3" t="str">
        <f t="shared" si="8"/>
        <v>CV1530/04/2023</v>
      </c>
      <c r="G29" s="7">
        <v>17211</v>
      </c>
      <c r="H29" s="8">
        <v>7.9096935746567194</v>
      </c>
      <c r="I29" s="9">
        <v>48294.552592114262</v>
      </c>
      <c r="J29" s="8">
        <f t="shared" si="0"/>
        <v>4.2765071610524332</v>
      </c>
      <c r="K29" s="1">
        <f t="shared" ca="1" si="1"/>
        <v>44325</v>
      </c>
      <c r="L29" s="1">
        <f t="shared" si="2"/>
        <v>44499</v>
      </c>
      <c r="M29" s="8">
        <f t="shared" ca="1" si="3"/>
        <v>5</v>
      </c>
      <c r="N29" s="1" t="str">
        <f t="array" ref="N29">IF(MAX($C$2:$C$986*($A$2:$A$986=A29)*($C$2:$C$986&lt;C29))=0,"",MAX($C$2:$C$986*($A$2:$A$986=A29)*($C$2:$C$986&lt;C29)))</f>
        <v/>
      </c>
      <c r="O29" t="str">
        <f t="shared" si="9"/>
        <v>CV15</v>
      </c>
      <c r="P29" t="str">
        <f t="shared" si="4"/>
        <v>CV15</v>
      </c>
      <c r="Q29" s="24">
        <f t="shared" si="10"/>
        <v>0</v>
      </c>
      <c r="R29" s="24">
        <f t="shared" ca="1" si="5"/>
        <v>7.7007442876844472</v>
      </c>
      <c r="S29" s="24">
        <f t="shared" ca="1" si="11"/>
        <v>0.72349283894756677</v>
      </c>
      <c r="T29" s="25">
        <f t="shared" ca="1" si="6"/>
        <v>0</v>
      </c>
    </row>
    <row r="30" spans="1:21">
      <c r="A30" s="2" t="s">
        <v>71</v>
      </c>
      <c r="B30" s="3"/>
      <c r="C30" s="4" t="s">
        <v>34</v>
      </c>
      <c r="D30" s="10" t="s">
        <v>35</v>
      </c>
      <c r="E30" s="6" t="str">
        <f t="shared" si="7"/>
        <v>CX200221130</v>
      </c>
      <c r="F30" s="3" t="str">
        <f t="shared" si="8"/>
        <v>CX20030/11/2022</v>
      </c>
      <c r="G30" s="7">
        <v>669</v>
      </c>
      <c r="H30" s="8">
        <v>12.28204414340231</v>
      </c>
      <c r="I30" s="9">
        <v>4179.7602581958454</v>
      </c>
      <c r="J30" s="8">
        <f t="shared" si="0"/>
        <v>1.9206843225657186</v>
      </c>
      <c r="K30" s="1">
        <f t="shared" ca="1" si="1"/>
        <v>44325</v>
      </c>
      <c r="L30" s="1">
        <f t="shared" si="2"/>
        <v>44346</v>
      </c>
      <c r="M30" s="8">
        <f t="shared" ca="1" si="3"/>
        <v>0</v>
      </c>
      <c r="N30" s="1">
        <f t="array" ref="N30">IF(MAX($C$2:$C$986*($A$2:$A$986=A30)*($C$2:$C$986&lt;C30))=0,"",MAX($C$2:$C$986*($A$2:$A$986=A30)*($C$2:$C$986&lt;C30)))</f>
        <v>45168</v>
      </c>
      <c r="O30" t="str">
        <f t="shared" si="9"/>
        <v>CX20030/08/2023</v>
      </c>
      <c r="P30" t="str">
        <f t="shared" si="4"/>
        <v>CX200</v>
      </c>
      <c r="Q30" s="24">
        <f t="shared" si="10"/>
        <v>10.36135982083659</v>
      </c>
      <c r="R30" s="24">
        <f t="shared" si="5"/>
        <v>1.9206843225657186</v>
      </c>
      <c r="S30" s="24">
        <f t="shared" ca="1" si="11"/>
        <v>-1.9206843225657186</v>
      </c>
      <c r="T30" s="25">
        <f t="shared" ca="1" si="6"/>
        <v>-669</v>
      </c>
    </row>
    <row r="31" spans="1:21">
      <c r="A31" s="2" t="s">
        <v>71</v>
      </c>
      <c r="B31" s="3"/>
      <c r="C31" s="4" t="s">
        <v>36</v>
      </c>
      <c r="D31" s="5" t="s">
        <v>37</v>
      </c>
      <c r="E31" s="6" t="str">
        <f t="shared" si="7"/>
        <v>CX200230830</v>
      </c>
      <c r="F31" s="3" t="str">
        <f t="shared" si="8"/>
        <v>CX20030/08/2023</v>
      </c>
      <c r="G31" s="7">
        <v>3609</v>
      </c>
      <c r="H31" s="8">
        <v>12.28204414340231</v>
      </c>
      <c r="I31" s="9">
        <v>4179.7602581958454</v>
      </c>
      <c r="J31" s="8">
        <f t="shared" si="0"/>
        <v>10.36135982083659</v>
      </c>
      <c r="K31" s="1">
        <f t="shared" ca="1" si="1"/>
        <v>44325</v>
      </c>
      <c r="L31" s="1">
        <f t="shared" si="2"/>
        <v>44620</v>
      </c>
      <c r="M31" s="8">
        <f t="shared" ca="1" si="3"/>
        <v>9</v>
      </c>
      <c r="N31" s="1" t="str">
        <f t="array" ref="N31">IF(MAX($C$2:$C$986*($A$2:$A$986=A31)*($C$2:$C$986&lt;C31))=0,"",MAX($C$2:$C$986*($A$2:$A$986=A31)*($C$2:$C$986&lt;C31)))</f>
        <v/>
      </c>
      <c r="O31" t="str">
        <f t="shared" si="9"/>
        <v>CX200</v>
      </c>
      <c r="P31" t="str">
        <f t="shared" si="4"/>
        <v>CX200</v>
      </c>
      <c r="Q31" s="24">
        <f t="shared" si="10"/>
        <v>0</v>
      </c>
      <c r="R31" s="24">
        <f t="shared" ca="1" si="5"/>
        <v>10.36135982083659</v>
      </c>
      <c r="S31" s="24">
        <f t="shared" ca="1" si="11"/>
        <v>-1.36135982083659</v>
      </c>
      <c r="T31" s="25">
        <f t="shared" ca="1" si="6"/>
        <v>-474.17980635311625</v>
      </c>
      <c r="U31" s="9"/>
    </row>
    <row r="32" spans="1:21">
      <c r="A32" s="2" t="s">
        <v>72</v>
      </c>
      <c r="B32" s="3"/>
      <c r="C32" s="4" t="s">
        <v>34</v>
      </c>
      <c r="D32" s="10" t="s">
        <v>35</v>
      </c>
      <c r="E32" s="6" t="str">
        <f t="shared" si="7"/>
        <v>CX500221130</v>
      </c>
      <c r="F32" s="3" t="str">
        <f t="shared" si="8"/>
        <v>CX50030/11/2022</v>
      </c>
      <c r="G32" s="7">
        <v>149</v>
      </c>
      <c r="H32" s="8">
        <v>12.83703447285472</v>
      </c>
      <c r="I32" s="9">
        <v>473.00644185694853</v>
      </c>
      <c r="J32" s="8">
        <f t="shared" si="0"/>
        <v>3.7800753684888404</v>
      </c>
      <c r="K32" s="1">
        <f t="shared" ca="1" si="1"/>
        <v>44325</v>
      </c>
      <c r="L32" s="1">
        <f t="shared" si="2"/>
        <v>44346</v>
      </c>
      <c r="M32" s="8">
        <f t="shared" ca="1" si="3"/>
        <v>0</v>
      </c>
      <c r="N32" s="1">
        <f t="array" ref="N32">IF(MAX($C$2:$C$986*($A$2:$A$986=A32)*($C$2:$C$986&lt;C32))=0,"",MAX($C$2:$C$986*($A$2:$A$986=A32)*($C$2:$C$986&lt;C32)))</f>
        <v>45168</v>
      </c>
      <c r="O32" t="str">
        <f t="shared" si="9"/>
        <v>CX50030/08/2023</v>
      </c>
      <c r="P32" t="str">
        <f t="shared" si="4"/>
        <v>CX500</v>
      </c>
      <c r="Q32" s="24">
        <f t="shared" si="10"/>
        <v>9.0569591043658786</v>
      </c>
      <c r="R32" s="24">
        <f t="shared" si="5"/>
        <v>3.7800753684888404</v>
      </c>
      <c r="S32" s="24">
        <f t="shared" ca="1" si="11"/>
        <v>-3.7800753684888404</v>
      </c>
      <c r="T32" s="25">
        <f t="shared" ca="1" si="6"/>
        <v>-148.99999999999997</v>
      </c>
      <c r="U32" s="9"/>
    </row>
    <row r="33" spans="1:21">
      <c r="A33" s="2" t="s">
        <v>72</v>
      </c>
      <c r="B33" s="3"/>
      <c r="C33" s="4" t="s">
        <v>36</v>
      </c>
      <c r="D33" s="5" t="s">
        <v>37</v>
      </c>
      <c r="E33" s="6" t="str">
        <f t="shared" si="7"/>
        <v>CX500230830</v>
      </c>
      <c r="F33" s="3" t="str">
        <f t="shared" si="8"/>
        <v>CX50030/08/2023</v>
      </c>
      <c r="G33" s="7">
        <v>357</v>
      </c>
      <c r="H33" s="8">
        <v>12.83703447285472</v>
      </c>
      <c r="I33" s="9">
        <v>473.00644185694853</v>
      </c>
      <c r="J33" s="8">
        <f t="shared" si="0"/>
        <v>9.0569591043658786</v>
      </c>
      <c r="K33" s="1">
        <f t="shared" ca="1" si="1"/>
        <v>44325</v>
      </c>
      <c r="L33" s="1">
        <f t="shared" si="2"/>
        <v>44620</v>
      </c>
      <c r="M33" s="8">
        <f t="shared" ca="1" si="3"/>
        <v>9</v>
      </c>
      <c r="N33" s="1" t="str">
        <f t="array" ref="N33">IF(MAX($C$2:$C$986*($A$2:$A$986=A33)*($C$2:$C$986&lt;C33))=0,"",MAX($C$2:$C$986*($A$2:$A$986=A33)*($C$2:$C$986&lt;C33)))</f>
        <v/>
      </c>
      <c r="O33" t="str">
        <f t="shared" si="9"/>
        <v>CX500</v>
      </c>
      <c r="P33" t="str">
        <f t="shared" si="4"/>
        <v>CX500</v>
      </c>
      <c r="Q33" s="24">
        <f t="shared" si="10"/>
        <v>0</v>
      </c>
      <c r="R33" s="24">
        <f t="shared" ca="1" si="5"/>
        <v>9.0569591043658786</v>
      </c>
      <c r="S33" s="24">
        <f t="shared" ca="1" si="11"/>
        <v>-5.6959104365878588E-2</v>
      </c>
      <c r="T33" s="25">
        <f t="shared" ca="1" si="6"/>
        <v>-2.2451686072885684</v>
      </c>
      <c r="U33" s="9"/>
    </row>
    <row r="34" spans="1:21">
      <c r="A34" s="2" t="s">
        <v>76</v>
      </c>
      <c r="B34" s="3"/>
      <c r="C34" s="4" t="s">
        <v>32</v>
      </c>
      <c r="D34" s="10" t="s">
        <v>33</v>
      </c>
      <c r="E34" s="6" t="str">
        <f t="shared" si="7"/>
        <v>MP250220930</v>
      </c>
      <c r="F34" s="3" t="str">
        <f t="shared" si="8"/>
        <v>MP25030/09/2022</v>
      </c>
      <c r="G34" s="7">
        <v>113</v>
      </c>
      <c r="H34" s="8">
        <v>29.795414818362069</v>
      </c>
      <c r="I34" s="9">
        <v>1563.4620388400031</v>
      </c>
      <c r="J34" s="8">
        <f t="shared" si="0"/>
        <v>0.86730599548555232</v>
      </c>
      <c r="K34" s="1">
        <f t="shared" ca="1" si="1"/>
        <v>44325</v>
      </c>
      <c r="L34" s="1">
        <f t="shared" si="2"/>
        <v>44285</v>
      </c>
      <c r="M34" s="8">
        <f t="shared" ca="1" si="3"/>
        <v>0</v>
      </c>
      <c r="N34" s="1">
        <f t="array" ref="N34">IF(MAX($C$2:$C$986*($A$2:$A$986=A34)*($C$2:$C$986&lt;C34))=0,"",MAX($C$2:$C$986*($A$2:$A$986=A34)*($C$2:$C$986&lt;C34)))</f>
        <v>45015</v>
      </c>
      <c r="O34" t="str">
        <f t="shared" si="9"/>
        <v>MP25030/03/2023</v>
      </c>
      <c r="P34" t="str">
        <f t="shared" si="4"/>
        <v>MP250</v>
      </c>
      <c r="Q34" s="24">
        <f t="shared" si="10"/>
        <v>20.446930725429304</v>
      </c>
      <c r="R34" s="24">
        <f t="shared" si="5"/>
        <v>0.86730599548555232</v>
      </c>
      <c r="S34" s="24">
        <f t="shared" ca="1" si="11"/>
        <v>-0.86730599548555232</v>
      </c>
      <c r="T34" s="25">
        <f t="shared" ca="1" si="6"/>
        <v>-113</v>
      </c>
    </row>
    <row r="35" spans="1:21">
      <c r="A35" s="2" t="s">
        <v>76</v>
      </c>
      <c r="B35" s="3"/>
      <c r="C35" s="4" t="s">
        <v>18</v>
      </c>
      <c r="D35" s="10" t="s">
        <v>19</v>
      </c>
      <c r="E35" s="6" t="str">
        <f t="shared" si="7"/>
        <v>MP250221030</v>
      </c>
      <c r="F35" s="3" t="str">
        <f t="shared" si="8"/>
        <v>MP25030/10/2022</v>
      </c>
      <c r="G35" s="7">
        <v>387</v>
      </c>
      <c r="H35" s="8">
        <v>29.795414818362069</v>
      </c>
      <c r="I35" s="9">
        <v>1563.4620388400031</v>
      </c>
      <c r="J35" s="8">
        <f t="shared" si="0"/>
        <v>2.9703311526806084</v>
      </c>
      <c r="K35" s="1">
        <f t="shared" ca="1" si="1"/>
        <v>44325</v>
      </c>
      <c r="L35" s="1">
        <f t="shared" si="2"/>
        <v>44316</v>
      </c>
      <c r="M35" s="8">
        <f t="shared" ca="1" si="3"/>
        <v>0</v>
      </c>
      <c r="N35" s="1">
        <f t="array" ref="N35">IF(MAX($C$2:$C$986*($A$2:$A$986=A35)*($C$2:$C$986&lt;C35))=0,"",MAX($C$2:$C$986*($A$2:$A$986=A35)*($C$2:$C$986&lt;C35)))</f>
        <v>45015</v>
      </c>
      <c r="O35" t="str">
        <f t="shared" si="9"/>
        <v>MP25030/03/2023</v>
      </c>
      <c r="P35" t="str">
        <f t="shared" si="4"/>
        <v>MP250</v>
      </c>
      <c r="Q35" s="24">
        <f t="shared" si="10"/>
        <v>20.446930725429304</v>
      </c>
      <c r="R35" s="24">
        <f t="shared" ca="1" si="5"/>
        <v>2.9703311526806084</v>
      </c>
      <c r="S35" s="24">
        <f t="shared" ca="1" si="11"/>
        <v>-2.9703311526806084</v>
      </c>
      <c r="T35" s="25">
        <f t="shared" ca="1" si="6"/>
        <v>-387</v>
      </c>
    </row>
    <row r="36" spans="1:21">
      <c r="A36" s="2" t="s">
        <v>76</v>
      </c>
      <c r="B36" s="3"/>
      <c r="C36" s="4" t="s">
        <v>12</v>
      </c>
      <c r="D36" s="5" t="s">
        <v>13</v>
      </c>
      <c r="E36" s="6" t="str">
        <f t="shared" si="7"/>
        <v>MP250230130</v>
      </c>
      <c r="F36" s="3" t="str">
        <f t="shared" si="8"/>
        <v>MP25030/01/2023</v>
      </c>
      <c r="G36" s="7">
        <v>718</v>
      </c>
      <c r="H36" s="8">
        <v>29.795414818362069</v>
      </c>
      <c r="I36" s="9">
        <v>1563.4620388400031</v>
      </c>
      <c r="J36" s="8">
        <f t="shared" si="0"/>
        <v>5.5108469447666071</v>
      </c>
      <c r="K36" s="1">
        <f t="shared" ca="1" si="1"/>
        <v>44325</v>
      </c>
      <c r="L36" s="1">
        <f t="shared" si="2"/>
        <v>44407</v>
      </c>
      <c r="M36" s="8">
        <f t="shared" ca="1" si="3"/>
        <v>2</v>
      </c>
      <c r="N36" s="1" t="str">
        <f t="array" ref="N36">IF(MAX($C$2:$C$986*($A$2:$A$986=A36)*($C$2:$C$986&lt;C36))=0,"",MAX($C$2:$C$986*($A$2:$A$986=A36)*($C$2:$C$986&lt;C36)))</f>
        <v/>
      </c>
      <c r="O36" t="str">
        <f t="shared" si="9"/>
        <v>MP250</v>
      </c>
      <c r="P36" t="str">
        <f t="shared" si="4"/>
        <v>MP250</v>
      </c>
      <c r="Q36" s="24">
        <f t="shared" si="10"/>
        <v>0</v>
      </c>
      <c r="R36" s="24">
        <f t="shared" ca="1" si="5"/>
        <v>5.5108469447666071</v>
      </c>
      <c r="S36" s="24">
        <f t="shared" ca="1" si="11"/>
        <v>-3.5108469447666071</v>
      </c>
      <c r="T36" s="25">
        <f t="shared" ca="1" si="6"/>
        <v>-457.42299352666618</v>
      </c>
    </row>
    <row r="37" spans="1:21">
      <c r="A37" s="2" t="s">
        <v>76</v>
      </c>
      <c r="B37" s="3"/>
      <c r="C37" s="4" t="s">
        <v>74</v>
      </c>
      <c r="D37" s="5" t="s">
        <v>75</v>
      </c>
      <c r="E37" s="6" t="str">
        <f t="shared" si="7"/>
        <v>MP250230330</v>
      </c>
      <c r="F37" s="3" t="str">
        <f t="shared" si="8"/>
        <v>MP25030/03/2023</v>
      </c>
      <c r="G37" s="7">
        <v>2664</v>
      </c>
      <c r="H37" s="8">
        <v>29.795414818362069</v>
      </c>
      <c r="I37" s="9">
        <v>1563.4620388400031</v>
      </c>
      <c r="J37" s="8">
        <f t="shared" si="0"/>
        <v>20.446930725429304</v>
      </c>
      <c r="K37" s="1">
        <f t="shared" ca="1" si="1"/>
        <v>44325</v>
      </c>
      <c r="L37" s="1">
        <f t="shared" si="2"/>
        <v>44469</v>
      </c>
      <c r="M37" s="8">
        <f t="shared" ca="1" si="3"/>
        <v>4</v>
      </c>
      <c r="N37" s="1">
        <f t="array" ref="N37">IF(MAX($C$2:$C$986*($A$2:$A$986=A37)*($C$2:$C$986&lt;C37))=0,"",MAX($C$2:$C$986*($A$2:$A$986=A37)*($C$2:$C$986&lt;C37)))</f>
        <v>44956</v>
      </c>
      <c r="O37" t="str">
        <f t="shared" si="9"/>
        <v>MP25030/01/2023</v>
      </c>
      <c r="P37" t="str">
        <f t="shared" si="4"/>
        <v>MP250</v>
      </c>
      <c r="Q37" s="24">
        <f t="shared" si="10"/>
        <v>5.5108469447666071</v>
      </c>
      <c r="R37" s="24">
        <f t="shared" ca="1" si="5"/>
        <v>20.446930725429304</v>
      </c>
      <c r="S37" s="24">
        <f t="shared" ca="1" si="11"/>
        <v>-16.446930725429304</v>
      </c>
      <c r="T37" s="25">
        <f t="shared" ca="1" si="6"/>
        <v>-2142.8459870533325</v>
      </c>
    </row>
    <row r="38" spans="1:21">
      <c r="A38" s="2" t="s">
        <v>77</v>
      </c>
      <c r="B38" s="3"/>
      <c r="C38" s="4" t="s">
        <v>12</v>
      </c>
      <c r="D38" s="5" t="s">
        <v>13</v>
      </c>
      <c r="E38" s="6" t="str">
        <f t="shared" si="7"/>
        <v>MP500230130</v>
      </c>
      <c r="F38" s="3" t="str">
        <f t="shared" si="8"/>
        <v>MP50030/01/2023</v>
      </c>
      <c r="G38" s="7">
        <v>761</v>
      </c>
      <c r="H38" s="8">
        <v>22.211727797390392</v>
      </c>
      <c r="I38" s="9">
        <v>1565.659381261001</v>
      </c>
      <c r="J38" s="8">
        <f t="shared" si="0"/>
        <v>5.8326862849599994</v>
      </c>
      <c r="K38" s="1">
        <f t="shared" ca="1" si="1"/>
        <v>44325</v>
      </c>
      <c r="L38" s="1">
        <f t="shared" si="2"/>
        <v>44407</v>
      </c>
      <c r="M38" s="8">
        <f t="shared" ca="1" si="3"/>
        <v>2</v>
      </c>
      <c r="N38" s="1" t="str">
        <f t="array" ref="N38">IF(MAX($C$2:$C$986*($A$2:$A$986=A38)*($C$2:$C$986&lt;C38))=0,"",MAX($C$2:$C$986*($A$2:$A$986=A38)*($C$2:$C$986&lt;C38)))</f>
        <v/>
      </c>
      <c r="O38" t="str">
        <f t="shared" si="9"/>
        <v>MP500</v>
      </c>
      <c r="P38" t="str">
        <f t="shared" si="4"/>
        <v>MP500</v>
      </c>
      <c r="Q38" s="24">
        <f t="shared" si="10"/>
        <v>0</v>
      </c>
      <c r="R38" s="24">
        <f t="shared" si="5"/>
        <v>5.8326862849599994</v>
      </c>
      <c r="S38" s="24">
        <f t="shared" ca="1" si="11"/>
        <v>-3.8326862849599994</v>
      </c>
      <c r="T38" s="25">
        <f t="shared" ca="1" si="6"/>
        <v>-500.05676978983314</v>
      </c>
    </row>
    <row r="39" spans="1:21">
      <c r="A39" s="2" t="s">
        <v>77</v>
      </c>
      <c r="B39" s="3"/>
      <c r="C39" s="4" t="s">
        <v>74</v>
      </c>
      <c r="D39" s="5" t="s">
        <v>75</v>
      </c>
      <c r="E39" s="6" t="str">
        <f t="shared" si="7"/>
        <v>MP500230330</v>
      </c>
      <c r="F39" s="3" t="str">
        <f t="shared" si="8"/>
        <v>MP50030/03/2023</v>
      </c>
      <c r="G39" s="7">
        <v>2089</v>
      </c>
      <c r="H39" s="8">
        <v>22.211727797390392</v>
      </c>
      <c r="I39" s="9">
        <v>1565.659381261001</v>
      </c>
      <c r="J39" s="8">
        <f t="shared" si="0"/>
        <v>16.011145399844203</v>
      </c>
      <c r="K39" s="1">
        <f t="shared" ca="1" si="1"/>
        <v>44325</v>
      </c>
      <c r="L39" s="1">
        <f t="shared" si="2"/>
        <v>44469</v>
      </c>
      <c r="M39" s="8">
        <f t="shared" ca="1" si="3"/>
        <v>4</v>
      </c>
      <c r="N39" s="1">
        <f t="array" ref="N39">IF(MAX($C$2:$C$986*($A$2:$A$986=A39)*($C$2:$C$986&lt;C39))=0,"",MAX($C$2:$C$986*($A$2:$A$986=A39)*($C$2:$C$986&lt;C39)))</f>
        <v>44956</v>
      </c>
      <c r="O39" t="str">
        <f t="shared" si="9"/>
        <v>MP50030/01/2023</v>
      </c>
      <c r="P39" t="str">
        <f t="shared" si="4"/>
        <v>MP500</v>
      </c>
      <c r="Q39" s="24">
        <f t="shared" si="10"/>
        <v>5.8326862849599994</v>
      </c>
      <c r="R39" s="24">
        <f t="shared" ca="1" si="5"/>
        <v>16.011145399844203</v>
      </c>
      <c r="S39" s="24">
        <f t="shared" ca="1" si="11"/>
        <v>-12.011145399844203</v>
      </c>
      <c r="T39" s="25">
        <f t="shared" ca="1" si="6"/>
        <v>-1567.1135395796662</v>
      </c>
    </row>
    <row r="40" spans="1:21">
      <c r="A40" s="2" t="s">
        <v>77</v>
      </c>
      <c r="B40" s="3"/>
      <c r="C40" s="4" t="s">
        <v>20</v>
      </c>
      <c r="D40" s="5" t="s">
        <v>21</v>
      </c>
      <c r="E40" s="6" t="str">
        <f t="shared" si="7"/>
        <v>MP500231230</v>
      </c>
      <c r="F40" s="3" t="str">
        <f t="shared" si="8"/>
        <v>MP50030/12/2023</v>
      </c>
      <c r="G40" s="7">
        <v>48</v>
      </c>
      <c r="H40" s="8">
        <v>22.211727797390392</v>
      </c>
      <c r="I40" s="9">
        <v>1565.659381261001</v>
      </c>
      <c r="J40" s="8">
        <f t="shared" si="0"/>
        <v>0.36789611258617605</v>
      </c>
      <c r="K40" s="1">
        <f t="shared" ca="1" si="1"/>
        <v>44325</v>
      </c>
      <c r="L40" s="1">
        <f t="shared" si="2"/>
        <v>44742</v>
      </c>
      <c r="M40" s="8">
        <f t="shared" ca="1" si="3"/>
        <v>13</v>
      </c>
      <c r="N40" s="1">
        <f t="array" ref="N40">IF(MAX($C$2:$C$986*($A$2:$A$986=A40)*($C$2:$C$986&lt;C40))=0,"",MAX($C$2:$C$986*($A$2:$A$986=A40)*($C$2:$C$986&lt;C40)))</f>
        <v>45015</v>
      </c>
      <c r="O40" t="str">
        <f t="shared" si="9"/>
        <v>MP50030/03/2023</v>
      </c>
      <c r="P40" t="str">
        <f t="shared" si="4"/>
        <v>MP500</v>
      </c>
      <c r="Q40" s="24">
        <f t="shared" si="10"/>
        <v>16.011145399844203</v>
      </c>
      <c r="R40" s="24">
        <f t="shared" ca="1" si="5"/>
        <v>16.37904151243038</v>
      </c>
      <c r="S40" s="24">
        <f t="shared" ca="1" si="11"/>
        <v>12.632103887413823</v>
      </c>
      <c r="T40" s="25">
        <f t="shared" ca="1" si="6"/>
        <v>0</v>
      </c>
    </row>
  </sheetData>
  <autoFilter ref="A1:T1">
    <sortState ref="A2:T40">
      <sortCondition ref="E1"/>
    </sortState>
  </autoFilter>
  <conditionalFormatting sqref="T2:T40">
    <cfRule type="cellIs" dxfId="8" priority="9" operator="lessThan">
      <formula>0</formula>
    </cfRule>
  </conditionalFormatting>
  <conditionalFormatting sqref="M1:M30">
    <cfRule type="cellIs" dxfId="7" priority="10" operator="lessThan">
      <formula>1</formula>
    </cfRule>
    <cfRule type="cellIs" dxfId="6" priority="10" operator="lessThan">
      <formula>0</formula>
    </cfRule>
    <cfRule type="cellIs" dxfId="5" priority="11" operator="lessThan">
      <formula>0</formula>
    </cfRule>
  </conditionalFormatting>
  <conditionalFormatting sqref="T1">
    <cfRule type="cellIs" dxfId="4" priority="12" operator="lessThan">
      <formula>0</formula>
    </cfRule>
  </conditionalFormatting>
  <conditionalFormatting sqref="U31:U33">
    <cfRule type="cellIs" dxfId="3" priority="8" operator="lessThan">
      <formula>0</formula>
    </cfRule>
  </conditionalFormatting>
  <conditionalFormatting sqref="M31:M40">
    <cfRule type="cellIs" dxfId="2" priority="5" operator="lessThan">
      <formula>1</formula>
    </cfRule>
    <cfRule type="cellIs" dxfId="1" priority="6" operator="lessThan">
      <formula>0</formula>
    </cfRule>
    <cfRule type="cellIs" dxfId="0" priority="7" operator="lessThan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Viguier</dc:creator>
  <cp:lastModifiedBy>FRANCIS</cp:lastModifiedBy>
  <cp:lastPrinted>2021-05-07T11:38:57Z</cp:lastPrinted>
  <dcterms:created xsi:type="dcterms:W3CDTF">2021-05-07T11:02:30Z</dcterms:created>
  <dcterms:modified xsi:type="dcterms:W3CDTF">2021-05-09T05:53:16Z</dcterms:modified>
</cp:coreProperties>
</file>