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0730" windowHeight="11160"/>
  </bookViews>
  <sheets>
    <sheet name="Feuil1" sheetId="1" r:id="rId1"/>
  </sheets>
  <functionGroups/>
  <definedNames>
    <definedName name="Montants">Feuil1!$G$4:$G$16</definedName>
    <definedName name="Payée">Tableau2[Payée]</definedName>
    <definedName name="Payéé">Feuil1!$J$4:$J$16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/>
  <c r="G17" l="1"/>
  <c r="I4" l="1"/>
  <c r="I5"/>
  <c r="I6"/>
  <c r="I7"/>
  <c r="I8"/>
  <c r="I9"/>
  <c r="H10"/>
  <c r="I10" s="1"/>
  <c r="H11"/>
  <c r="I11" s="1"/>
  <c r="H12"/>
  <c r="I12" s="1"/>
  <c r="I13"/>
  <c r="I14"/>
  <c r="H15"/>
  <c r="I15"/>
  <c r="I16"/>
</calcChain>
</file>

<file path=xl/sharedStrings.xml><?xml version="1.0" encoding="utf-8"?>
<sst xmlns="http://schemas.openxmlformats.org/spreadsheetml/2006/main" count="25" uniqueCount="20">
  <si>
    <t>Midaloche</t>
  </si>
  <si>
    <t>Carrouf</t>
  </si>
  <si>
    <t>Casto</t>
  </si>
  <si>
    <t>Tripe</t>
  </si>
  <si>
    <t>Payée</t>
  </si>
  <si>
    <t>oui</t>
  </si>
  <si>
    <t>MM</t>
  </si>
  <si>
    <t>SDGS</t>
  </si>
  <si>
    <t>Date facture</t>
  </si>
  <si>
    <t>Date écheance</t>
  </si>
  <si>
    <t>Client</t>
  </si>
  <si>
    <t>Montant dû</t>
  </si>
  <si>
    <t>=MOIS.DECALER(Tableau2[@[Date facture]];1)</t>
  </si>
  <si>
    <t>=FIN.MOIS(Tableau2[@[Date facture]];2)</t>
  </si>
  <si>
    <t>Zara</t>
  </si>
  <si>
    <t>MacDo</t>
  </si>
  <si>
    <t>BK</t>
  </si>
  <si>
    <t>Macdo</t>
  </si>
  <si>
    <t>Total</t>
  </si>
  <si>
    <t>Somme SI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</si>
</sst>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6" fontId="0" fillId="0" borderId="0" xfId="0" applyNumberFormat="1"/>
    <xf numFmtId="0" fontId="0" fillId="0" borderId="0" xfId="0" applyFill="1"/>
    <xf numFmtId="49" fontId="0" fillId="0" borderId="0" xfId="0" applyNumberFormat="1"/>
    <xf numFmtId="6" fontId="0" fillId="3" borderId="2" xfId="0" applyNumberFormat="1" applyFill="1" applyBorder="1"/>
    <xf numFmtId="14" fontId="0" fillId="3" borderId="2" xfId="0" applyNumberFormat="1" applyFont="1" applyFill="1" applyBorder="1"/>
    <xf numFmtId="6" fontId="0" fillId="0" borderId="2" xfId="0" applyNumberFormat="1" applyBorder="1"/>
    <xf numFmtId="14" fontId="0" fillId="0" borderId="2" xfId="0" applyNumberFormat="1" applyFont="1" applyBorder="1"/>
    <xf numFmtId="6" fontId="0" fillId="3" borderId="0" xfId="0" applyNumberFormat="1" applyFill="1" applyBorder="1"/>
    <xf numFmtId="14" fontId="0" fillId="3" borderId="0" xfId="0" applyNumberFormat="1" applyFont="1" applyFill="1" applyBorder="1"/>
    <xf numFmtId="0" fontId="3" fillId="2" borderId="2" xfId="0" applyFont="1" applyFill="1" applyBorder="1"/>
    <xf numFmtId="0" fontId="0" fillId="3" borderId="2" xfId="0" applyFont="1" applyFill="1" applyBorder="1"/>
    <xf numFmtId="0" fontId="0" fillId="0" borderId="2" xfId="0" applyFont="1" applyBorder="1"/>
    <xf numFmtId="0" fontId="0" fillId="3" borderId="0" xfId="0" applyFont="1" applyFill="1" applyBorder="1"/>
    <xf numFmtId="0" fontId="4" fillId="0" borderId="1" xfId="0" applyFont="1" applyFill="1" applyBorder="1"/>
    <xf numFmtId="6" fontId="4" fillId="0" borderId="2" xfId="0" applyNumberFormat="1" applyFont="1" applyFill="1" applyBorder="1"/>
    <xf numFmtId="0" fontId="4" fillId="0" borderId="2" xfId="0" applyFont="1" applyFill="1" applyBorder="1"/>
    <xf numFmtId="0" fontId="4" fillId="0" borderId="3" xfId="0" applyFont="1" applyFill="1" applyBorder="1"/>
    <xf numFmtId="0" fontId="0" fillId="0" borderId="1" xfId="0" applyFont="1" applyFill="1" applyBorder="1"/>
    <xf numFmtId="0" fontId="0" fillId="0" borderId="2" xfId="0" quotePrefix="1" applyFont="1" applyFill="1" applyBorder="1"/>
    <xf numFmtId="0" fontId="0" fillId="0" borderId="2" xfId="0" applyFont="1" applyFill="1" applyBorder="1"/>
    <xf numFmtId="164" fontId="0" fillId="0" borderId="3" xfId="1" applyNumberFormat="1" applyFont="1" applyFill="1" applyBorder="1"/>
    <xf numFmtId="0" fontId="0" fillId="0" borderId="3" xfId="0" applyFont="1" applyFill="1" applyBorder="1"/>
  </cellXfs>
  <cellStyles count="2">
    <cellStyle name="Monétaire" xfId="1" builtinId="4"/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numFmt numFmtId="10" formatCode="#,##0\ &quot;€&quot;;[Red]\-#,##0\ &quot;€&quot;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double">
          <color theme="4"/>
        </bottom>
      </border>
    </dxf>
    <dxf>
      <font>
        <color theme="1" tint="4.9989318521683403E-2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F3:J16" totalsRowShown="0" headerRowDxfId="0" headerRowBorderDxfId="6" tableBorderDxfId="7">
  <autoFilter ref="F3:J16"/>
  <tableColumns count="5">
    <tableColumn id="1" name="Client" dataDxfId="5"/>
    <tableColumn id="2" name="Montant dû" dataDxfId="4"/>
    <tableColumn id="3" name="Date facture" dataDxfId="3"/>
    <tableColumn id="4" name="Date écheance" dataDxfId="2"/>
    <tableColumn id="5" name="Payé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3:N20"/>
  <sheetViews>
    <sheetView tabSelected="1" topLeftCell="B1" zoomScale="136" zoomScaleNormal="136" workbookViewId="0">
      <selection activeCell="G18" sqref="G18"/>
    </sheetView>
  </sheetViews>
  <sheetFormatPr baseColWidth="10" defaultRowHeight="15"/>
  <cols>
    <col min="6" max="6" width="11.5703125" customWidth="1"/>
    <col min="7" max="7" width="13.7109375" bestFit="1" customWidth="1"/>
    <col min="8" max="8" width="13.28515625" customWidth="1"/>
    <col min="9" max="9" width="18.7109375" customWidth="1"/>
    <col min="10" max="10" width="16.28515625" bestFit="1" customWidth="1"/>
    <col min="13" max="13" width="13.42578125" bestFit="1" customWidth="1"/>
  </cols>
  <sheetData>
    <row r="3" spans="4:14">
      <c r="F3" s="12" t="s">
        <v>10</v>
      </c>
      <c r="G3" s="12" t="s">
        <v>11</v>
      </c>
      <c r="H3" s="12" t="s">
        <v>8</v>
      </c>
      <c r="I3" s="12" t="s">
        <v>9</v>
      </c>
      <c r="J3" s="12" t="s">
        <v>4</v>
      </c>
      <c r="N3" s="5" t="s">
        <v>13</v>
      </c>
    </row>
    <row r="4" spans="4:14">
      <c r="D4" s="2"/>
      <c r="E4" s="2"/>
      <c r="F4" s="13" t="s">
        <v>16</v>
      </c>
      <c r="G4" s="6">
        <v>3000</v>
      </c>
      <c r="H4" s="7">
        <v>44362</v>
      </c>
      <c r="I4" s="7">
        <f>EDATE(Feuil1!$H4,2)</f>
        <v>44423</v>
      </c>
      <c r="J4" s="13"/>
      <c r="M4" s="4"/>
      <c r="N4" s="5" t="s">
        <v>12</v>
      </c>
    </row>
    <row r="5" spans="4:14">
      <c r="D5" s="1"/>
      <c r="E5" s="1"/>
      <c r="F5" s="14" t="s">
        <v>16</v>
      </c>
      <c r="G5" s="8">
        <v>2500</v>
      </c>
      <c r="H5" s="9">
        <v>44362</v>
      </c>
      <c r="I5" s="9">
        <f>EDATE(Feuil1!$H5,2)</f>
        <v>44423</v>
      </c>
      <c r="J5" s="14" t="s">
        <v>5</v>
      </c>
      <c r="M5" s="4"/>
      <c r="N5" s="5"/>
    </row>
    <row r="6" spans="4:14">
      <c r="D6" s="1"/>
      <c r="E6" s="1"/>
      <c r="F6" s="6" t="s">
        <v>1</v>
      </c>
      <c r="G6" s="6">
        <v>300</v>
      </c>
      <c r="H6" s="7">
        <v>44258</v>
      </c>
      <c r="I6" s="7">
        <f>EDATE(Feuil1!$H6,2)</f>
        <v>44319</v>
      </c>
      <c r="J6" s="13"/>
      <c r="M6" s="4"/>
      <c r="N6" s="5"/>
    </row>
    <row r="7" spans="4:14">
      <c r="D7" s="1"/>
      <c r="E7" s="1"/>
      <c r="F7" s="8" t="s">
        <v>2</v>
      </c>
      <c r="G7" s="8">
        <v>600</v>
      </c>
      <c r="H7" s="9">
        <v>44242</v>
      </c>
      <c r="I7" s="9">
        <f>EOMONTH(Feuil1!$H7,1)</f>
        <v>44286</v>
      </c>
      <c r="J7" s="14"/>
      <c r="M7" s="4"/>
      <c r="N7" s="5"/>
    </row>
    <row r="8" spans="4:14">
      <c r="D8" s="1"/>
      <c r="E8" s="1"/>
      <c r="F8" s="13" t="s">
        <v>15</v>
      </c>
      <c r="G8" s="6">
        <v>3000</v>
      </c>
      <c r="H8" s="7">
        <v>43997</v>
      </c>
      <c r="I8" s="7">
        <f>EDATE(Feuil1!$H8,2)</f>
        <v>44058</v>
      </c>
      <c r="J8" s="13"/>
      <c r="M8" s="4"/>
      <c r="N8" s="5"/>
    </row>
    <row r="9" spans="4:14">
      <c r="D9" s="1"/>
      <c r="E9" s="1"/>
      <c r="F9" s="14" t="s">
        <v>17</v>
      </c>
      <c r="G9" s="8">
        <v>3000</v>
      </c>
      <c r="H9" s="9">
        <v>44301</v>
      </c>
      <c r="I9" s="9">
        <f>EDATE(Feuil1!$H9,2)</f>
        <v>44362</v>
      </c>
      <c r="J9" s="14"/>
      <c r="M9" s="4"/>
      <c r="N9" s="5"/>
    </row>
    <row r="10" spans="4:14">
      <c r="F10" s="13" t="s">
        <v>0</v>
      </c>
      <c r="G10" s="6">
        <v>1000</v>
      </c>
      <c r="H10" s="7">
        <f>DATE(2021,2,28)</f>
        <v>44255</v>
      </c>
      <c r="I10" s="7">
        <f>EOMONTH(Feuil1!$H10,1)</f>
        <v>44286</v>
      </c>
      <c r="J10" s="13"/>
      <c r="N10" s="5"/>
    </row>
    <row r="11" spans="4:14">
      <c r="F11" s="14" t="s">
        <v>0</v>
      </c>
      <c r="G11" s="8">
        <v>1000</v>
      </c>
      <c r="H11" s="9">
        <f>DATE(2021,3,28)</f>
        <v>44283</v>
      </c>
      <c r="I11" s="9">
        <f>EOMONTH(Feuil1!$H11,1)</f>
        <v>44316</v>
      </c>
      <c r="J11" s="14" t="s">
        <v>5</v>
      </c>
      <c r="M11" s="4"/>
      <c r="N11" s="5"/>
    </row>
    <row r="12" spans="4:14">
      <c r="F12" s="13" t="s">
        <v>0</v>
      </c>
      <c r="G12" s="6">
        <v>1000</v>
      </c>
      <c r="H12" s="7">
        <f>DATE(2021,5,28)</f>
        <v>44344</v>
      </c>
      <c r="I12" s="7">
        <f>EOMONTH(Feuil1!$H12,1)</f>
        <v>44377</v>
      </c>
      <c r="J12" s="13"/>
      <c r="M12" s="4"/>
    </row>
    <row r="13" spans="4:14">
      <c r="F13" s="14" t="s">
        <v>6</v>
      </c>
      <c r="G13" s="8">
        <v>50</v>
      </c>
      <c r="H13" s="9">
        <v>44270</v>
      </c>
      <c r="I13" s="9">
        <f>EOMONTH(Feuil1!$H13,1)</f>
        <v>44316</v>
      </c>
      <c r="J13" s="14"/>
      <c r="M13" s="4"/>
    </row>
    <row r="14" spans="4:14">
      <c r="F14" s="13" t="s">
        <v>7</v>
      </c>
      <c r="G14" s="6">
        <v>645563</v>
      </c>
      <c r="H14" s="7"/>
      <c r="I14" s="7">
        <f>DATE(2021,5,4)</f>
        <v>44320</v>
      </c>
      <c r="J14" s="13"/>
    </row>
    <row r="15" spans="4:14">
      <c r="F15" s="14" t="s">
        <v>3</v>
      </c>
      <c r="G15" s="8">
        <v>1000</v>
      </c>
      <c r="H15" s="9">
        <f>DATE(2021,3,1)</f>
        <v>44256</v>
      </c>
      <c r="I15" s="9">
        <f>DATE(2021,3,15)</f>
        <v>44270</v>
      </c>
      <c r="J15" s="14" t="s">
        <v>5</v>
      </c>
    </row>
    <row r="16" spans="4:14">
      <c r="F16" s="15" t="s">
        <v>14</v>
      </c>
      <c r="G16" s="10"/>
      <c r="H16" s="11">
        <v>44270</v>
      </c>
      <c r="I16" s="11">
        <f>EDATE(Feuil1!$H16,2)</f>
        <v>44331</v>
      </c>
      <c r="J16" s="15"/>
    </row>
    <row r="17" spans="6:10">
      <c r="F17" s="16" t="s">
        <v>18</v>
      </c>
      <c r="G17" s="17">
        <f>SUBTOTAL(9,Feuil1!$G$4:$G$16)</f>
        <v>662013</v>
      </c>
      <c r="H17" s="18"/>
      <c r="I17" s="18"/>
      <c r="J17" s="19"/>
    </row>
    <row r="18" spans="6:10">
      <c r="F18" s="20" t="s">
        <v>19</v>
      </c>
      <c r="G18" s="21">
        <f>Tot_Filtre(Montants,Payéé)</f>
        <v>657513</v>
      </c>
      <c r="H18" s="22"/>
      <c r="I18" s="22"/>
      <c r="J18" s="23"/>
    </row>
    <row r="19" spans="6:10">
      <c r="F19" s="20"/>
      <c r="G19" s="22"/>
      <c r="H19" s="22"/>
      <c r="I19" s="22"/>
      <c r="J19" s="24"/>
    </row>
    <row r="20" spans="6:10">
      <c r="G20" s="3"/>
    </row>
  </sheetData>
  <phoneticPr fontId="2" type="noConversion"/>
  <conditionalFormatting sqref="H9 H10:I11 I3:I16 J19:J20">
    <cfRule type="timePeriod" dxfId="11" priority="3" timePeriod="thisWeek">
      <formula>AND(TODAY()-ROUNDDOWN(H3,0)&lt;=WEEKDAY(TODAY())-1,ROUNDDOWN(H3,0)-TODAY()&lt;=7-WEEKDAY(TODAY()))</formula>
    </cfRule>
    <cfRule type="timePeriod" dxfId="10" priority="4" timePeriod="nextWeek">
      <formula>AND(ROUNDDOWN(H3,0)-TODAY()&gt;(7-WEEKDAY(TODAY())),ROUNDDOWN(H3,0)-TODAY()&lt;(15-WEEKDAY(TODAY())))</formula>
    </cfRule>
  </conditionalFormatting>
  <conditionalFormatting sqref="I4:I16">
    <cfRule type="expression" dxfId="9" priority="1">
      <formula>$J4 = "oui"</formula>
    </cfRule>
    <cfRule type="expression" dxfId="8" priority="2">
      <formula>$I4&lt;TODAY()</formula>
    </cfRule>
  </conditionalFormatting>
  <dataValidations count="2">
    <dataValidation type="whole" allowBlank="1" showInputMessage="1" showErrorMessage="1" errorTitle="Nardine" error="Bebek&#10;" promptTitle="Doit être compris entre 1 et 5" prompt="Allez l'OM" sqref="K3:K15">
      <formula1>1</formula1>
      <formula2>5</formula2>
    </dataValidation>
    <dataValidation allowBlank="1" showInputMessage="1" showErrorMessage="1" promptTitle="Format Date" prompt="JJ/MM/AAAA" sqref="H4:H16"/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&amp;LWesh bien&amp;CEt toi&amp;Rla miff&amp;&amp;</oddHeader>
    <oddFooter>&amp;L&amp;D&amp;C&amp;T&amp;R&amp;P</oddFooter>
  </headerFooter>
  <ignoredErrors>
    <ignoredError sqref="H4:H16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Montants</vt:lpstr>
      <vt:lpstr>Payée</vt:lpstr>
      <vt:lpstr>Payéé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BRUNET MANQUAT</dc:creator>
  <cp:lastModifiedBy>FRANCIS</cp:lastModifiedBy>
  <cp:lastPrinted>2021-04-28T08:12:58Z</cp:lastPrinted>
  <dcterms:created xsi:type="dcterms:W3CDTF">2021-04-28T07:51:11Z</dcterms:created>
  <dcterms:modified xsi:type="dcterms:W3CDTF">2021-05-01T05:48:13Z</dcterms:modified>
</cp:coreProperties>
</file>