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Hubo\"/>
    </mc:Choice>
  </mc:AlternateContent>
  <bookViews>
    <workbookView xWindow="0" yWindow="0" windowWidth="28800" windowHeight="13020" firstSheet="1" activeTab="3"/>
  </bookViews>
  <sheets>
    <sheet name="2021" sheetId="2" r:id="rId1"/>
    <sheet name="année20" sheetId="6" r:id="rId2"/>
    <sheet name="année21" sheetId="5" r:id="rId3"/>
    <sheet name="Feuil1" sheetId="8" r:id="rId4"/>
    <sheet name="Listes" sheetId="7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8" l="1"/>
  <c r="J9" i="8"/>
  <c r="F101" i="6" l="1"/>
  <c r="G101" i="6"/>
  <c r="H101" i="6"/>
  <c r="I101" i="6"/>
  <c r="K101" i="6"/>
  <c r="E101" i="6"/>
  <c r="F104" i="6"/>
  <c r="G104" i="6"/>
  <c r="H104" i="6"/>
  <c r="I104" i="6"/>
  <c r="K104" i="6"/>
  <c r="E104" i="6"/>
  <c r="F97" i="6"/>
  <c r="G97" i="6"/>
  <c r="H97" i="6"/>
  <c r="I97" i="6"/>
  <c r="K97" i="6"/>
  <c r="E97" i="6"/>
  <c r="J7" i="8"/>
  <c r="J5" i="8"/>
  <c r="J3" i="8"/>
  <c r="B380" i="6"/>
  <c r="B379" i="6"/>
  <c r="B378" i="6"/>
  <c r="B377" i="6"/>
  <c r="B376" i="6"/>
  <c r="B375" i="6"/>
  <c r="B374" i="6"/>
  <c r="B373" i="6"/>
  <c r="B372" i="6"/>
  <c r="B371" i="6"/>
  <c r="B370" i="6"/>
  <c r="B369" i="6"/>
  <c r="B368" i="6"/>
  <c r="B367" i="6"/>
  <c r="B366" i="6"/>
  <c r="B365" i="6"/>
  <c r="B364" i="6"/>
  <c r="B363" i="6"/>
  <c r="B362" i="6"/>
  <c r="B361" i="6"/>
  <c r="B360" i="6"/>
  <c r="B359" i="6"/>
  <c r="B358" i="6"/>
  <c r="B357" i="6"/>
  <c r="B356" i="6"/>
  <c r="B355" i="6"/>
  <c r="B354" i="6"/>
  <c r="B353" i="6"/>
  <c r="B352" i="6"/>
  <c r="B351" i="6"/>
  <c r="B350" i="6"/>
  <c r="B349" i="6"/>
  <c r="B348" i="6"/>
  <c r="B347" i="6"/>
  <c r="B346" i="6"/>
  <c r="B345" i="6"/>
  <c r="B344" i="6"/>
  <c r="B343" i="6"/>
  <c r="B342" i="6"/>
  <c r="B341" i="6"/>
  <c r="B340" i="6"/>
  <c r="B339" i="6"/>
  <c r="B338" i="6"/>
  <c r="B337" i="6"/>
  <c r="B336" i="6"/>
  <c r="B335" i="6"/>
  <c r="B334" i="6"/>
  <c r="B333" i="6"/>
  <c r="B332" i="6"/>
  <c r="B331" i="6"/>
  <c r="B330" i="6"/>
  <c r="B329" i="6"/>
  <c r="B328" i="6"/>
  <c r="B327" i="6"/>
  <c r="B326" i="6"/>
  <c r="B325" i="6"/>
  <c r="B324" i="6"/>
  <c r="B323" i="6"/>
  <c r="B322" i="6"/>
  <c r="B321" i="6"/>
  <c r="B320" i="6"/>
  <c r="B319" i="6"/>
  <c r="B318" i="6"/>
  <c r="B317" i="6"/>
  <c r="B316" i="6"/>
  <c r="B315" i="6"/>
  <c r="B314" i="6"/>
  <c r="B313" i="6"/>
  <c r="B312" i="6"/>
  <c r="B311" i="6"/>
  <c r="B310" i="6"/>
  <c r="B309" i="6"/>
  <c r="B308" i="6"/>
  <c r="B307" i="6"/>
  <c r="B306" i="6"/>
  <c r="B305" i="6"/>
  <c r="B304" i="6"/>
  <c r="B303" i="6"/>
  <c r="B302" i="6"/>
  <c r="B301" i="6"/>
  <c r="B300" i="6"/>
  <c r="B299" i="6"/>
  <c r="B298" i="6"/>
  <c r="B297" i="6"/>
  <c r="B296" i="6"/>
  <c r="B295" i="6"/>
  <c r="B294" i="6"/>
  <c r="B293" i="6"/>
  <c r="B292" i="6"/>
  <c r="B291" i="6"/>
  <c r="B290" i="6"/>
  <c r="B289" i="6"/>
  <c r="B288" i="6"/>
  <c r="B287" i="6"/>
  <c r="B286" i="6"/>
  <c r="B285" i="6"/>
  <c r="B284" i="6"/>
  <c r="B283" i="6"/>
  <c r="B282" i="6"/>
  <c r="B281" i="6"/>
  <c r="B280" i="6"/>
  <c r="B279" i="6"/>
  <c r="B278" i="6"/>
  <c r="B277" i="6"/>
  <c r="B276" i="6"/>
  <c r="B275" i="6"/>
  <c r="B274" i="6"/>
  <c r="B273" i="6"/>
  <c r="B272" i="6"/>
  <c r="B271" i="6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B169" i="6"/>
  <c r="B168" i="6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R7" i="8" l="1"/>
  <c r="Q7" i="8"/>
  <c r="P7" i="8"/>
  <c r="O7" i="8"/>
  <c r="N7" i="8"/>
  <c r="M7" i="8"/>
  <c r="L7" i="8"/>
  <c r="K7" i="8"/>
  <c r="B17" i="5" l="1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11" i="5"/>
  <c r="B12" i="5"/>
  <c r="B13" i="5"/>
  <c r="B14" i="5"/>
  <c r="B15" i="5"/>
  <c r="B16" i="5"/>
  <c r="B10" i="5"/>
  <c r="B4" i="5"/>
  <c r="B5" i="5"/>
  <c r="B6" i="5"/>
  <c r="B7" i="5"/>
  <c r="B8" i="5"/>
  <c r="B9" i="5"/>
  <c r="B3" i="5"/>
  <c r="G3" i="8"/>
  <c r="R3" i="8" l="1"/>
  <c r="N3" i="8"/>
  <c r="Q3" i="8"/>
  <c r="M3" i="8"/>
  <c r="P3" i="8"/>
  <c r="L3" i="8"/>
  <c r="O3" i="8"/>
  <c r="K3" i="8"/>
  <c r="R5" i="8"/>
  <c r="N5" i="8"/>
  <c r="O5" i="8"/>
  <c r="Q5" i="8"/>
  <c r="M5" i="8"/>
  <c r="K5" i="8"/>
  <c r="P5" i="8"/>
  <c r="L5" i="8"/>
  <c r="F7" i="5"/>
  <c r="G7" i="5"/>
  <c r="H7" i="5"/>
  <c r="I7" i="5"/>
  <c r="J7" i="5"/>
  <c r="K7" i="5"/>
  <c r="L7" i="5"/>
  <c r="E7" i="5"/>
  <c r="L369" i="5" l="1"/>
  <c r="K369" i="5"/>
  <c r="J369" i="5"/>
  <c r="I369" i="5"/>
  <c r="H369" i="5"/>
  <c r="G369" i="5"/>
  <c r="F369" i="5"/>
  <c r="E369" i="5"/>
  <c r="L368" i="5"/>
  <c r="K368" i="5"/>
  <c r="J368" i="5"/>
  <c r="I368" i="5"/>
  <c r="H368" i="5"/>
  <c r="G368" i="5"/>
  <c r="F368" i="5"/>
  <c r="E368" i="5"/>
  <c r="L362" i="5"/>
  <c r="K362" i="5"/>
  <c r="J362" i="5"/>
  <c r="I362" i="5"/>
  <c r="H362" i="5"/>
  <c r="G362" i="5"/>
  <c r="F362" i="5"/>
  <c r="E362" i="5"/>
  <c r="L361" i="5"/>
  <c r="K361" i="5"/>
  <c r="J361" i="5"/>
  <c r="I361" i="5"/>
  <c r="H361" i="5"/>
  <c r="G361" i="5"/>
  <c r="F361" i="5"/>
  <c r="E361" i="5"/>
  <c r="L355" i="5"/>
  <c r="K355" i="5"/>
  <c r="J355" i="5"/>
  <c r="I355" i="5"/>
  <c r="H355" i="5"/>
  <c r="G355" i="5"/>
  <c r="F355" i="5"/>
  <c r="E355" i="5"/>
  <c r="L354" i="5"/>
  <c r="K354" i="5"/>
  <c r="J354" i="5"/>
  <c r="I354" i="5"/>
  <c r="H354" i="5"/>
  <c r="G354" i="5"/>
  <c r="F354" i="5"/>
  <c r="E354" i="5"/>
  <c r="L348" i="5"/>
  <c r="K348" i="5"/>
  <c r="J348" i="5"/>
  <c r="I348" i="5"/>
  <c r="H348" i="5"/>
  <c r="G348" i="5"/>
  <c r="F348" i="5"/>
  <c r="E348" i="5"/>
  <c r="L347" i="5"/>
  <c r="K347" i="5"/>
  <c r="J347" i="5"/>
  <c r="I347" i="5"/>
  <c r="H347" i="5"/>
  <c r="G347" i="5"/>
  <c r="F347" i="5"/>
  <c r="E347" i="5"/>
  <c r="L341" i="5"/>
  <c r="K341" i="5"/>
  <c r="J341" i="5"/>
  <c r="I341" i="5"/>
  <c r="H341" i="5"/>
  <c r="G341" i="5"/>
  <c r="F341" i="5"/>
  <c r="E341" i="5"/>
  <c r="L340" i="5"/>
  <c r="K340" i="5"/>
  <c r="J340" i="5"/>
  <c r="I340" i="5"/>
  <c r="H340" i="5"/>
  <c r="G340" i="5"/>
  <c r="F340" i="5"/>
  <c r="E340" i="5"/>
  <c r="L334" i="5"/>
  <c r="K334" i="5"/>
  <c r="J334" i="5"/>
  <c r="I334" i="5"/>
  <c r="H334" i="5"/>
  <c r="G334" i="5"/>
  <c r="F334" i="5"/>
  <c r="E334" i="5"/>
  <c r="L333" i="5"/>
  <c r="K333" i="5"/>
  <c r="J333" i="5"/>
  <c r="I333" i="5"/>
  <c r="H333" i="5"/>
  <c r="G333" i="5"/>
  <c r="F333" i="5"/>
  <c r="E333" i="5"/>
  <c r="L327" i="5"/>
  <c r="K327" i="5"/>
  <c r="J327" i="5"/>
  <c r="I327" i="5"/>
  <c r="H327" i="5"/>
  <c r="G327" i="5"/>
  <c r="F327" i="5"/>
  <c r="E327" i="5"/>
  <c r="L326" i="5"/>
  <c r="K326" i="5"/>
  <c r="J326" i="5"/>
  <c r="I326" i="5"/>
  <c r="H326" i="5"/>
  <c r="G326" i="5"/>
  <c r="F326" i="5"/>
  <c r="E326" i="5"/>
  <c r="L320" i="5"/>
  <c r="K320" i="5"/>
  <c r="J320" i="5"/>
  <c r="I320" i="5"/>
  <c r="H320" i="5"/>
  <c r="G320" i="5"/>
  <c r="F320" i="5"/>
  <c r="E320" i="5"/>
  <c r="L319" i="5"/>
  <c r="K319" i="5"/>
  <c r="J319" i="5"/>
  <c r="I319" i="5"/>
  <c r="H319" i="5"/>
  <c r="G319" i="5"/>
  <c r="F319" i="5"/>
  <c r="E319" i="5"/>
  <c r="L313" i="5"/>
  <c r="K313" i="5"/>
  <c r="J313" i="5"/>
  <c r="I313" i="5"/>
  <c r="H313" i="5"/>
  <c r="G313" i="5"/>
  <c r="F313" i="5"/>
  <c r="E313" i="5"/>
  <c r="L312" i="5"/>
  <c r="K312" i="5"/>
  <c r="J312" i="5"/>
  <c r="I312" i="5"/>
  <c r="H312" i="5"/>
  <c r="G312" i="5"/>
  <c r="F312" i="5"/>
  <c r="E312" i="5"/>
  <c r="L306" i="5"/>
  <c r="K306" i="5"/>
  <c r="J306" i="5"/>
  <c r="I306" i="5"/>
  <c r="H306" i="5"/>
  <c r="G306" i="5"/>
  <c r="F306" i="5"/>
  <c r="E306" i="5"/>
  <c r="L305" i="5"/>
  <c r="K305" i="5"/>
  <c r="J305" i="5"/>
  <c r="I305" i="5"/>
  <c r="H305" i="5"/>
  <c r="G305" i="5"/>
  <c r="F305" i="5"/>
  <c r="E305" i="5"/>
  <c r="L299" i="5"/>
  <c r="K299" i="5"/>
  <c r="J299" i="5"/>
  <c r="I299" i="5"/>
  <c r="H299" i="5"/>
  <c r="G299" i="5"/>
  <c r="F299" i="5"/>
  <c r="E299" i="5"/>
  <c r="L298" i="5"/>
  <c r="K298" i="5"/>
  <c r="J298" i="5"/>
  <c r="I298" i="5"/>
  <c r="H298" i="5"/>
  <c r="G298" i="5"/>
  <c r="F298" i="5"/>
  <c r="E298" i="5"/>
  <c r="L292" i="5"/>
  <c r="K292" i="5"/>
  <c r="J292" i="5"/>
  <c r="I292" i="5"/>
  <c r="H292" i="5"/>
  <c r="G292" i="5"/>
  <c r="F292" i="5"/>
  <c r="E292" i="5"/>
  <c r="L291" i="5"/>
  <c r="K291" i="5"/>
  <c r="J291" i="5"/>
  <c r="I291" i="5"/>
  <c r="H291" i="5"/>
  <c r="G291" i="5"/>
  <c r="F291" i="5"/>
  <c r="E291" i="5"/>
  <c r="L285" i="5"/>
  <c r="K285" i="5"/>
  <c r="J285" i="5"/>
  <c r="I285" i="5"/>
  <c r="H285" i="5"/>
  <c r="G285" i="5"/>
  <c r="F285" i="5"/>
  <c r="E285" i="5"/>
  <c r="L284" i="5"/>
  <c r="K284" i="5"/>
  <c r="J284" i="5"/>
  <c r="I284" i="5"/>
  <c r="H284" i="5"/>
  <c r="G284" i="5"/>
  <c r="F284" i="5"/>
  <c r="E284" i="5"/>
  <c r="L278" i="5"/>
  <c r="K278" i="5"/>
  <c r="J278" i="5"/>
  <c r="I278" i="5"/>
  <c r="H278" i="5"/>
  <c r="G278" i="5"/>
  <c r="F278" i="5"/>
  <c r="E278" i="5"/>
  <c r="L277" i="5"/>
  <c r="K277" i="5"/>
  <c r="J277" i="5"/>
  <c r="I277" i="5"/>
  <c r="H277" i="5"/>
  <c r="G277" i="5"/>
  <c r="F277" i="5"/>
  <c r="E277" i="5"/>
  <c r="L271" i="5"/>
  <c r="K271" i="5"/>
  <c r="J271" i="5"/>
  <c r="I271" i="5"/>
  <c r="H271" i="5"/>
  <c r="G271" i="5"/>
  <c r="F271" i="5"/>
  <c r="E271" i="5"/>
  <c r="L270" i="5"/>
  <c r="K270" i="5"/>
  <c r="J270" i="5"/>
  <c r="I270" i="5"/>
  <c r="H270" i="5"/>
  <c r="G270" i="5"/>
  <c r="F270" i="5"/>
  <c r="E270" i="5"/>
  <c r="L264" i="5"/>
  <c r="K264" i="5"/>
  <c r="J264" i="5"/>
  <c r="I264" i="5"/>
  <c r="H264" i="5"/>
  <c r="G264" i="5"/>
  <c r="F264" i="5"/>
  <c r="E264" i="5"/>
  <c r="L263" i="5"/>
  <c r="K263" i="5"/>
  <c r="J263" i="5"/>
  <c r="I263" i="5"/>
  <c r="H263" i="5"/>
  <c r="G263" i="5"/>
  <c r="F263" i="5"/>
  <c r="E263" i="5"/>
  <c r="L250" i="5"/>
  <c r="K250" i="5"/>
  <c r="J250" i="5"/>
  <c r="I250" i="5"/>
  <c r="H250" i="5"/>
  <c r="G250" i="5"/>
  <c r="F250" i="5"/>
  <c r="E250" i="5"/>
  <c r="L257" i="5"/>
  <c r="K257" i="5"/>
  <c r="J257" i="5"/>
  <c r="I257" i="5"/>
  <c r="H257" i="5"/>
  <c r="G257" i="5"/>
  <c r="F257" i="5"/>
  <c r="E257" i="5"/>
  <c r="L256" i="5"/>
  <c r="K256" i="5"/>
  <c r="J256" i="5"/>
  <c r="I256" i="5"/>
  <c r="H256" i="5"/>
  <c r="G256" i="5"/>
  <c r="F256" i="5"/>
  <c r="E256" i="5"/>
  <c r="L243" i="5"/>
  <c r="K243" i="5"/>
  <c r="J243" i="5"/>
  <c r="I243" i="5"/>
  <c r="H243" i="5"/>
  <c r="G243" i="5"/>
  <c r="F243" i="5"/>
  <c r="E243" i="5"/>
  <c r="L242" i="5"/>
  <c r="K242" i="5"/>
  <c r="J242" i="5"/>
  <c r="I242" i="5"/>
  <c r="H242" i="5"/>
  <c r="G242" i="5"/>
  <c r="F242" i="5"/>
  <c r="E242" i="5"/>
  <c r="L235" i="5"/>
  <c r="K235" i="5"/>
  <c r="J235" i="5"/>
  <c r="I235" i="5"/>
  <c r="H235" i="5"/>
  <c r="G235" i="5"/>
  <c r="F235" i="5"/>
  <c r="E235" i="5"/>
  <c r="L228" i="5"/>
  <c r="K228" i="5"/>
  <c r="J228" i="5"/>
  <c r="I228" i="5"/>
  <c r="H228" i="5"/>
  <c r="G228" i="5"/>
  <c r="F228" i="5"/>
  <c r="L221" i="5"/>
  <c r="K221" i="5"/>
  <c r="J221" i="5"/>
  <c r="I221" i="5"/>
  <c r="H221" i="5"/>
  <c r="G221" i="5"/>
  <c r="F221" i="5"/>
  <c r="E221" i="5"/>
  <c r="L214" i="5"/>
  <c r="K214" i="5"/>
  <c r="J214" i="5"/>
  <c r="I214" i="5"/>
  <c r="H214" i="5"/>
  <c r="G214" i="5"/>
  <c r="F214" i="5"/>
  <c r="E214" i="5"/>
  <c r="L207" i="5"/>
  <c r="K207" i="5"/>
  <c r="J207" i="5"/>
  <c r="I207" i="5"/>
  <c r="H207" i="5"/>
  <c r="G207" i="5"/>
  <c r="F207" i="5"/>
  <c r="E207" i="5"/>
  <c r="L200" i="5"/>
  <c r="K200" i="5"/>
  <c r="J200" i="5"/>
  <c r="I200" i="5"/>
  <c r="H200" i="5"/>
  <c r="G200" i="5"/>
  <c r="F200" i="5"/>
  <c r="E200" i="5"/>
  <c r="L186" i="5"/>
  <c r="L179" i="5"/>
  <c r="K179" i="5"/>
  <c r="J179" i="5"/>
  <c r="I179" i="5"/>
  <c r="H179" i="5"/>
  <c r="G179" i="5"/>
  <c r="F179" i="5"/>
  <c r="E179" i="5"/>
  <c r="L172" i="5"/>
  <c r="K172" i="5"/>
  <c r="J172" i="5"/>
  <c r="I172" i="5"/>
  <c r="H172" i="5"/>
  <c r="G172" i="5"/>
  <c r="F172" i="5"/>
  <c r="E172" i="5"/>
  <c r="L165" i="5"/>
  <c r="K165" i="5"/>
  <c r="J165" i="5"/>
  <c r="I165" i="5"/>
  <c r="H165" i="5"/>
  <c r="G165" i="5"/>
  <c r="F165" i="5"/>
  <c r="E165" i="5"/>
  <c r="L158" i="5"/>
  <c r="K158" i="5"/>
  <c r="J158" i="5"/>
  <c r="I158" i="5"/>
  <c r="H158" i="5"/>
  <c r="G158" i="5"/>
  <c r="F158" i="5"/>
  <c r="E158" i="5"/>
  <c r="L151" i="5"/>
  <c r="K151" i="5"/>
  <c r="J151" i="5"/>
  <c r="I151" i="5"/>
  <c r="H151" i="5"/>
  <c r="G151" i="5"/>
  <c r="F151" i="5"/>
  <c r="E151" i="5"/>
  <c r="L144" i="5"/>
  <c r="K144" i="5"/>
  <c r="J144" i="5"/>
  <c r="H144" i="5"/>
  <c r="G144" i="5"/>
  <c r="F144" i="5"/>
  <c r="E144" i="5"/>
  <c r="L137" i="5"/>
  <c r="K137" i="5"/>
  <c r="J137" i="5"/>
  <c r="I137" i="5"/>
  <c r="H137" i="5"/>
  <c r="G137" i="5"/>
  <c r="F137" i="5"/>
  <c r="E137" i="5"/>
  <c r="L130" i="5"/>
  <c r="K130" i="5"/>
  <c r="J130" i="5"/>
  <c r="I130" i="5"/>
  <c r="H130" i="5"/>
  <c r="G130" i="5"/>
  <c r="F130" i="5"/>
  <c r="E130" i="5"/>
  <c r="L123" i="5"/>
  <c r="L116" i="5"/>
  <c r="K116" i="5"/>
  <c r="J116" i="5"/>
  <c r="I116" i="5"/>
  <c r="H116" i="5"/>
  <c r="G116" i="5"/>
  <c r="F116" i="5"/>
  <c r="E116" i="5"/>
  <c r="L109" i="5"/>
  <c r="K109" i="5"/>
  <c r="J109" i="5"/>
  <c r="I109" i="5"/>
  <c r="H109" i="5"/>
  <c r="G109" i="5"/>
  <c r="F109" i="5"/>
  <c r="E109" i="5"/>
  <c r="L102" i="5"/>
  <c r="K102" i="5"/>
  <c r="J102" i="5"/>
  <c r="I102" i="5"/>
  <c r="H102" i="5"/>
  <c r="G102" i="5"/>
  <c r="F102" i="5"/>
  <c r="E102" i="5"/>
  <c r="L67" i="5"/>
  <c r="K67" i="5"/>
  <c r="J67" i="5"/>
  <c r="I67" i="5"/>
  <c r="H67" i="5"/>
  <c r="G67" i="5"/>
  <c r="F67" i="5"/>
  <c r="E67" i="5"/>
  <c r="J248" i="6" l="1"/>
  <c r="J249" i="5" s="1"/>
  <c r="K248" i="6"/>
  <c r="K249" i="5" s="1"/>
  <c r="F251" i="6"/>
  <c r="F248" i="6" s="1"/>
  <c r="F249" i="5" s="1"/>
  <c r="G251" i="6"/>
  <c r="G248" i="6" s="1"/>
  <c r="G249" i="5" s="1"/>
  <c r="H251" i="6"/>
  <c r="H248" i="6" s="1"/>
  <c r="H249" i="5" s="1"/>
  <c r="I251" i="6"/>
  <c r="I248" i="6" s="1"/>
  <c r="I249" i="5" s="1"/>
  <c r="J251" i="6"/>
  <c r="K251" i="6"/>
  <c r="L251" i="6"/>
  <c r="L248" i="6" s="1"/>
  <c r="L249" i="5" s="1"/>
  <c r="E251" i="6"/>
  <c r="E248" i="6" s="1"/>
  <c r="E249" i="5" s="1"/>
  <c r="E230" i="6"/>
  <c r="E227" i="6" s="1"/>
  <c r="E228" i="5" s="1"/>
  <c r="H185" i="6"/>
  <c r="H186" i="5" s="1"/>
  <c r="K185" i="6"/>
  <c r="K186" i="5" s="1"/>
  <c r="F188" i="6"/>
  <c r="F185" i="6" s="1"/>
  <c r="F186" i="5" s="1"/>
  <c r="G188" i="6"/>
  <c r="G185" i="6" s="1"/>
  <c r="G186" i="5" s="1"/>
  <c r="H188" i="6"/>
  <c r="I188" i="6"/>
  <c r="I185" i="6" s="1"/>
  <c r="I186" i="5" s="1"/>
  <c r="J188" i="6"/>
  <c r="J185" i="6" s="1"/>
  <c r="J186" i="5" s="1"/>
  <c r="K188" i="6"/>
  <c r="E188" i="6"/>
  <c r="E185" i="6" s="1"/>
  <c r="E186" i="5" s="1"/>
  <c r="I143" i="6"/>
  <c r="I144" i="5" s="1"/>
  <c r="I146" i="6"/>
  <c r="F122" i="6"/>
  <c r="F123" i="5" s="1"/>
  <c r="G122" i="6"/>
  <c r="G123" i="5" s="1"/>
  <c r="I122" i="6"/>
  <c r="I123" i="5" s="1"/>
  <c r="J122" i="6"/>
  <c r="J123" i="5" s="1"/>
  <c r="G125" i="6"/>
  <c r="H125" i="6"/>
  <c r="H122" i="6" s="1"/>
  <c r="H123" i="5" s="1"/>
  <c r="I125" i="6"/>
  <c r="J125" i="6"/>
  <c r="K125" i="6"/>
  <c r="K122" i="6" s="1"/>
  <c r="K123" i="5" s="1"/>
  <c r="F125" i="6"/>
  <c r="E125" i="6"/>
  <c r="E122" i="6" s="1"/>
  <c r="E123" i="5" s="1"/>
  <c r="L95" i="5" l="1"/>
  <c r="K95" i="5"/>
  <c r="J95" i="5"/>
  <c r="I95" i="5"/>
  <c r="H95" i="5"/>
  <c r="G95" i="5"/>
  <c r="F95" i="5"/>
  <c r="E95" i="5"/>
  <c r="L88" i="5"/>
  <c r="K88" i="5"/>
  <c r="J88" i="5"/>
  <c r="I88" i="5"/>
  <c r="H88" i="5"/>
  <c r="G88" i="5"/>
  <c r="F88" i="5"/>
  <c r="E88" i="5"/>
  <c r="L81" i="5"/>
  <c r="K81" i="5"/>
  <c r="J81" i="5"/>
  <c r="I81" i="5"/>
  <c r="H81" i="5"/>
  <c r="G81" i="5"/>
  <c r="F81" i="5"/>
  <c r="E81" i="5"/>
  <c r="L74" i="5"/>
  <c r="K74" i="5"/>
  <c r="J74" i="5"/>
  <c r="I74" i="5"/>
  <c r="H74" i="5"/>
  <c r="G74" i="5"/>
  <c r="F74" i="5"/>
  <c r="E74" i="5"/>
  <c r="L60" i="5"/>
  <c r="K60" i="5"/>
  <c r="J60" i="5"/>
  <c r="I60" i="5"/>
  <c r="H60" i="5"/>
  <c r="G60" i="5"/>
  <c r="F60" i="5"/>
  <c r="E60" i="5"/>
  <c r="L53" i="5"/>
  <c r="K53" i="5"/>
  <c r="J53" i="5"/>
  <c r="I53" i="5"/>
  <c r="H53" i="5"/>
  <c r="G53" i="5"/>
  <c r="F53" i="5"/>
  <c r="E53" i="5"/>
  <c r="L46" i="5"/>
  <c r="K46" i="5"/>
  <c r="J46" i="5"/>
  <c r="I46" i="5"/>
  <c r="H46" i="5"/>
  <c r="G46" i="5"/>
  <c r="F46" i="5"/>
  <c r="E46" i="5"/>
  <c r="L32" i="5"/>
  <c r="K32" i="5"/>
  <c r="J32" i="5"/>
  <c r="I32" i="5"/>
  <c r="H32" i="5"/>
  <c r="G32" i="5"/>
  <c r="F32" i="5"/>
  <c r="E32" i="5"/>
  <c r="L25" i="5"/>
  <c r="K25" i="5"/>
  <c r="J25" i="5"/>
  <c r="I25" i="5"/>
  <c r="H25" i="5"/>
  <c r="G25" i="5"/>
  <c r="F25" i="5"/>
  <c r="E25" i="5"/>
  <c r="L18" i="5"/>
  <c r="K18" i="5"/>
  <c r="J18" i="5"/>
  <c r="I18" i="5"/>
  <c r="H18" i="5"/>
  <c r="G18" i="5"/>
  <c r="F18" i="5"/>
  <c r="E18" i="5"/>
  <c r="L11" i="5"/>
  <c r="K11" i="5"/>
  <c r="J11" i="5"/>
  <c r="I11" i="5"/>
  <c r="H11" i="5"/>
  <c r="G11" i="5"/>
  <c r="F11" i="5"/>
  <c r="E11" i="5"/>
  <c r="F4" i="5"/>
  <c r="G4" i="5"/>
  <c r="H4" i="5"/>
  <c r="I4" i="5"/>
  <c r="J4" i="5"/>
  <c r="K4" i="5"/>
  <c r="L4" i="5"/>
  <c r="E4" i="5"/>
  <c r="F215" i="5" l="1"/>
  <c r="E215" i="5"/>
  <c r="F209" i="5"/>
  <c r="F216" i="5" s="1"/>
  <c r="G209" i="5"/>
  <c r="G216" i="5" s="1"/>
  <c r="H209" i="5"/>
  <c r="H216" i="5" s="1"/>
  <c r="I209" i="5"/>
  <c r="I216" i="5" s="1"/>
  <c r="J209" i="5"/>
  <c r="J216" i="5" s="1"/>
  <c r="K209" i="5"/>
  <c r="K216" i="5" s="1"/>
  <c r="L209" i="5"/>
  <c r="L216" i="5" s="1"/>
  <c r="E209" i="5"/>
  <c r="E216" i="5" s="1"/>
  <c r="E208" i="5"/>
  <c r="F174" i="5"/>
  <c r="F181" i="5" s="1"/>
  <c r="G174" i="5"/>
  <c r="G181" i="5" s="1"/>
  <c r="H174" i="5"/>
  <c r="H181" i="5" s="1"/>
  <c r="I174" i="5"/>
  <c r="I181" i="5" s="1"/>
  <c r="J174" i="5"/>
  <c r="J181" i="5" s="1"/>
  <c r="K174" i="5"/>
  <c r="K181" i="5" s="1"/>
  <c r="L174" i="5"/>
  <c r="L181" i="5" s="1"/>
  <c r="E174" i="5"/>
  <c r="E12" i="5"/>
  <c r="L377" i="5" l="1"/>
  <c r="K377" i="5"/>
  <c r="J377" i="5"/>
  <c r="I377" i="5"/>
  <c r="H377" i="5"/>
  <c r="G377" i="5"/>
  <c r="F377" i="5"/>
  <c r="E377" i="5"/>
  <c r="L376" i="5"/>
  <c r="K376" i="5"/>
  <c r="J376" i="5"/>
  <c r="I376" i="5"/>
  <c r="H376" i="5"/>
  <c r="G376" i="5"/>
  <c r="F376" i="5"/>
  <c r="E376" i="5"/>
  <c r="L370" i="5"/>
  <c r="K370" i="5"/>
  <c r="J370" i="5"/>
  <c r="I370" i="5"/>
  <c r="H370" i="5"/>
  <c r="G370" i="5"/>
  <c r="F370" i="5"/>
  <c r="E370" i="5"/>
  <c r="L363" i="5"/>
  <c r="K363" i="5"/>
  <c r="J363" i="5"/>
  <c r="I363" i="5"/>
  <c r="H363" i="5"/>
  <c r="G363" i="5"/>
  <c r="F363" i="5"/>
  <c r="E363" i="5"/>
  <c r="L356" i="5"/>
  <c r="K356" i="5"/>
  <c r="J356" i="5"/>
  <c r="I356" i="5"/>
  <c r="H356" i="5"/>
  <c r="G356" i="5"/>
  <c r="F356" i="5"/>
  <c r="E356" i="5"/>
  <c r="L349" i="5"/>
  <c r="K349" i="5"/>
  <c r="J349" i="5"/>
  <c r="I349" i="5"/>
  <c r="H349" i="5"/>
  <c r="G349" i="5"/>
  <c r="F349" i="5"/>
  <c r="E349" i="5"/>
  <c r="L342" i="5"/>
  <c r="K342" i="5"/>
  <c r="J342" i="5"/>
  <c r="I342" i="5"/>
  <c r="H342" i="5"/>
  <c r="G342" i="5"/>
  <c r="F342" i="5"/>
  <c r="E342" i="5"/>
  <c r="L335" i="5"/>
  <c r="K335" i="5"/>
  <c r="J335" i="5"/>
  <c r="I335" i="5"/>
  <c r="H335" i="5"/>
  <c r="G335" i="5"/>
  <c r="F335" i="5"/>
  <c r="E335" i="5"/>
  <c r="L328" i="5"/>
  <c r="K328" i="5"/>
  <c r="J328" i="5"/>
  <c r="I328" i="5"/>
  <c r="H328" i="5"/>
  <c r="G328" i="5"/>
  <c r="F328" i="5"/>
  <c r="E328" i="5"/>
  <c r="L321" i="5"/>
  <c r="K321" i="5"/>
  <c r="J321" i="5"/>
  <c r="I321" i="5"/>
  <c r="H321" i="5"/>
  <c r="G321" i="5"/>
  <c r="F321" i="5"/>
  <c r="E321" i="5"/>
  <c r="L314" i="5"/>
  <c r="K314" i="5"/>
  <c r="J314" i="5"/>
  <c r="I314" i="5"/>
  <c r="H314" i="5"/>
  <c r="G314" i="5"/>
  <c r="F314" i="5"/>
  <c r="E314" i="5"/>
  <c r="L307" i="5"/>
  <c r="K307" i="5"/>
  <c r="J307" i="5"/>
  <c r="I307" i="5"/>
  <c r="H307" i="5"/>
  <c r="G307" i="5"/>
  <c r="F307" i="5"/>
  <c r="E307" i="5"/>
  <c r="L300" i="5"/>
  <c r="K300" i="5"/>
  <c r="J300" i="5"/>
  <c r="I300" i="5"/>
  <c r="H300" i="5"/>
  <c r="G300" i="5"/>
  <c r="F300" i="5"/>
  <c r="E300" i="5"/>
  <c r="L293" i="5"/>
  <c r="K293" i="5"/>
  <c r="J293" i="5"/>
  <c r="I293" i="5"/>
  <c r="H293" i="5"/>
  <c r="G293" i="5"/>
  <c r="F293" i="5"/>
  <c r="E293" i="5"/>
  <c r="L286" i="5"/>
  <c r="K286" i="5"/>
  <c r="J286" i="5"/>
  <c r="I286" i="5"/>
  <c r="H286" i="5"/>
  <c r="G286" i="5"/>
  <c r="F286" i="5"/>
  <c r="E286" i="5"/>
  <c r="L279" i="5"/>
  <c r="K279" i="5"/>
  <c r="J279" i="5"/>
  <c r="I279" i="5"/>
  <c r="H279" i="5"/>
  <c r="G279" i="5"/>
  <c r="F279" i="5"/>
  <c r="E279" i="5"/>
  <c r="L272" i="5"/>
  <c r="K272" i="5"/>
  <c r="J272" i="5"/>
  <c r="I272" i="5"/>
  <c r="H272" i="5"/>
  <c r="G272" i="5"/>
  <c r="F272" i="5"/>
  <c r="E272" i="5"/>
  <c r="L265" i="5"/>
  <c r="K265" i="5"/>
  <c r="J265" i="5"/>
  <c r="I265" i="5"/>
  <c r="H265" i="5"/>
  <c r="G265" i="5"/>
  <c r="F265" i="5"/>
  <c r="E265" i="5"/>
  <c r="L258" i="5"/>
  <c r="K258" i="5"/>
  <c r="J258" i="5"/>
  <c r="I258" i="5"/>
  <c r="H258" i="5"/>
  <c r="G258" i="5"/>
  <c r="F258" i="5"/>
  <c r="E258" i="5"/>
  <c r="L251" i="5"/>
  <c r="K251" i="5"/>
  <c r="J251" i="5"/>
  <c r="I251" i="5"/>
  <c r="H251" i="5"/>
  <c r="G251" i="5"/>
  <c r="F251" i="5"/>
  <c r="E251" i="5"/>
  <c r="F237" i="5"/>
  <c r="F244" i="5" s="1"/>
  <c r="G237" i="5"/>
  <c r="G244" i="5" s="1"/>
  <c r="H237" i="5"/>
  <c r="H244" i="5" s="1"/>
  <c r="I237" i="5"/>
  <c r="I244" i="5" s="1"/>
  <c r="J237" i="5"/>
  <c r="J244" i="5" s="1"/>
  <c r="K237" i="5"/>
  <c r="K244" i="5" s="1"/>
  <c r="L237" i="5"/>
  <c r="L244" i="5" s="1"/>
  <c r="E237" i="5"/>
  <c r="E244" i="5" s="1"/>
  <c r="L236" i="5"/>
  <c r="K236" i="5"/>
  <c r="J236" i="5"/>
  <c r="I236" i="5"/>
  <c r="H236" i="5"/>
  <c r="G236" i="5"/>
  <c r="F236" i="5"/>
  <c r="E236" i="5"/>
  <c r="L229" i="5"/>
  <c r="K229" i="5"/>
  <c r="J229" i="5"/>
  <c r="I229" i="5"/>
  <c r="H229" i="5"/>
  <c r="G229" i="5"/>
  <c r="F229" i="5"/>
  <c r="E229" i="5"/>
  <c r="L222" i="5"/>
  <c r="K222" i="5"/>
  <c r="J222" i="5"/>
  <c r="I222" i="5"/>
  <c r="H222" i="5"/>
  <c r="G222" i="5"/>
  <c r="F222" i="5"/>
  <c r="E222" i="5"/>
  <c r="L215" i="5"/>
  <c r="K215" i="5"/>
  <c r="J215" i="5"/>
  <c r="I215" i="5"/>
  <c r="H215" i="5"/>
  <c r="G215" i="5"/>
  <c r="L208" i="5"/>
  <c r="K208" i="5"/>
  <c r="J208" i="5"/>
  <c r="I208" i="5"/>
  <c r="H208" i="5"/>
  <c r="G208" i="5"/>
  <c r="F208" i="5"/>
  <c r="F195" i="5"/>
  <c r="F192" i="5" s="1"/>
  <c r="F193" i="5" s="1"/>
  <c r="G195" i="5"/>
  <c r="G192" i="5" s="1"/>
  <c r="G193" i="5" s="1"/>
  <c r="H195" i="5"/>
  <c r="H192" i="5" s="1"/>
  <c r="H193" i="5" s="1"/>
  <c r="I195" i="5"/>
  <c r="I192" i="5" s="1"/>
  <c r="I193" i="5" s="1"/>
  <c r="J195" i="5"/>
  <c r="J192" i="5" s="1"/>
  <c r="J193" i="5" s="1"/>
  <c r="K195" i="5"/>
  <c r="K192" i="5" s="1"/>
  <c r="K193" i="5" s="1"/>
  <c r="L195" i="5"/>
  <c r="L192" i="5" s="1"/>
  <c r="E195" i="5"/>
  <c r="E192" i="5" s="1"/>
  <c r="L187" i="5"/>
  <c r="K187" i="5"/>
  <c r="J187" i="5"/>
  <c r="I187" i="5"/>
  <c r="H187" i="5"/>
  <c r="G187" i="5"/>
  <c r="F187" i="5"/>
  <c r="E187" i="5"/>
  <c r="L180" i="5"/>
  <c r="K180" i="5"/>
  <c r="J180" i="5"/>
  <c r="I180" i="5"/>
  <c r="H180" i="5"/>
  <c r="G180" i="5"/>
  <c r="F180" i="5"/>
  <c r="E180" i="5"/>
  <c r="L173" i="5"/>
  <c r="K173" i="5"/>
  <c r="J173" i="5"/>
  <c r="I173" i="5"/>
  <c r="H173" i="5"/>
  <c r="G173" i="5"/>
  <c r="F173" i="5"/>
  <c r="E173" i="5"/>
  <c r="L166" i="5"/>
  <c r="K166" i="5"/>
  <c r="J166" i="5"/>
  <c r="I166" i="5"/>
  <c r="H166" i="5"/>
  <c r="G166" i="5"/>
  <c r="F166" i="5"/>
  <c r="E166" i="5"/>
  <c r="E159" i="5"/>
  <c r="L152" i="5"/>
  <c r="K152" i="5"/>
  <c r="J152" i="5"/>
  <c r="I152" i="5"/>
  <c r="H152" i="5"/>
  <c r="G152" i="5"/>
  <c r="F152" i="5"/>
  <c r="E152" i="5"/>
  <c r="L159" i="5"/>
  <c r="K159" i="5"/>
  <c r="J159" i="5"/>
  <c r="I159" i="5"/>
  <c r="H159" i="5"/>
  <c r="G159" i="5"/>
  <c r="F159" i="5"/>
  <c r="L145" i="5"/>
  <c r="K145" i="5"/>
  <c r="J145" i="5"/>
  <c r="I145" i="5"/>
  <c r="H145" i="5"/>
  <c r="G145" i="5"/>
  <c r="F145" i="5"/>
  <c r="E145" i="5"/>
  <c r="L138" i="5"/>
  <c r="K138" i="5"/>
  <c r="J138" i="5"/>
  <c r="I138" i="5"/>
  <c r="H138" i="5"/>
  <c r="G138" i="5"/>
  <c r="F138" i="5"/>
  <c r="E138" i="5"/>
  <c r="L131" i="5"/>
  <c r="K131" i="5"/>
  <c r="J131" i="5"/>
  <c r="I131" i="5"/>
  <c r="H131" i="5"/>
  <c r="G131" i="5"/>
  <c r="F131" i="5"/>
  <c r="E131" i="5"/>
  <c r="L124" i="5"/>
  <c r="K124" i="5"/>
  <c r="J124" i="5"/>
  <c r="I124" i="5"/>
  <c r="H124" i="5"/>
  <c r="G124" i="5"/>
  <c r="F124" i="5"/>
  <c r="E124" i="5"/>
  <c r="L117" i="5"/>
  <c r="K117" i="5"/>
  <c r="J117" i="5"/>
  <c r="I117" i="5"/>
  <c r="H117" i="5"/>
  <c r="G117" i="5"/>
  <c r="F117" i="5"/>
  <c r="E117" i="5"/>
  <c r="L110" i="5"/>
  <c r="K110" i="5"/>
  <c r="J110" i="5"/>
  <c r="I110" i="5"/>
  <c r="H110" i="5"/>
  <c r="G110" i="5"/>
  <c r="F110" i="5"/>
  <c r="E110" i="5"/>
  <c r="L103" i="5"/>
  <c r="K103" i="5"/>
  <c r="J103" i="5"/>
  <c r="I103" i="5"/>
  <c r="H103" i="5"/>
  <c r="G103" i="5"/>
  <c r="F103" i="5"/>
  <c r="E103" i="5"/>
  <c r="L96" i="5"/>
  <c r="K96" i="5"/>
  <c r="J96" i="5"/>
  <c r="I96" i="5"/>
  <c r="H96" i="5"/>
  <c r="G96" i="5"/>
  <c r="F96" i="5"/>
  <c r="E96" i="5"/>
  <c r="L89" i="5"/>
  <c r="K89" i="5"/>
  <c r="J89" i="5"/>
  <c r="I89" i="5"/>
  <c r="H89" i="5"/>
  <c r="G89" i="5"/>
  <c r="F89" i="5"/>
  <c r="E89" i="5"/>
  <c r="L82" i="5"/>
  <c r="K82" i="5"/>
  <c r="J82" i="5"/>
  <c r="I82" i="5"/>
  <c r="H82" i="5"/>
  <c r="G82" i="5"/>
  <c r="F82" i="5"/>
  <c r="E82" i="5"/>
  <c r="L75" i="5"/>
  <c r="K75" i="5"/>
  <c r="J75" i="5"/>
  <c r="I75" i="5"/>
  <c r="H75" i="5"/>
  <c r="G75" i="5"/>
  <c r="F75" i="5"/>
  <c r="E75" i="5"/>
  <c r="L68" i="5"/>
  <c r="K68" i="5"/>
  <c r="J68" i="5"/>
  <c r="I68" i="5"/>
  <c r="H68" i="5"/>
  <c r="G68" i="5"/>
  <c r="F68" i="5"/>
  <c r="E68" i="5"/>
  <c r="L61" i="5"/>
  <c r="K61" i="5"/>
  <c r="J61" i="5"/>
  <c r="I61" i="5"/>
  <c r="H61" i="5"/>
  <c r="G61" i="5"/>
  <c r="F61" i="5"/>
  <c r="E61" i="5"/>
  <c r="L54" i="5"/>
  <c r="K54" i="5"/>
  <c r="J54" i="5"/>
  <c r="I54" i="5"/>
  <c r="H54" i="5"/>
  <c r="G54" i="5"/>
  <c r="F54" i="5"/>
  <c r="E54" i="5"/>
  <c r="F41" i="5"/>
  <c r="F38" i="5" s="1"/>
  <c r="F39" i="5" s="1"/>
  <c r="G41" i="5"/>
  <c r="G38" i="5" s="1"/>
  <c r="G39" i="5" s="1"/>
  <c r="H41" i="5"/>
  <c r="H38" i="5" s="1"/>
  <c r="H39" i="5" s="1"/>
  <c r="I41" i="5"/>
  <c r="I38" i="5" s="1"/>
  <c r="J41" i="5"/>
  <c r="J38" i="5" s="1"/>
  <c r="K41" i="5"/>
  <c r="K38" i="5" s="1"/>
  <c r="K39" i="5" s="1"/>
  <c r="L41" i="5"/>
  <c r="L38" i="5" s="1"/>
  <c r="E41" i="5"/>
  <c r="E38" i="5" s="1"/>
  <c r="E39" i="5" s="1"/>
  <c r="L33" i="5"/>
  <c r="K33" i="5"/>
  <c r="J33" i="5"/>
  <c r="I33" i="5"/>
  <c r="H33" i="5"/>
  <c r="G33" i="5"/>
  <c r="F33" i="5"/>
  <c r="E33" i="5"/>
  <c r="E26" i="5"/>
  <c r="E19" i="5"/>
  <c r="F6" i="5"/>
  <c r="G6" i="5"/>
  <c r="H6" i="5"/>
  <c r="I6" i="5"/>
  <c r="J6" i="5"/>
  <c r="K6" i="5"/>
  <c r="L6" i="5"/>
  <c r="E6" i="5"/>
  <c r="L26" i="5"/>
  <c r="K26" i="5"/>
  <c r="J26" i="5"/>
  <c r="I26" i="5"/>
  <c r="H26" i="5"/>
  <c r="G26" i="5"/>
  <c r="F26" i="5"/>
  <c r="L19" i="5"/>
  <c r="K19" i="5"/>
  <c r="J19" i="5"/>
  <c r="I19" i="5"/>
  <c r="H19" i="5"/>
  <c r="G19" i="5"/>
  <c r="F19" i="5"/>
  <c r="F12" i="5"/>
  <c r="G12" i="5"/>
  <c r="H12" i="5"/>
  <c r="I12" i="5"/>
  <c r="J12" i="5"/>
  <c r="K12" i="5"/>
  <c r="L12" i="5"/>
  <c r="E193" i="5" l="1"/>
  <c r="E194" i="5"/>
  <c r="L47" i="5"/>
  <c r="L39" i="5"/>
  <c r="I47" i="5"/>
  <c r="I39" i="5"/>
  <c r="L201" i="5"/>
  <c r="L193" i="5"/>
  <c r="E201" i="5"/>
  <c r="J40" i="5"/>
  <c r="J39" i="5"/>
  <c r="F47" i="5"/>
  <c r="F40" i="5"/>
  <c r="K40" i="5"/>
  <c r="K47" i="5"/>
  <c r="L40" i="5"/>
  <c r="J201" i="5"/>
  <c r="J194" i="5"/>
  <c r="I201" i="5"/>
  <c r="I194" i="5"/>
  <c r="H201" i="5"/>
  <c r="H194" i="5"/>
  <c r="G201" i="5"/>
  <c r="G194" i="5"/>
  <c r="H47" i="5"/>
  <c r="H40" i="5"/>
  <c r="F201" i="5"/>
  <c r="F194" i="5"/>
  <c r="E40" i="5"/>
  <c r="E47" i="5"/>
  <c r="G47" i="5"/>
  <c r="G40" i="5"/>
  <c r="K201" i="5"/>
  <c r="K194" i="5"/>
  <c r="L194" i="5"/>
  <c r="I40" i="5"/>
  <c r="J47" i="5"/>
  <c r="D266" i="2"/>
  <c r="D274" i="2" s="1"/>
  <c r="D282" i="2" s="1"/>
  <c r="D290" i="2" s="1"/>
  <c r="D298" i="2" s="1"/>
  <c r="D306" i="2" s="1"/>
  <c r="D314" i="2" s="1"/>
  <c r="D322" i="2" s="1"/>
  <c r="D330" i="2" s="1"/>
  <c r="D338" i="2" s="1"/>
  <c r="D346" i="2" s="1"/>
  <c r="D354" i="2" s="1"/>
  <c r="D362" i="2" s="1"/>
  <c r="D370" i="2" s="1"/>
  <c r="D378" i="2" s="1"/>
  <c r="D386" i="2" s="1"/>
  <c r="D394" i="2" s="1"/>
  <c r="D402" i="2" s="1"/>
  <c r="D410" i="2" s="1"/>
  <c r="D418" i="2" s="1"/>
  <c r="D426" i="2" s="1"/>
  <c r="D434" i="2" s="1"/>
  <c r="D260" i="2"/>
  <c r="D268" i="2" s="1"/>
  <c r="D276" i="2" s="1"/>
  <c r="D284" i="2" s="1"/>
  <c r="D292" i="2" s="1"/>
  <c r="D300" i="2" s="1"/>
  <c r="D308" i="2" s="1"/>
  <c r="D316" i="2" s="1"/>
  <c r="D324" i="2" s="1"/>
  <c r="D332" i="2" s="1"/>
  <c r="D340" i="2" s="1"/>
  <c r="D348" i="2" s="1"/>
  <c r="D356" i="2" s="1"/>
  <c r="D364" i="2" s="1"/>
  <c r="D372" i="2" s="1"/>
  <c r="D380" i="2" s="1"/>
  <c r="D388" i="2" s="1"/>
  <c r="D396" i="2" s="1"/>
  <c r="D404" i="2" s="1"/>
  <c r="D412" i="2" s="1"/>
  <c r="D420" i="2" s="1"/>
  <c r="D428" i="2" s="1"/>
  <c r="D261" i="2"/>
  <c r="D269" i="2" s="1"/>
  <c r="D277" i="2" s="1"/>
  <c r="D285" i="2" s="1"/>
  <c r="D293" i="2" s="1"/>
  <c r="D301" i="2" s="1"/>
  <c r="D309" i="2" s="1"/>
  <c r="D317" i="2" s="1"/>
  <c r="D325" i="2" s="1"/>
  <c r="D333" i="2" s="1"/>
  <c r="D341" i="2" s="1"/>
  <c r="D349" i="2" s="1"/>
  <c r="D357" i="2" s="1"/>
  <c r="D365" i="2" s="1"/>
  <c r="D373" i="2" s="1"/>
  <c r="D381" i="2" s="1"/>
  <c r="D389" i="2" s="1"/>
  <c r="D397" i="2" s="1"/>
  <c r="D405" i="2" s="1"/>
  <c r="D413" i="2" s="1"/>
  <c r="D421" i="2" s="1"/>
  <c r="D429" i="2" s="1"/>
  <c r="D262" i="2"/>
  <c r="D270" i="2" s="1"/>
  <c r="D278" i="2" s="1"/>
  <c r="D286" i="2" s="1"/>
  <c r="D294" i="2" s="1"/>
  <c r="D302" i="2" s="1"/>
  <c r="D310" i="2" s="1"/>
  <c r="D318" i="2" s="1"/>
  <c r="D326" i="2" s="1"/>
  <c r="D334" i="2" s="1"/>
  <c r="D342" i="2" s="1"/>
  <c r="D350" i="2" s="1"/>
  <c r="D358" i="2" s="1"/>
  <c r="D366" i="2" s="1"/>
  <c r="D374" i="2" s="1"/>
  <c r="D382" i="2" s="1"/>
  <c r="D390" i="2" s="1"/>
  <c r="D398" i="2" s="1"/>
  <c r="D406" i="2" s="1"/>
  <c r="D414" i="2" s="1"/>
  <c r="D422" i="2" s="1"/>
  <c r="D430" i="2" s="1"/>
  <c r="D263" i="2"/>
  <c r="D271" i="2" s="1"/>
  <c r="D279" i="2" s="1"/>
  <c r="D287" i="2" s="1"/>
  <c r="D295" i="2" s="1"/>
  <c r="D303" i="2" s="1"/>
  <c r="D311" i="2" s="1"/>
  <c r="D319" i="2" s="1"/>
  <c r="D327" i="2" s="1"/>
  <c r="D335" i="2" s="1"/>
  <c r="D343" i="2" s="1"/>
  <c r="D351" i="2" s="1"/>
  <c r="D359" i="2" s="1"/>
  <c r="D367" i="2" s="1"/>
  <c r="D375" i="2" s="1"/>
  <c r="D383" i="2" s="1"/>
  <c r="D391" i="2" s="1"/>
  <c r="D399" i="2" s="1"/>
  <c r="D407" i="2" s="1"/>
  <c r="D415" i="2" s="1"/>
  <c r="D423" i="2" s="1"/>
  <c r="D431" i="2" s="1"/>
  <c r="D264" i="2"/>
  <c r="D272" i="2" s="1"/>
  <c r="D280" i="2" s="1"/>
  <c r="D288" i="2" s="1"/>
  <c r="D296" i="2" s="1"/>
  <c r="D304" i="2" s="1"/>
  <c r="D312" i="2" s="1"/>
  <c r="D320" i="2" s="1"/>
  <c r="D328" i="2" s="1"/>
  <c r="D336" i="2" s="1"/>
  <c r="D344" i="2" s="1"/>
  <c r="D352" i="2" s="1"/>
  <c r="D360" i="2" s="1"/>
  <c r="D368" i="2" s="1"/>
  <c r="D376" i="2" s="1"/>
  <c r="D384" i="2" s="1"/>
  <c r="D392" i="2" s="1"/>
  <c r="D400" i="2" s="1"/>
  <c r="D408" i="2" s="1"/>
  <c r="D416" i="2" s="1"/>
  <c r="D424" i="2" s="1"/>
  <c r="D432" i="2" s="1"/>
  <c r="D265" i="2"/>
  <c r="D273" i="2" s="1"/>
  <c r="D281" i="2" s="1"/>
  <c r="D289" i="2" s="1"/>
  <c r="D297" i="2" s="1"/>
  <c r="D305" i="2" s="1"/>
  <c r="D313" i="2" s="1"/>
  <c r="D321" i="2" s="1"/>
  <c r="D329" i="2" s="1"/>
  <c r="D337" i="2" s="1"/>
  <c r="D345" i="2" s="1"/>
  <c r="D353" i="2" s="1"/>
  <c r="D361" i="2" s="1"/>
  <c r="D369" i="2" s="1"/>
  <c r="D377" i="2" s="1"/>
  <c r="D385" i="2" s="1"/>
  <c r="D393" i="2" s="1"/>
  <c r="D401" i="2" s="1"/>
  <c r="D409" i="2" s="1"/>
  <c r="D417" i="2" s="1"/>
  <c r="D425" i="2" s="1"/>
  <c r="D433" i="2" s="1"/>
  <c r="D259" i="2"/>
  <c r="D267" i="2" s="1"/>
  <c r="D275" i="2" s="1"/>
  <c r="D283" i="2" s="1"/>
  <c r="D291" i="2" s="1"/>
  <c r="D299" i="2" s="1"/>
  <c r="D307" i="2" s="1"/>
  <c r="D315" i="2" s="1"/>
  <c r="D323" i="2" s="1"/>
  <c r="D331" i="2" s="1"/>
  <c r="D339" i="2" s="1"/>
  <c r="D347" i="2" s="1"/>
  <c r="D355" i="2" s="1"/>
  <c r="D363" i="2" s="1"/>
  <c r="D371" i="2" s="1"/>
  <c r="D379" i="2" s="1"/>
  <c r="D387" i="2" s="1"/>
  <c r="D395" i="2" s="1"/>
  <c r="D403" i="2" s="1"/>
  <c r="D411" i="2" s="1"/>
  <c r="D419" i="2" s="1"/>
  <c r="D427" i="2" s="1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11" i="2"/>
  <c r="K259" i="2" l="1"/>
  <c r="J259" i="2" s="1"/>
</calcChain>
</file>

<file path=xl/comments1.xml><?xml version="1.0" encoding="utf-8"?>
<comments xmlns="http://schemas.openxmlformats.org/spreadsheetml/2006/main">
  <authors>
    <author>User</author>
  </authors>
  <commentList>
    <comment ref="S3" authorId="0" shapeId="0">
      <text>
        <r>
          <rPr>
            <sz val="12"/>
            <color indexed="81"/>
            <rFont val="Tahoma"/>
            <family val="2"/>
          </rPr>
          <t>dans les cellules K3 à R3 avoir le chiffre d'affaire selon l'année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" authorId="0" shapeId="0">
      <text>
        <r>
          <rPr>
            <sz val="12"/>
            <color indexed="81"/>
            <rFont val="Tahoma"/>
            <family val="2"/>
          </rPr>
          <t>dans les cellules K5 à R3 avoir diférence année précedente  selon l'année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" authorId="0" shapeId="0">
      <text>
        <r>
          <rPr>
            <sz val="12"/>
            <color indexed="81"/>
            <rFont val="Tahoma"/>
            <family val="2"/>
          </rPr>
          <t>dans les cellules K5 à R3 avoir diférencesemaine précedente  selon l'année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" authorId="0" shapeId="0">
      <text>
        <r>
          <rPr>
            <sz val="12"/>
            <color indexed="81"/>
            <rFont val="Tahoma"/>
            <family val="2"/>
          </rPr>
          <t xml:space="preserve">dans les cellules K9 à R9 le chiffre d'affaire selon l'année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" authorId="0" shapeId="0">
      <text>
        <r>
          <rPr>
            <sz val="12"/>
            <color indexed="81"/>
            <rFont val="Tahoma"/>
            <family val="2"/>
          </rPr>
          <t>dans les cellules K11 à R11 le chiffre d'affairede l'année précédente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3" authorId="0" shapeId="0">
      <text>
        <r>
          <rPr>
            <sz val="12"/>
            <color indexed="81"/>
            <rFont val="Tahoma"/>
            <family val="2"/>
          </rPr>
          <t>dans les cellules K13 à R13 le chiffre d'affaire entre l'année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5" authorId="0" shapeId="0">
      <text>
        <r>
          <rPr>
            <sz val="12"/>
            <color indexed="81"/>
            <rFont val="Tahoma"/>
            <family val="2"/>
          </rPr>
          <t>Dans les cellules K15 à R15 le chiffre de la central selon l'année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T18" authorId="0" shapeId="0">
      <text>
        <r>
          <rPr>
            <sz val="12"/>
            <color indexed="81"/>
            <rFont val="Tahoma"/>
            <family val="2"/>
          </rPr>
          <t xml:space="preserve">Je ne sais pas si c'est la bonne solution d'utiliser des listes déroulantes, mais plusieurs années a suivre et tout sera réunis sur une seule feuille selon l'année.
Jaimerai aussi que si je met:
exemple : année 2020 
sans mettre de valeur dans la liste déroulante "Données €" et dans la liste déroulante "sem" 1
avoir toutes les valeurs qui s'affiche dans les differente cellules -chiffre semaine  </t>
        </r>
        <r>
          <rPr>
            <sz val="9"/>
            <color indexed="81"/>
            <rFont val="Tahoma"/>
            <family val="2"/>
          </rPr>
          <t xml:space="preserve">
                       </t>
        </r>
        <r>
          <rPr>
            <sz val="12"/>
            <color indexed="81"/>
            <rFont val="Tahoma"/>
            <family val="2"/>
          </rPr>
          <t>- différence année précedente 
            -......
            - ...... etc 
en clair lorsque année 2020 et sem 1 est choisi je recupère les valeur de la semaine selon l'année...
d'avance merci .</t>
        </r>
      </text>
    </comment>
  </commentList>
</comments>
</file>

<file path=xl/sharedStrings.xml><?xml version="1.0" encoding="utf-8"?>
<sst xmlns="http://schemas.openxmlformats.org/spreadsheetml/2006/main" count="1248" uniqueCount="48">
  <si>
    <t>Gozée</t>
  </si>
  <si>
    <t>Gembloux</t>
  </si>
  <si>
    <t>Eghezée</t>
  </si>
  <si>
    <t>Champion</t>
  </si>
  <si>
    <t>Fleurus</t>
  </si>
  <si>
    <t>Naninne</t>
  </si>
  <si>
    <t>Charleroi</t>
  </si>
  <si>
    <t>Gosselies</t>
  </si>
  <si>
    <t>Magasins</t>
  </si>
  <si>
    <t>chiffres semaines</t>
  </si>
  <si>
    <t>Chiffres années</t>
  </si>
  <si>
    <t>Diffèrence année ant.</t>
  </si>
  <si>
    <t>Dif sem année ant.</t>
  </si>
  <si>
    <t>Différence sem. ant.</t>
  </si>
  <si>
    <t>Dates/semaines</t>
  </si>
  <si>
    <t>Colonne1</t>
  </si>
  <si>
    <t>Colonne2</t>
  </si>
  <si>
    <t>C.A. SEM</t>
  </si>
  <si>
    <t>DIF 2020</t>
  </si>
  <si>
    <t>DIF SEM/PR</t>
  </si>
  <si>
    <t>DIF AN/PR</t>
  </si>
  <si>
    <t>CHIF. AFF M</t>
  </si>
  <si>
    <t>CENTRALE</t>
  </si>
  <si>
    <t>Semaines</t>
  </si>
  <si>
    <t>Sem</t>
  </si>
  <si>
    <t>semaines</t>
  </si>
  <si>
    <t>données</t>
  </si>
  <si>
    <t>Données</t>
  </si>
  <si>
    <t>sem&amp;données</t>
  </si>
  <si>
    <t>données semaines</t>
  </si>
  <si>
    <t>Données €</t>
  </si>
  <si>
    <t>Chiffre semaine    C.A. SEM</t>
  </si>
  <si>
    <t>Différence année précédente DIF 2020</t>
  </si>
  <si>
    <t>Différence semaine précédente DIF SEM/PR</t>
  </si>
  <si>
    <t>Années</t>
  </si>
  <si>
    <t>DIF 2019</t>
  </si>
  <si>
    <t>A</t>
  </si>
  <si>
    <t>B</t>
  </si>
  <si>
    <t>C</t>
  </si>
  <si>
    <t>D</t>
  </si>
  <si>
    <t>E</t>
  </si>
  <si>
    <t>F</t>
  </si>
  <si>
    <t>G</t>
  </si>
  <si>
    <t>H</t>
  </si>
  <si>
    <t xml:space="preserve">Chiffre d'affaire </t>
  </si>
  <si>
    <t>Chiffre d'affaire année précedente</t>
  </si>
  <si>
    <t xml:space="preserve">Différence chiffre d'affaire entre année </t>
  </si>
  <si>
    <t>Centrale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</si>
</sst>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charset val="1"/>
    </font>
    <font>
      <sz val="12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ck">
        <color indexed="64"/>
      </left>
      <right/>
      <top style="thin">
        <color theme="4" tint="0.39997558519241921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0" xfId="0" applyNumberFormat="1"/>
    <xf numFmtId="10" fontId="0" fillId="0" borderId="0" xfId="0" applyNumberFormat="1"/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0" xfId="0" applyFill="1"/>
    <xf numFmtId="164" fontId="0" fillId="0" borderId="3" xfId="0" applyNumberFormat="1" applyFont="1" applyFill="1" applyBorder="1"/>
    <xf numFmtId="0" fontId="2" fillId="0" borderId="0" xfId="0" applyFont="1"/>
    <xf numFmtId="0" fontId="2" fillId="0" borderId="0" xfId="0" applyFont="1" applyBorder="1"/>
    <xf numFmtId="164" fontId="2" fillId="0" borderId="0" xfId="0" applyNumberFormat="1" applyFont="1"/>
    <xf numFmtId="0" fontId="2" fillId="0" borderId="1" xfId="0" applyFont="1" applyBorder="1"/>
    <xf numFmtId="0" fontId="2" fillId="0" borderId="0" xfId="0" applyFont="1" applyFill="1" applyBorder="1"/>
    <xf numFmtId="0" fontId="3" fillId="0" borderId="4" xfId="0" applyFont="1" applyBorder="1"/>
    <xf numFmtId="0" fontId="3" fillId="2" borderId="5" xfId="0" applyFont="1" applyFill="1" applyBorder="1"/>
    <xf numFmtId="0" fontId="3" fillId="0" borderId="5" xfId="0" applyFont="1" applyBorder="1"/>
    <xf numFmtId="0" fontId="2" fillId="3" borderId="4" xfId="0" applyFont="1" applyFill="1" applyBorder="1"/>
    <xf numFmtId="164" fontId="2" fillId="2" borderId="5" xfId="0" applyNumberFormat="1" applyFont="1" applyFill="1" applyBorder="1"/>
    <xf numFmtId="0" fontId="2" fillId="0" borderId="5" xfId="0" applyFont="1" applyBorder="1"/>
    <xf numFmtId="0" fontId="2" fillId="2" borderId="0" xfId="0" applyFont="1" applyFill="1" applyBorder="1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3" borderId="2" xfId="0" applyFont="1" applyFill="1" applyBorder="1"/>
    <xf numFmtId="164" fontId="2" fillId="0" borderId="5" xfId="0" applyNumberFormat="1" applyFont="1" applyBorder="1"/>
    <xf numFmtId="0" fontId="2" fillId="2" borderId="5" xfId="0" applyFont="1" applyFill="1" applyBorder="1"/>
    <xf numFmtId="10" fontId="2" fillId="2" borderId="5" xfId="0" applyNumberFormat="1" applyFont="1" applyFill="1" applyBorder="1" applyAlignment="1">
      <alignment horizontal="left"/>
    </xf>
    <xf numFmtId="164" fontId="2" fillId="2" borderId="0" xfId="0" applyNumberFormat="1" applyFont="1" applyFill="1"/>
    <xf numFmtId="0" fontId="2" fillId="0" borderId="6" xfId="0" applyFont="1" applyBorder="1"/>
    <xf numFmtId="10" fontId="2" fillId="2" borderId="5" xfId="0" applyNumberFormat="1" applyFont="1" applyFill="1" applyBorder="1" applyAlignment="1">
      <alignment horizontal="right" vertical="center"/>
    </xf>
    <xf numFmtId="0" fontId="0" fillId="4" borderId="0" xfId="0" applyFont="1" applyFill="1"/>
    <xf numFmtId="0" fontId="0" fillId="0" borderId="0" xfId="0" applyFont="1"/>
    <xf numFmtId="0" fontId="1" fillId="0" borderId="7" xfId="0" applyFont="1" applyBorder="1"/>
    <xf numFmtId="0" fontId="0" fillId="4" borderId="7" xfId="0" applyFont="1" applyFill="1" applyBorder="1"/>
    <xf numFmtId="0" fontId="0" fillId="0" borderId="8" xfId="0" applyFont="1" applyBorder="1"/>
    <xf numFmtId="164" fontId="2" fillId="2" borderId="5" xfId="0" applyNumberFormat="1" applyFont="1" applyFill="1" applyBorder="1" applyAlignment="1">
      <alignment horizontal="left"/>
    </xf>
    <xf numFmtId="164" fontId="2" fillId="2" borderId="9" xfId="0" applyNumberFormat="1" applyFont="1" applyFill="1" applyBorder="1"/>
    <xf numFmtId="10" fontId="2" fillId="2" borderId="9" xfId="0" applyNumberFormat="1" applyFont="1" applyFill="1" applyBorder="1" applyAlignment="1">
      <alignment horizontal="left"/>
    </xf>
    <xf numFmtId="0" fontId="2" fillId="0" borderId="10" xfId="0" applyFont="1" applyBorder="1"/>
    <xf numFmtId="0" fontId="2" fillId="2" borderId="10" xfId="0" applyFont="1" applyFill="1" applyBorder="1"/>
    <xf numFmtId="0" fontId="2" fillId="3" borderId="11" xfId="0" applyFont="1" applyFill="1" applyBorder="1"/>
    <xf numFmtId="164" fontId="2" fillId="2" borderId="12" xfId="0" applyNumberFormat="1" applyFont="1" applyFill="1" applyBorder="1"/>
    <xf numFmtId="164" fontId="2" fillId="0" borderId="11" xfId="0" applyNumberFormat="1" applyFont="1" applyBorder="1"/>
    <xf numFmtId="164" fontId="2" fillId="2" borderId="11" xfId="0" applyNumberFormat="1" applyFont="1" applyFill="1" applyBorder="1"/>
    <xf numFmtId="10" fontId="2" fillId="2" borderId="9" xfId="0" applyNumberFormat="1" applyFont="1" applyFill="1" applyBorder="1" applyAlignment="1">
      <alignment horizontal="right" vertic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0" borderId="0" xfId="0" applyNumberFormat="1" applyFont="1" applyBorder="1"/>
    <xf numFmtId="0" fontId="2" fillId="2" borderId="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0" fontId="2" fillId="0" borderId="0" xfId="0" applyNumberFormat="1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5">
    <dxf>
      <numFmt numFmtId="0" formatCode="General"/>
    </dxf>
    <dxf>
      <numFmt numFmtId="14" formatCode="0.00%"/>
    </dxf>
    <dxf>
      <numFmt numFmtId="164" formatCode="#,##0\ &quot;€&quot;"/>
    </dxf>
    <dxf>
      <numFmt numFmtId="164" formatCode="#,##0\ &quot;€&quot;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base2021" displayName="base2021" ref="B2:J434" totalsRowShown="0">
  <autoFilter ref="B2:J434"/>
  <tableColumns count="9">
    <tableColumn id="1" name="Dates/semaines" dataDxfId="4"/>
    <tableColumn id="2" name="Magasins"/>
    <tableColumn id="3" name="Chiffres années" dataDxfId="3"/>
    <tableColumn id="4" name="Diffèrence année ant."/>
    <tableColumn id="5" name="chiffres semaines" dataDxfId="2"/>
    <tableColumn id="6" name="Dif sem année ant."/>
    <tableColumn id="7" name="Différence sem. ant." dataDxfId="1">
      <calculatedColumnFormula>IF(F11="","",(F11-F3)/F3)</calculatedColumnFormula>
    </tableColumn>
    <tableColumn id="8" name="Colonne1"/>
    <tableColumn id="9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34"/>
  <sheetViews>
    <sheetView topLeftCell="A244" workbookViewId="0">
      <selection activeCell="F267" sqref="F267:F274"/>
    </sheetView>
  </sheetViews>
  <sheetFormatPr baseColWidth="10" defaultColWidth="20.7109375" defaultRowHeight="15" x14ac:dyDescent="0.25"/>
  <cols>
    <col min="1" max="1" width="21.7109375" bestFit="1" customWidth="1"/>
    <col min="2" max="2" width="20.7109375" style="1"/>
    <col min="4" max="4" width="20.7109375" style="5"/>
    <col min="5" max="5" width="22.42578125" customWidth="1"/>
    <col min="6" max="6" width="20.7109375" style="5"/>
    <col min="8" max="8" width="14.85546875" customWidth="1"/>
    <col min="9" max="9" width="7.42578125" customWidth="1"/>
  </cols>
  <sheetData>
    <row r="2" spans="1:10" x14ac:dyDescent="0.25">
      <c r="A2" s="7">
        <v>2021</v>
      </c>
      <c r="B2" s="1" t="s">
        <v>14</v>
      </c>
      <c r="C2" t="s">
        <v>8</v>
      </c>
      <c r="D2" s="5" t="s">
        <v>10</v>
      </c>
      <c r="E2" t="s">
        <v>11</v>
      </c>
      <c r="F2" s="5" t="s">
        <v>9</v>
      </c>
      <c r="G2" t="s">
        <v>12</v>
      </c>
      <c r="H2" t="s">
        <v>13</v>
      </c>
      <c r="I2" t="s">
        <v>15</v>
      </c>
      <c r="J2" t="s">
        <v>16</v>
      </c>
    </row>
    <row r="3" spans="1:10" x14ac:dyDescent="0.25">
      <c r="A3" s="8"/>
      <c r="B3" s="2">
        <v>1</v>
      </c>
      <c r="C3" t="s">
        <v>0</v>
      </c>
      <c r="F3" s="5">
        <v>120252</v>
      </c>
      <c r="H3" s="6"/>
    </row>
    <row r="4" spans="1:10" x14ac:dyDescent="0.25">
      <c r="A4" s="7"/>
      <c r="B4" s="2">
        <v>1</v>
      </c>
      <c r="C4" t="s">
        <v>5</v>
      </c>
      <c r="F4" s="5">
        <v>104717</v>
      </c>
      <c r="H4" s="6"/>
    </row>
    <row r="5" spans="1:10" x14ac:dyDescent="0.25">
      <c r="A5" s="7"/>
      <c r="B5" s="2">
        <v>1</v>
      </c>
      <c r="C5" t="s">
        <v>1</v>
      </c>
      <c r="F5" s="5">
        <v>102113</v>
      </c>
      <c r="H5" s="6"/>
    </row>
    <row r="6" spans="1:10" x14ac:dyDescent="0.25">
      <c r="A6" s="7"/>
      <c r="B6" s="2">
        <v>1</v>
      </c>
      <c r="C6" t="s">
        <v>4</v>
      </c>
      <c r="F6" s="5">
        <v>99377</v>
      </c>
      <c r="H6" s="6"/>
    </row>
    <row r="7" spans="1:10" x14ac:dyDescent="0.25">
      <c r="A7" s="7"/>
      <c r="B7" s="2">
        <v>1</v>
      </c>
      <c r="C7" t="s">
        <v>2</v>
      </c>
      <c r="F7" s="5">
        <v>68074</v>
      </c>
      <c r="H7" s="6"/>
    </row>
    <row r="8" spans="1:10" x14ac:dyDescent="0.25">
      <c r="A8" s="7"/>
      <c r="B8" s="2">
        <v>1</v>
      </c>
      <c r="C8" t="s">
        <v>3</v>
      </c>
      <c r="F8" s="5">
        <v>63108</v>
      </c>
      <c r="H8" s="6"/>
    </row>
    <row r="9" spans="1:10" x14ac:dyDescent="0.25">
      <c r="A9" s="7"/>
      <c r="B9" s="2">
        <v>1</v>
      </c>
      <c r="C9" t="s">
        <v>6</v>
      </c>
      <c r="F9" s="5">
        <v>61258</v>
      </c>
      <c r="H9" s="6"/>
    </row>
    <row r="10" spans="1:10" x14ac:dyDescent="0.25">
      <c r="A10" s="7"/>
      <c r="B10" s="3">
        <v>1</v>
      </c>
      <c r="C10" t="s">
        <v>7</v>
      </c>
      <c r="F10" s="5">
        <v>52987</v>
      </c>
      <c r="H10" s="6"/>
    </row>
    <row r="11" spans="1:10" x14ac:dyDescent="0.25">
      <c r="A11" s="7"/>
      <c r="B11" s="2">
        <v>2</v>
      </c>
      <c r="C11" t="s">
        <v>0</v>
      </c>
      <c r="D11" s="5">
        <v>201103</v>
      </c>
      <c r="F11" s="5">
        <v>80851</v>
      </c>
      <c r="H11" s="6">
        <f>IF(F3="","",(F11-F3)/F3)</f>
        <v>-0.32765359411901673</v>
      </c>
    </row>
    <row r="12" spans="1:10" x14ac:dyDescent="0.25">
      <c r="A12" s="7"/>
      <c r="B12" s="2">
        <v>2</v>
      </c>
      <c r="C12" t="s">
        <v>5</v>
      </c>
      <c r="D12" s="5">
        <v>178862</v>
      </c>
      <c r="F12" s="5">
        <v>74146</v>
      </c>
      <c r="H12" s="6">
        <f t="shared" ref="H12:H75" si="0">IF(F4="","",(F12-F4)/F4)</f>
        <v>-0.29193922667761679</v>
      </c>
    </row>
    <row r="13" spans="1:10" x14ac:dyDescent="0.25">
      <c r="A13" s="7"/>
      <c r="B13" s="2">
        <v>2</v>
      </c>
      <c r="C13" t="s">
        <v>1</v>
      </c>
      <c r="D13" s="5">
        <v>165952</v>
      </c>
      <c r="F13" s="5">
        <v>63838</v>
      </c>
      <c r="H13" s="6">
        <f t="shared" si="0"/>
        <v>-0.37482984536738712</v>
      </c>
    </row>
    <row r="14" spans="1:10" x14ac:dyDescent="0.25">
      <c r="A14" s="7"/>
      <c r="B14" s="2">
        <v>2</v>
      </c>
      <c r="C14" t="s">
        <v>4</v>
      </c>
      <c r="D14" s="5">
        <v>164429</v>
      </c>
      <c r="F14" s="5">
        <v>65052</v>
      </c>
      <c r="H14" s="6">
        <f t="shared" si="0"/>
        <v>-0.34540185354760156</v>
      </c>
    </row>
    <row r="15" spans="1:10" x14ac:dyDescent="0.25">
      <c r="A15" s="7"/>
      <c r="B15" s="2">
        <v>2</v>
      </c>
      <c r="C15" t="s">
        <v>2</v>
      </c>
      <c r="D15" s="5">
        <v>111683</v>
      </c>
      <c r="F15" s="5">
        <v>43609</v>
      </c>
      <c r="H15" s="6">
        <f t="shared" si="0"/>
        <v>-0.35938831271851218</v>
      </c>
    </row>
    <row r="16" spans="1:10" x14ac:dyDescent="0.25">
      <c r="A16" s="7"/>
      <c r="B16" s="2">
        <v>2</v>
      </c>
      <c r="C16" t="s">
        <v>3</v>
      </c>
      <c r="D16" s="5">
        <v>103518</v>
      </c>
      <c r="F16" s="5">
        <v>40410</v>
      </c>
      <c r="H16" s="6">
        <f t="shared" si="0"/>
        <v>-0.35966913861950939</v>
      </c>
    </row>
    <row r="17" spans="1:8" x14ac:dyDescent="0.25">
      <c r="A17" s="7"/>
      <c r="B17" s="2">
        <v>2</v>
      </c>
      <c r="C17" t="s">
        <v>6</v>
      </c>
      <c r="D17" s="5">
        <v>99882</v>
      </c>
      <c r="F17" s="5">
        <v>38624</v>
      </c>
      <c r="H17" s="6">
        <f t="shared" si="0"/>
        <v>-0.36948643442489143</v>
      </c>
    </row>
    <row r="18" spans="1:8" x14ac:dyDescent="0.25">
      <c r="A18" s="7"/>
      <c r="B18" s="2">
        <v>2</v>
      </c>
      <c r="C18" t="s">
        <v>7</v>
      </c>
      <c r="D18" s="5">
        <v>85443</v>
      </c>
      <c r="F18" s="5">
        <v>32456</v>
      </c>
      <c r="H18" s="6">
        <f t="shared" si="0"/>
        <v>-0.38747239889029383</v>
      </c>
    </row>
    <row r="19" spans="1:8" x14ac:dyDescent="0.25">
      <c r="A19" s="7"/>
      <c r="B19" s="4">
        <v>3</v>
      </c>
      <c r="C19" t="s">
        <v>0</v>
      </c>
      <c r="D19" s="5">
        <v>284967</v>
      </c>
      <c r="F19" s="5">
        <v>83864</v>
      </c>
      <c r="H19" s="6">
        <f t="shared" si="0"/>
        <v>3.7266082052170038E-2</v>
      </c>
    </row>
    <row r="20" spans="1:8" x14ac:dyDescent="0.25">
      <c r="A20" s="7"/>
      <c r="B20" s="2">
        <v>3</v>
      </c>
      <c r="C20" t="s">
        <v>5</v>
      </c>
      <c r="D20" s="5">
        <v>254095</v>
      </c>
      <c r="F20" s="5">
        <v>75233</v>
      </c>
      <c r="H20" s="6">
        <f t="shared" si="0"/>
        <v>1.4660264882798802E-2</v>
      </c>
    </row>
    <row r="21" spans="1:8" x14ac:dyDescent="0.25">
      <c r="A21" s="7"/>
      <c r="B21" s="2">
        <v>3</v>
      </c>
      <c r="C21" t="s">
        <v>1</v>
      </c>
      <c r="D21" s="5">
        <v>233725</v>
      </c>
      <c r="F21" s="5">
        <v>67773</v>
      </c>
      <c r="H21" s="6">
        <f t="shared" si="0"/>
        <v>6.1640402268241488E-2</v>
      </c>
    </row>
    <row r="22" spans="1:8" x14ac:dyDescent="0.25">
      <c r="A22" s="7"/>
      <c r="B22" s="2">
        <v>3</v>
      </c>
      <c r="C22" t="s">
        <v>4</v>
      </c>
      <c r="D22" s="5">
        <v>228290</v>
      </c>
      <c r="F22" s="5">
        <v>63861</v>
      </c>
      <c r="H22" s="6">
        <f t="shared" si="0"/>
        <v>-1.8308430178933775E-2</v>
      </c>
    </row>
    <row r="23" spans="1:8" x14ac:dyDescent="0.25">
      <c r="A23" s="7"/>
      <c r="B23" s="2">
        <v>3</v>
      </c>
      <c r="C23" t="s">
        <v>2</v>
      </c>
      <c r="D23" s="5">
        <v>157966</v>
      </c>
      <c r="F23" s="5">
        <v>46283</v>
      </c>
      <c r="H23" s="6">
        <f t="shared" si="0"/>
        <v>6.1317617922905819E-2</v>
      </c>
    </row>
    <row r="24" spans="1:8" x14ac:dyDescent="0.25">
      <c r="A24" s="7"/>
      <c r="B24" s="2">
        <v>3</v>
      </c>
      <c r="C24" t="s">
        <v>3</v>
      </c>
      <c r="D24" s="5">
        <v>142368</v>
      </c>
      <c r="F24" s="5">
        <v>38850</v>
      </c>
      <c r="H24" s="6">
        <f t="shared" si="0"/>
        <v>-3.8604305864884926E-2</v>
      </c>
    </row>
    <row r="25" spans="1:8" x14ac:dyDescent="0.25">
      <c r="A25" s="7"/>
      <c r="B25" s="2">
        <v>3</v>
      </c>
      <c r="C25" t="s">
        <v>6</v>
      </c>
      <c r="D25" s="5">
        <v>141200</v>
      </c>
      <c r="F25" s="5">
        <v>41318</v>
      </c>
      <c r="H25" s="6">
        <f t="shared" si="0"/>
        <v>6.9749378624689315E-2</v>
      </c>
    </row>
    <row r="26" spans="1:8" x14ac:dyDescent="0.25">
      <c r="A26" s="7"/>
      <c r="B26" s="3">
        <v>3</v>
      </c>
      <c r="C26" t="s">
        <v>7</v>
      </c>
      <c r="D26" s="5">
        <v>116937</v>
      </c>
      <c r="F26" s="5">
        <v>31495</v>
      </c>
      <c r="H26" s="6">
        <f t="shared" si="0"/>
        <v>-2.960931722947991E-2</v>
      </c>
    </row>
    <row r="27" spans="1:8" x14ac:dyDescent="0.25">
      <c r="A27" s="7"/>
      <c r="B27" s="2">
        <v>4</v>
      </c>
      <c r="C27" t="s">
        <v>0</v>
      </c>
      <c r="D27" s="5">
        <v>376429</v>
      </c>
      <c r="F27" s="5">
        <v>91462</v>
      </c>
      <c r="H27" s="6">
        <f t="shared" si="0"/>
        <v>9.0599065153105021E-2</v>
      </c>
    </row>
    <row r="28" spans="1:8" x14ac:dyDescent="0.25">
      <c r="A28" s="7"/>
      <c r="B28" s="2">
        <v>4</v>
      </c>
      <c r="C28" t="s">
        <v>5</v>
      </c>
      <c r="D28" s="5">
        <v>355195</v>
      </c>
      <c r="F28" s="5">
        <v>81100</v>
      </c>
      <c r="H28" s="6">
        <f t="shared" si="0"/>
        <v>7.7984395145747218E-2</v>
      </c>
    </row>
    <row r="29" spans="1:8" x14ac:dyDescent="0.25">
      <c r="A29" s="7"/>
      <c r="B29" s="2">
        <v>4</v>
      </c>
      <c r="C29" t="s">
        <v>1</v>
      </c>
      <c r="D29" s="5">
        <v>307585</v>
      </c>
      <c r="F29" s="5">
        <v>73860</v>
      </c>
      <c r="H29" s="6">
        <f t="shared" si="0"/>
        <v>8.9814527909344424E-2</v>
      </c>
    </row>
    <row r="30" spans="1:8" x14ac:dyDescent="0.25">
      <c r="A30" s="7"/>
      <c r="B30" s="2">
        <v>4</v>
      </c>
      <c r="C30" t="s">
        <v>4</v>
      </c>
      <c r="D30" s="5">
        <v>302261</v>
      </c>
      <c r="F30" s="5">
        <v>73971</v>
      </c>
      <c r="H30" s="6">
        <f t="shared" si="0"/>
        <v>0.15831258514586366</v>
      </c>
    </row>
    <row r="31" spans="1:8" x14ac:dyDescent="0.25">
      <c r="A31" s="7"/>
      <c r="B31" s="2">
        <v>4</v>
      </c>
      <c r="C31" t="s">
        <v>2</v>
      </c>
      <c r="D31" s="5">
        <v>213403</v>
      </c>
      <c r="F31" s="5">
        <v>55437</v>
      </c>
      <c r="H31" s="6">
        <f t="shared" si="0"/>
        <v>0.19778320333599811</v>
      </c>
    </row>
    <row r="32" spans="1:8" x14ac:dyDescent="0.25">
      <c r="A32" s="7"/>
      <c r="B32" s="2">
        <v>4</v>
      </c>
      <c r="C32" t="s">
        <v>3</v>
      </c>
      <c r="D32" s="5">
        <v>186245</v>
      </c>
      <c r="F32" s="5">
        <v>43877</v>
      </c>
      <c r="H32" s="6">
        <f t="shared" si="0"/>
        <v>0.1293951093951094</v>
      </c>
    </row>
    <row r="33" spans="1:8" x14ac:dyDescent="0.25">
      <c r="A33" s="7"/>
      <c r="B33" s="2">
        <v>4</v>
      </c>
      <c r="C33" t="s">
        <v>6</v>
      </c>
      <c r="D33" s="5">
        <v>180418</v>
      </c>
      <c r="F33" s="5">
        <v>39218</v>
      </c>
      <c r="H33" s="6">
        <f t="shared" si="0"/>
        <v>-5.0825306161963311E-2</v>
      </c>
    </row>
    <row r="34" spans="1:8" x14ac:dyDescent="0.25">
      <c r="A34" s="7"/>
      <c r="B34" s="2">
        <v>4</v>
      </c>
      <c r="C34" t="s">
        <v>7</v>
      </c>
      <c r="D34" s="5">
        <v>153811</v>
      </c>
      <c r="F34" s="5">
        <v>36874</v>
      </c>
      <c r="H34" s="6">
        <f t="shared" si="0"/>
        <v>0.17078901412922687</v>
      </c>
    </row>
    <row r="35" spans="1:8" x14ac:dyDescent="0.25">
      <c r="A35" s="7"/>
      <c r="B35" s="4">
        <v>5</v>
      </c>
      <c r="C35" t="s">
        <v>0</v>
      </c>
      <c r="D35" s="5">
        <v>474970</v>
      </c>
      <c r="F35" s="5">
        <v>98541</v>
      </c>
      <c r="H35" s="6">
        <f t="shared" si="0"/>
        <v>7.7398263759812819E-2</v>
      </c>
    </row>
    <row r="36" spans="1:8" x14ac:dyDescent="0.25">
      <c r="A36" s="7"/>
      <c r="B36" s="2">
        <v>5</v>
      </c>
      <c r="C36" t="s">
        <v>5</v>
      </c>
      <c r="D36" s="5">
        <v>429618</v>
      </c>
      <c r="F36" s="5">
        <v>94424</v>
      </c>
      <c r="H36" s="6">
        <f t="shared" si="0"/>
        <v>0.16429099876695438</v>
      </c>
    </row>
    <row r="37" spans="1:8" x14ac:dyDescent="0.25">
      <c r="A37" s="7"/>
      <c r="B37" s="2">
        <v>5</v>
      </c>
      <c r="C37" t="s">
        <v>1</v>
      </c>
      <c r="D37" s="5">
        <v>393270</v>
      </c>
      <c r="F37" s="5">
        <v>85685</v>
      </c>
      <c r="H37" s="6">
        <f t="shared" si="0"/>
        <v>0.16010018954779312</v>
      </c>
    </row>
    <row r="38" spans="1:8" x14ac:dyDescent="0.25">
      <c r="A38" s="7"/>
      <c r="B38" s="2">
        <v>5</v>
      </c>
      <c r="C38" t="s">
        <v>4</v>
      </c>
      <c r="D38" s="5">
        <v>389535</v>
      </c>
      <c r="F38" s="5">
        <v>87274</v>
      </c>
      <c r="H38" s="6">
        <f t="shared" si="0"/>
        <v>0.17984074840140055</v>
      </c>
    </row>
    <row r="39" spans="1:8" x14ac:dyDescent="0.25">
      <c r="A39" s="7"/>
      <c r="B39" s="2">
        <v>5</v>
      </c>
      <c r="C39" t="s">
        <v>2</v>
      </c>
      <c r="D39" s="5">
        <v>280788</v>
      </c>
      <c r="F39" s="5">
        <v>67384</v>
      </c>
      <c r="H39" s="6">
        <f t="shared" si="0"/>
        <v>0.21550588956833883</v>
      </c>
    </row>
    <row r="40" spans="1:8" x14ac:dyDescent="0.25">
      <c r="A40" s="7"/>
      <c r="B40" s="2">
        <v>5</v>
      </c>
      <c r="C40" t="s">
        <v>3</v>
      </c>
      <c r="D40" s="5">
        <v>245955</v>
      </c>
      <c r="F40" s="5">
        <v>59710</v>
      </c>
      <c r="H40" s="6">
        <f t="shared" si="0"/>
        <v>0.36084964787929896</v>
      </c>
    </row>
    <row r="41" spans="1:8" x14ac:dyDescent="0.25">
      <c r="A41" s="7"/>
      <c r="B41" s="2">
        <v>5</v>
      </c>
      <c r="C41" t="s">
        <v>6</v>
      </c>
      <c r="D41" s="5">
        <v>233394</v>
      </c>
      <c r="F41" s="5">
        <v>52976</v>
      </c>
      <c r="H41" s="6">
        <f t="shared" si="0"/>
        <v>0.35080830231016369</v>
      </c>
    </row>
    <row r="42" spans="1:8" x14ac:dyDescent="0.25">
      <c r="A42" s="7"/>
      <c r="B42" s="3">
        <v>5</v>
      </c>
      <c r="C42" t="s">
        <v>7</v>
      </c>
      <c r="D42" s="5">
        <v>198820</v>
      </c>
      <c r="F42" s="5">
        <v>45008</v>
      </c>
      <c r="H42" s="6">
        <f t="shared" si="0"/>
        <v>0.22058903292292673</v>
      </c>
    </row>
    <row r="43" spans="1:8" x14ac:dyDescent="0.25">
      <c r="A43" s="7"/>
      <c r="B43" s="4">
        <v>6</v>
      </c>
      <c r="C43" t="s">
        <v>0</v>
      </c>
      <c r="H43" s="6">
        <f t="shared" si="0"/>
        <v>-1</v>
      </c>
    </row>
    <row r="44" spans="1:8" x14ac:dyDescent="0.25">
      <c r="A44" s="7"/>
      <c r="B44" s="2">
        <v>6</v>
      </c>
      <c r="C44" t="s">
        <v>5</v>
      </c>
      <c r="H44" s="6">
        <f t="shared" si="0"/>
        <v>-1</v>
      </c>
    </row>
    <row r="45" spans="1:8" x14ac:dyDescent="0.25">
      <c r="A45" s="7"/>
      <c r="B45" s="2">
        <v>6</v>
      </c>
      <c r="C45" t="s">
        <v>1</v>
      </c>
      <c r="H45" s="6">
        <f t="shared" si="0"/>
        <v>-1</v>
      </c>
    </row>
    <row r="46" spans="1:8" x14ac:dyDescent="0.25">
      <c r="A46" s="7"/>
      <c r="B46" s="2">
        <v>6</v>
      </c>
      <c r="C46" t="s">
        <v>4</v>
      </c>
      <c r="H46" s="6">
        <f t="shared" si="0"/>
        <v>-1</v>
      </c>
    </row>
    <row r="47" spans="1:8" x14ac:dyDescent="0.25">
      <c r="A47" s="7"/>
      <c r="B47" s="2">
        <v>6</v>
      </c>
      <c r="C47" t="s">
        <v>2</v>
      </c>
      <c r="H47" s="6">
        <f t="shared" si="0"/>
        <v>-1</v>
      </c>
    </row>
    <row r="48" spans="1:8" x14ac:dyDescent="0.25">
      <c r="A48" s="7"/>
      <c r="B48" s="2">
        <v>6</v>
      </c>
      <c r="C48" t="s">
        <v>3</v>
      </c>
      <c r="H48" s="6">
        <f t="shared" si="0"/>
        <v>-1</v>
      </c>
    </row>
    <row r="49" spans="1:8" x14ac:dyDescent="0.25">
      <c r="A49" s="7"/>
      <c r="B49" s="2">
        <v>6</v>
      </c>
      <c r="C49" t="s">
        <v>6</v>
      </c>
      <c r="H49" s="6">
        <f t="shared" si="0"/>
        <v>-1</v>
      </c>
    </row>
    <row r="50" spans="1:8" x14ac:dyDescent="0.25">
      <c r="A50" s="7"/>
      <c r="B50" s="3">
        <v>6</v>
      </c>
      <c r="C50" t="s">
        <v>7</v>
      </c>
      <c r="H50" s="6">
        <f t="shared" si="0"/>
        <v>-1</v>
      </c>
    </row>
    <row r="51" spans="1:8" x14ac:dyDescent="0.25">
      <c r="A51" s="7"/>
      <c r="B51" s="4">
        <v>7</v>
      </c>
      <c r="C51" t="s">
        <v>0</v>
      </c>
      <c r="D51" s="5">
        <v>679583</v>
      </c>
      <c r="F51" s="5">
        <v>104778</v>
      </c>
      <c r="H51" s="6" t="str">
        <f t="shared" si="0"/>
        <v/>
      </c>
    </row>
    <row r="52" spans="1:8" x14ac:dyDescent="0.25">
      <c r="A52" s="7"/>
      <c r="B52" s="2">
        <v>7</v>
      </c>
      <c r="C52" t="s">
        <v>5</v>
      </c>
      <c r="D52" s="5">
        <v>610896</v>
      </c>
      <c r="F52" s="5">
        <v>86679</v>
      </c>
      <c r="H52" s="6" t="str">
        <f t="shared" si="0"/>
        <v/>
      </c>
    </row>
    <row r="53" spans="1:8" x14ac:dyDescent="0.25">
      <c r="B53" s="2">
        <v>7</v>
      </c>
      <c r="C53" t="s">
        <v>1</v>
      </c>
      <c r="D53" s="5">
        <v>554607</v>
      </c>
      <c r="F53" s="5">
        <v>75652</v>
      </c>
      <c r="H53" s="6" t="str">
        <f t="shared" si="0"/>
        <v/>
      </c>
    </row>
    <row r="54" spans="1:8" x14ac:dyDescent="0.25">
      <c r="B54" s="2">
        <v>7</v>
      </c>
      <c r="C54" t="s">
        <v>4</v>
      </c>
      <c r="D54" s="5">
        <v>553640</v>
      </c>
      <c r="F54" s="5">
        <v>75824</v>
      </c>
      <c r="H54" s="6" t="str">
        <f t="shared" si="0"/>
        <v/>
      </c>
    </row>
    <row r="55" spans="1:8" x14ac:dyDescent="0.25">
      <c r="B55" s="2">
        <v>7</v>
      </c>
      <c r="C55" t="s">
        <v>2</v>
      </c>
      <c r="D55" s="5">
        <v>399067</v>
      </c>
      <c r="F55" s="5">
        <v>56647</v>
      </c>
      <c r="H55" s="6" t="str">
        <f t="shared" si="0"/>
        <v/>
      </c>
    </row>
    <row r="56" spans="1:8" x14ac:dyDescent="0.25">
      <c r="B56" s="2">
        <v>7</v>
      </c>
      <c r="C56" t="s">
        <v>3</v>
      </c>
      <c r="D56" s="5">
        <v>347224</v>
      </c>
      <c r="F56" s="5">
        <v>49206</v>
      </c>
      <c r="H56" s="6" t="str">
        <f t="shared" si="0"/>
        <v/>
      </c>
    </row>
    <row r="57" spans="1:8" x14ac:dyDescent="0.25">
      <c r="B57" s="2">
        <v>7</v>
      </c>
      <c r="C57" t="s">
        <v>6</v>
      </c>
      <c r="D57" s="5">
        <v>326232</v>
      </c>
      <c r="F57" s="5">
        <v>43107</v>
      </c>
      <c r="H57" s="6" t="str">
        <f t="shared" si="0"/>
        <v/>
      </c>
    </row>
    <row r="58" spans="1:8" x14ac:dyDescent="0.25">
      <c r="B58" s="3">
        <v>7</v>
      </c>
      <c r="C58" t="s">
        <v>7</v>
      </c>
      <c r="D58" s="5">
        <v>284987</v>
      </c>
      <c r="F58" s="5">
        <v>37560</v>
      </c>
      <c r="H58" s="6" t="str">
        <f t="shared" si="0"/>
        <v/>
      </c>
    </row>
    <row r="59" spans="1:8" x14ac:dyDescent="0.25">
      <c r="B59" s="4">
        <v>8</v>
      </c>
      <c r="C59" t="s">
        <v>0</v>
      </c>
      <c r="D59" s="5">
        <v>818626</v>
      </c>
      <c r="F59" s="5">
        <v>139043</v>
      </c>
      <c r="H59" s="6">
        <f t="shared" si="0"/>
        <v>0.32702475710549922</v>
      </c>
    </row>
    <row r="60" spans="1:8" x14ac:dyDescent="0.25">
      <c r="B60" s="2">
        <v>8</v>
      </c>
      <c r="C60" t="s">
        <v>5</v>
      </c>
      <c r="D60" s="5">
        <v>743266</v>
      </c>
      <c r="F60" s="5">
        <v>132370</v>
      </c>
      <c r="H60" s="6">
        <f t="shared" si="0"/>
        <v>0.5271288316662629</v>
      </c>
    </row>
    <row r="61" spans="1:8" x14ac:dyDescent="0.25">
      <c r="B61" s="2">
        <v>8</v>
      </c>
      <c r="C61" t="s">
        <v>1</v>
      </c>
      <c r="D61" s="5">
        <v>672730</v>
      </c>
      <c r="F61" s="5">
        <v>118124</v>
      </c>
      <c r="H61" s="6">
        <f t="shared" si="0"/>
        <v>0.56141278485697665</v>
      </c>
    </row>
    <row r="62" spans="1:8" x14ac:dyDescent="0.25">
      <c r="B62" s="2">
        <v>8</v>
      </c>
      <c r="C62" t="s">
        <v>4</v>
      </c>
      <c r="D62" s="5">
        <v>668256</v>
      </c>
      <c r="F62" s="5">
        <v>114616</v>
      </c>
      <c r="H62" s="6">
        <f t="shared" si="0"/>
        <v>0.51160582401350496</v>
      </c>
    </row>
    <row r="63" spans="1:8" x14ac:dyDescent="0.25">
      <c r="B63" s="2">
        <v>8</v>
      </c>
      <c r="C63" t="s">
        <v>2</v>
      </c>
      <c r="D63" s="5">
        <v>480180</v>
      </c>
      <c r="F63" s="5">
        <v>81114</v>
      </c>
      <c r="H63" s="6">
        <f t="shared" si="0"/>
        <v>0.43192049005242994</v>
      </c>
    </row>
    <row r="64" spans="1:8" x14ac:dyDescent="0.25">
      <c r="B64" s="2">
        <v>8</v>
      </c>
      <c r="C64" t="s">
        <v>3</v>
      </c>
      <c r="D64" s="5">
        <v>423824</v>
      </c>
      <c r="F64" s="5">
        <v>76600</v>
      </c>
      <c r="H64" s="6">
        <f t="shared" si="0"/>
        <v>0.5567207251148234</v>
      </c>
    </row>
    <row r="65" spans="2:8" x14ac:dyDescent="0.25">
      <c r="B65" s="2">
        <v>8</v>
      </c>
      <c r="C65" t="s">
        <v>6</v>
      </c>
      <c r="D65" s="5">
        <v>403163</v>
      </c>
      <c r="F65" s="5">
        <v>76931</v>
      </c>
      <c r="H65" s="6">
        <f t="shared" si="0"/>
        <v>0.7846521446632797</v>
      </c>
    </row>
    <row r="66" spans="2:8" x14ac:dyDescent="0.25">
      <c r="B66" s="3">
        <v>8</v>
      </c>
      <c r="C66" t="s">
        <v>7</v>
      </c>
      <c r="D66" s="5">
        <v>349588</v>
      </c>
      <c r="F66" s="5">
        <v>64602</v>
      </c>
      <c r="H66" s="6">
        <f t="shared" si="0"/>
        <v>0.71996805111821083</v>
      </c>
    </row>
    <row r="67" spans="2:8" x14ac:dyDescent="0.25">
      <c r="B67" s="2">
        <v>9</v>
      </c>
      <c r="C67" t="s">
        <v>0</v>
      </c>
      <c r="D67" s="5">
        <v>939132</v>
      </c>
      <c r="F67" s="5">
        <v>120506</v>
      </c>
      <c r="H67" s="6">
        <f t="shared" si="0"/>
        <v>-0.13331846982588119</v>
      </c>
    </row>
    <row r="68" spans="2:8" x14ac:dyDescent="0.25">
      <c r="B68" s="2">
        <v>9</v>
      </c>
      <c r="C68" t="s">
        <v>5</v>
      </c>
      <c r="D68" s="5">
        <v>849195</v>
      </c>
      <c r="F68" s="5">
        <v>105929</v>
      </c>
      <c r="H68" s="6">
        <f t="shared" si="0"/>
        <v>-0.19975069879882149</v>
      </c>
    </row>
    <row r="69" spans="2:8" x14ac:dyDescent="0.25">
      <c r="B69" s="2">
        <v>9</v>
      </c>
      <c r="C69" t="s">
        <v>1</v>
      </c>
      <c r="D69" s="5">
        <v>769919</v>
      </c>
      <c r="F69" s="5">
        <v>97189</v>
      </c>
      <c r="H69" s="6">
        <f t="shared" si="0"/>
        <v>-0.17722901357895093</v>
      </c>
    </row>
    <row r="70" spans="2:8" x14ac:dyDescent="0.25">
      <c r="B70" s="2">
        <v>9</v>
      </c>
      <c r="C70" t="s">
        <v>4</v>
      </c>
      <c r="D70" s="5">
        <v>767770</v>
      </c>
      <c r="F70" s="5">
        <v>99514</v>
      </c>
      <c r="H70" s="6">
        <f t="shared" si="0"/>
        <v>-0.1317617086619669</v>
      </c>
    </row>
    <row r="71" spans="2:8" x14ac:dyDescent="0.25">
      <c r="B71" s="2">
        <v>9</v>
      </c>
      <c r="C71" t="s">
        <v>2</v>
      </c>
      <c r="D71" s="5">
        <v>556003</v>
      </c>
      <c r="F71" s="5">
        <v>75823</v>
      </c>
      <c r="H71" s="6">
        <f t="shared" si="0"/>
        <v>-6.5229183618117706E-2</v>
      </c>
    </row>
    <row r="72" spans="2:8" x14ac:dyDescent="0.25">
      <c r="B72" s="2">
        <v>9</v>
      </c>
      <c r="C72" t="s">
        <v>3</v>
      </c>
      <c r="D72" s="5">
        <v>489610</v>
      </c>
      <c r="F72" s="5">
        <v>65786</v>
      </c>
      <c r="H72" s="6">
        <f t="shared" si="0"/>
        <v>-0.14117493472584858</v>
      </c>
    </row>
    <row r="73" spans="2:8" x14ac:dyDescent="0.25">
      <c r="B73" s="2">
        <v>9</v>
      </c>
      <c r="C73" t="s">
        <v>6</v>
      </c>
      <c r="D73" s="5">
        <v>465414</v>
      </c>
      <c r="F73" s="5">
        <v>62251</v>
      </c>
      <c r="H73" s="6">
        <f t="shared" si="0"/>
        <v>-0.19082034550441304</v>
      </c>
    </row>
    <row r="74" spans="2:8" x14ac:dyDescent="0.25">
      <c r="B74" s="2">
        <v>9</v>
      </c>
      <c r="C74" t="s">
        <v>7</v>
      </c>
      <c r="D74" s="5">
        <v>404199</v>
      </c>
      <c r="F74" s="5">
        <v>54611</v>
      </c>
      <c r="H74" s="6">
        <f t="shared" si="0"/>
        <v>-0.15465465465465467</v>
      </c>
    </row>
    <row r="75" spans="2:8" x14ac:dyDescent="0.25">
      <c r="B75" s="2">
        <v>10</v>
      </c>
      <c r="C75" t="s">
        <v>0</v>
      </c>
      <c r="D75" s="5">
        <v>1030019</v>
      </c>
      <c r="F75" s="5">
        <v>90887</v>
      </c>
      <c r="H75" s="6">
        <f t="shared" si="0"/>
        <v>-0.24578859143943041</v>
      </c>
    </row>
    <row r="76" spans="2:8" x14ac:dyDescent="0.25">
      <c r="B76" s="2">
        <v>10</v>
      </c>
      <c r="C76" t="s">
        <v>5</v>
      </c>
      <c r="D76" s="5">
        <v>944453</v>
      </c>
      <c r="F76" s="5">
        <v>95258</v>
      </c>
      <c r="H76" s="6">
        <f t="shared" ref="H76:H139" si="1">IF(F68="","",(F76-F68)/F68)</f>
        <v>-0.10073728629553758</v>
      </c>
    </row>
    <row r="77" spans="2:8" x14ac:dyDescent="0.25">
      <c r="B77" s="2">
        <v>10</v>
      </c>
      <c r="C77" t="s">
        <v>1</v>
      </c>
      <c r="D77" s="5">
        <v>858365</v>
      </c>
      <c r="F77" s="5">
        <v>88446</v>
      </c>
      <c r="H77" s="6">
        <f t="shared" si="1"/>
        <v>-8.9958740186646638E-2</v>
      </c>
    </row>
    <row r="78" spans="2:8" x14ac:dyDescent="0.25">
      <c r="B78" s="2">
        <v>10</v>
      </c>
      <c r="C78" t="s">
        <v>4</v>
      </c>
      <c r="D78" s="5">
        <v>847321</v>
      </c>
      <c r="F78" s="5">
        <v>79552</v>
      </c>
      <c r="H78" s="6">
        <f t="shared" si="1"/>
        <v>-0.2005948911710915</v>
      </c>
    </row>
    <row r="79" spans="2:8" x14ac:dyDescent="0.25">
      <c r="B79" s="2">
        <v>10</v>
      </c>
      <c r="C79" t="s">
        <v>2</v>
      </c>
      <c r="D79" s="5">
        <v>621674</v>
      </c>
      <c r="F79" s="5">
        <v>65671</v>
      </c>
      <c r="H79" s="6">
        <f t="shared" si="1"/>
        <v>-0.1338907719293618</v>
      </c>
    </row>
    <row r="80" spans="2:8" x14ac:dyDescent="0.25">
      <c r="B80" s="2">
        <v>10</v>
      </c>
      <c r="C80" t="s">
        <v>3</v>
      </c>
      <c r="D80" s="5">
        <v>544764</v>
      </c>
      <c r="F80" s="5">
        <v>55154</v>
      </c>
      <c r="H80" s="6">
        <f t="shared" si="1"/>
        <v>-0.16161493326847656</v>
      </c>
    </row>
    <row r="81" spans="2:8" x14ac:dyDescent="0.25">
      <c r="B81" s="2">
        <v>10</v>
      </c>
      <c r="C81" t="s">
        <v>6</v>
      </c>
      <c r="D81" s="5">
        <v>516286</v>
      </c>
      <c r="F81" s="5">
        <v>50872</v>
      </c>
      <c r="H81" s="6">
        <f t="shared" si="1"/>
        <v>-0.18279224430129637</v>
      </c>
    </row>
    <row r="82" spans="2:8" x14ac:dyDescent="0.25">
      <c r="B82" s="2">
        <v>10</v>
      </c>
      <c r="C82" t="s">
        <v>7</v>
      </c>
      <c r="D82" s="5">
        <v>450134</v>
      </c>
      <c r="F82" s="5">
        <v>45935</v>
      </c>
      <c r="H82" s="6">
        <f t="shared" si="1"/>
        <v>-0.15886909230741059</v>
      </c>
    </row>
    <row r="83" spans="2:8" x14ac:dyDescent="0.25">
      <c r="B83" s="4">
        <v>11</v>
      </c>
      <c r="C83" t="s">
        <v>0</v>
      </c>
      <c r="D83" s="5">
        <v>1140405</v>
      </c>
      <c r="F83" s="5">
        <v>110386</v>
      </c>
      <c r="H83" s="6">
        <f t="shared" si="1"/>
        <v>0.21454113349543938</v>
      </c>
    </row>
    <row r="84" spans="2:8" x14ac:dyDescent="0.25">
      <c r="B84" s="2">
        <v>11</v>
      </c>
      <c r="C84" t="s">
        <v>5</v>
      </c>
      <c r="D84" s="5">
        <v>1056563</v>
      </c>
      <c r="F84" s="5">
        <v>112110</v>
      </c>
      <c r="H84" s="6">
        <f t="shared" si="1"/>
        <v>0.17690902601356318</v>
      </c>
    </row>
    <row r="85" spans="2:8" x14ac:dyDescent="0.25">
      <c r="B85" s="2">
        <v>11</v>
      </c>
      <c r="C85" t="s">
        <v>1</v>
      </c>
      <c r="D85" s="5">
        <v>956697</v>
      </c>
      <c r="F85" s="5">
        <v>98332</v>
      </c>
      <c r="H85" s="6">
        <f t="shared" si="1"/>
        <v>0.1117744160278588</v>
      </c>
    </row>
    <row r="86" spans="2:8" x14ac:dyDescent="0.25">
      <c r="B86" s="2">
        <v>11</v>
      </c>
      <c r="C86" t="s">
        <v>4</v>
      </c>
      <c r="D86" s="5">
        <v>942177</v>
      </c>
      <c r="F86" s="5">
        <v>94856</v>
      </c>
      <c r="H86" s="6">
        <f t="shared" si="1"/>
        <v>0.19237731295253419</v>
      </c>
    </row>
    <row r="87" spans="2:8" x14ac:dyDescent="0.25">
      <c r="B87" s="2">
        <v>11</v>
      </c>
      <c r="C87" t="s">
        <v>2</v>
      </c>
      <c r="D87" s="5">
        <v>696715</v>
      </c>
      <c r="F87" s="5">
        <v>75041</v>
      </c>
      <c r="H87" s="6">
        <f t="shared" si="1"/>
        <v>0.14268093983645749</v>
      </c>
    </row>
    <row r="88" spans="2:8" x14ac:dyDescent="0.25">
      <c r="B88" s="2">
        <v>11</v>
      </c>
      <c r="C88" t="s">
        <v>3</v>
      </c>
      <c r="D88" s="5">
        <v>621215</v>
      </c>
      <c r="F88" s="5">
        <v>76451</v>
      </c>
      <c r="H88" s="6">
        <f t="shared" si="1"/>
        <v>0.386136998223157</v>
      </c>
    </row>
    <row r="89" spans="2:8" x14ac:dyDescent="0.25">
      <c r="B89" s="2">
        <v>11</v>
      </c>
      <c r="C89" t="s">
        <v>6</v>
      </c>
      <c r="D89" s="5">
        <v>569787</v>
      </c>
      <c r="F89" s="5">
        <v>53501</v>
      </c>
      <c r="H89" s="6">
        <f t="shared" si="1"/>
        <v>5.167872306966504E-2</v>
      </c>
    </row>
    <row r="90" spans="2:8" x14ac:dyDescent="0.25">
      <c r="B90" s="3">
        <v>11</v>
      </c>
      <c r="C90" t="s">
        <v>7</v>
      </c>
      <c r="D90" s="5">
        <v>500654</v>
      </c>
      <c r="F90" s="5">
        <v>50520</v>
      </c>
      <c r="H90" s="6">
        <f t="shared" si="1"/>
        <v>9.9814955915968215E-2</v>
      </c>
    </row>
    <row r="91" spans="2:8" x14ac:dyDescent="0.25">
      <c r="B91" s="2">
        <v>12</v>
      </c>
      <c r="C91" t="s">
        <v>0</v>
      </c>
      <c r="D91" s="5">
        <v>1278582</v>
      </c>
      <c r="F91" s="5">
        <v>138177</v>
      </c>
      <c r="H91" s="6">
        <f t="shared" si="1"/>
        <v>0.2517619988041962</v>
      </c>
    </row>
    <row r="92" spans="2:8" x14ac:dyDescent="0.25">
      <c r="B92" s="2">
        <v>12</v>
      </c>
      <c r="C92" t="s">
        <v>5</v>
      </c>
      <c r="D92" s="5">
        <v>1197248</v>
      </c>
      <c r="F92" s="5">
        <v>140684</v>
      </c>
      <c r="H92" s="6">
        <f t="shared" si="1"/>
        <v>0.25487467665685487</v>
      </c>
    </row>
    <row r="93" spans="2:8" x14ac:dyDescent="0.25">
      <c r="B93" s="2">
        <v>12</v>
      </c>
      <c r="C93" t="s">
        <v>1</v>
      </c>
      <c r="D93" s="5">
        <v>1099311</v>
      </c>
      <c r="F93" s="5">
        <v>142614</v>
      </c>
      <c r="H93" s="6">
        <f t="shared" si="1"/>
        <v>0.45033152991904973</v>
      </c>
    </row>
    <row r="94" spans="2:8" x14ac:dyDescent="0.25">
      <c r="B94" s="2">
        <v>12</v>
      </c>
      <c r="C94" t="s">
        <v>4</v>
      </c>
      <c r="D94" s="5">
        <v>1063545</v>
      </c>
      <c r="F94" s="5">
        <v>121368</v>
      </c>
      <c r="H94" s="6">
        <f t="shared" si="1"/>
        <v>0.27949734334148602</v>
      </c>
    </row>
    <row r="95" spans="2:8" x14ac:dyDescent="0.25">
      <c r="B95" s="2">
        <v>12</v>
      </c>
      <c r="C95" t="s">
        <v>2</v>
      </c>
      <c r="D95" s="5">
        <v>790300</v>
      </c>
      <c r="F95" s="5">
        <v>93585</v>
      </c>
      <c r="H95" s="6">
        <f t="shared" si="1"/>
        <v>0.24711824202769153</v>
      </c>
    </row>
    <row r="96" spans="2:8" x14ac:dyDescent="0.25">
      <c r="B96" s="2">
        <v>12</v>
      </c>
      <c r="C96" t="s">
        <v>3</v>
      </c>
      <c r="D96" s="5">
        <v>728445</v>
      </c>
      <c r="F96" s="5">
        <v>107231</v>
      </c>
      <c r="H96" s="6">
        <f t="shared" si="1"/>
        <v>0.40261082261840919</v>
      </c>
    </row>
    <row r="97" spans="2:8" x14ac:dyDescent="0.25">
      <c r="B97" s="2">
        <v>12</v>
      </c>
      <c r="C97" t="s">
        <v>6</v>
      </c>
      <c r="D97" s="5">
        <v>639840</v>
      </c>
      <c r="F97" s="5">
        <v>70053</v>
      </c>
      <c r="H97" s="6">
        <f t="shared" si="1"/>
        <v>0.30937739481505017</v>
      </c>
    </row>
    <row r="98" spans="2:8" x14ac:dyDescent="0.25">
      <c r="B98" s="2">
        <v>12</v>
      </c>
      <c r="C98" t="s">
        <v>7</v>
      </c>
      <c r="D98" s="5">
        <v>573194</v>
      </c>
      <c r="F98" s="5">
        <v>72540</v>
      </c>
      <c r="H98" s="6">
        <f t="shared" si="1"/>
        <v>0.43586698337292162</v>
      </c>
    </row>
    <row r="99" spans="2:8" x14ac:dyDescent="0.25">
      <c r="B99" s="4">
        <v>13</v>
      </c>
      <c r="C99" t="s">
        <v>0</v>
      </c>
      <c r="D99" s="5">
        <v>1455206</v>
      </c>
      <c r="F99" s="5">
        <v>167505</v>
      </c>
      <c r="H99" s="6">
        <f t="shared" si="1"/>
        <v>0.2122495060683037</v>
      </c>
    </row>
    <row r="100" spans="2:8" x14ac:dyDescent="0.25">
      <c r="B100" s="2">
        <v>13</v>
      </c>
      <c r="C100" t="s">
        <v>5</v>
      </c>
      <c r="D100" s="5">
        <v>1350924</v>
      </c>
      <c r="F100" s="5">
        <v>153676</v>
      </c>
      <c r="H100" s="6">
        <f t="shared" si="1"/>
        <v>9.2348810099229475E-2</v>
      </c>
    </row>
    <row r="101" spans="2:8" x14ac:dyDescent="0.25">
      <c r="B101" s="2">
        <v>13</v>
      </c>
      <c r="C101" t="s">
        <v>1</v>
      </c>
      <c r="D101" s="5">
        <v>1269744</v>
      </c>
      <c r="F101" s="5">
        <v>170433</v>
      </c>
      <c r="H101" s="6">
        <f t="shared" si="1"/>
        <v>0.1950650006310741</v>
      </c>
    </row>
    <row r="102" spans="2:8" x14ac:dyDescent="0.25">
      <c r="B102" s="2">
        <v>13</v>
      </c>
      <c r="C102" t="s">
        <v>4</v>
      </c>
      <c r="D102" s="5">
        <v>1220621</v>
      </c>
      <c r="F102" s="5">
        <v>157075</v>
      </c>
      <c r="H102" s="6">
        <f t="shared" si="1"/>
        <v>0.29420440313756507</v>
      </c>
    </row>
    <row r="103" spans="2:8" x14ac:dyDescent="0.25">
      <c r="B103" s="2">
        <v>13</v>
      </c>
      <c r="C103" t="s">
        <v>2</v>
      </c>
      <c r="D103" s="5">
        <v>903658</v>
      </c>
      <c r="F103" s="5">
        <v>113358</v>
      </c>
      <c r="H103" s="6">
        <f t="shared" si="1"/>
        <v>0.21128385959288348</v>
      </c>
    </row>
    <row r="104" spans="2:8" x14ac:dyDescent="0.25">
      <c r="B104" s="2">
        <v>13</v>
      </c>
      <c r="C104" t="s">
        <v>3</v>
      </c>
      <c r="D104" s="5">
        <v>848322</v>
      </c>
      <c r="F104" s="5">
        <v>119877</v>
      </c>
      <c r="H104" s="6">
        <f t="shared" si="1"/>
        <v>0.11793231434939523</v>
      </c>
    </row>
    <row r="105" spans="2:8" x14ac:dyDescent="0.25">
      <c r="B105" s="2">
        <v>13</v>
      </c>
      <c r="C105" t="s">
        <v>6</v>
      </c>
      <c r="D105" s="5">
        <v>730832</v>
      </c>
      <c r="F105" s="5">
        <v>90991</v>
      </c>
      <c r="H105" s="6">
        <f t="shared" si="1"/>
        <v>0.29888798481149986</v>
      </c>
    </row>
    <row r="106" spans="2:8" x14ac:dyDescent="0.25">
      <c r="B106" s="3">
        <v>13</v>
      </c>
      <c r="C106" t="s">
        <v>7</v>
      </c>
      <c r="D106" s="5">
        <v>852387</v>
      </c>
      <c r="F106" s="5">
        <v>79193</v>
      </c>
      <c r="H106" s="6">
        <f t="shared" si="1"/>
        <v>9.1714915908464298E-2</v>
      </c>
    </row>
    <row r="107" spans="2:8" x14ac:dyDescent="0.25">
      <c r="B107" s="4">
        <v>14</v>
      </c>
      <c r="C107" t="s">
        <v>0</v>
      </c>
      <c r="D107" s="5">
        <v>1607650</v>
      </c>
      <c r="F107" s="5">
        <v>148270</v>
      </c>
      <c r="H107" s="6">
        <f t="shared" si="1"/>
        <v>-0.11483239306289364</v>
      </c>
    </row>
    <row r="108" spans="2:8" x14ac:dyDescent="0.25">
      <c r="B108" s="2">
        <v>14</v>
      </c>
      <c r="C108" t="s">
        <v>5</v>
      </c>
      <c r="D108" s="5">
        <v>1483719</v>
      </c>
      <c r="F108" s="5">
        <v>132795</v>
      </c>
      <c r="H108" s="6">
        <f t="shared" si="1"/>
        <v>-0.13587677971836851</v>
      </c>
    </row>
    <row r="109" spans="2:8" x14ac:dyDescent="0.25">
      <c r="B109" s="2">
        <v>14</v>
      </c>
      <c r="C109" t="s">
        <v>1</v>
      </c>
      <c r="D109" s="5">
        <v>1403173</v>
      </c>
      <c r="F109" s="5">
        <v>133429</v>
      </c>
      <c r="H109" s="6">
        <f t="shared" si="1"/>
        <v>-0.21711757699506551</v>
      </c>
    </row>
    <row r="110" spans="2:8" x14ac:dyDescent="0.25">
      <c r="B110" s="2">
        <v>14</v>
      </c>
      <c r="C110" t="s">
        <v>4</v>
      </c>
      <c r="D110" s="5">
        <v>1346890</v>
      </c>
      <c r="F110" s="5">
        <v>126269</v>
      </c>
      <c r="H110" s="6">
        <f t="shared" si="1"/>
        <v>-0.19612287123985359</v>
      </c>
    </row>
    <row r="111" spans="2:8" x14ac:dyDescent="0.25">
      <c r="B111" s="2">
        <v>14</v>
      </c>
      <c r="C111" t="s">
        <v>2</v>
      </c>
      <c r="D111" s="5">
        <v>1004497</v>
      </c>
      <c r="F111" s="5">
        <v>100840</v>
      </c>
      <c r="H111" s="6">
        <f t="shared" si="1"/>
        <v>-0.11042890664972918</v>
      </c>
    </row>
    <row r="112" spans="2:8" x14ac:dyDescent="0.25">
      <c r="B112" s="2">
        <v>14</v>
      </c>
      <c r="C112" t="s">
        <v>3</v>
      </c>
      <c r="D112" s="5">
        <v>941126</v>
      </c>
      <c r="F112" s="5">
        <v>90804</v>
      </c>
      <c r="H112" s="6">
        <f t="shared" si="1"/>
        <v>-0.24252358667634324</v>
      </c>
    </row>
    <row r="113" spans="2:8" x14ac:dyDescent="0.25">
      <c r="B113" s="2">
        <v>14</v>
      </c>
      <c r="C113" t="s">
        <v>6</v>
      </c>
      <c r="D113" s="5">
        <v>798730</v>
      </c>
      <c r="F113" s="5">
        <v>67868</v>
      </c>
      <c r="H113" s="6">
        <f t="shared" si="1"/>
        <v>-0.25412403424514513</v>
      </c>
    </row>
    <row r="114" spans="2:8" x14ac:dyDescent="0.25">
      <c r="B114" s="3">
        <v>14</v>
      </c>
      <c r="C114" t="s">
        <v>7</v>
      </c>
      <c r="D114" s="5">
        <v>719623</v>
      </c>
      <c r="F114" s="5">
        <v>67236</v>
      </c>
      <c r="H114" s="6">
        <f t="shared" si="1"/>
        <v>-0.15098556690616594</v>
      </c>
    </row>
    <row r="115" spans="2:8" x14ac:dyDescent="0.25">
      <c r="B115" s="4">
        <v>15</v>
      </c>
      <c r="C115" t="s">
        <v>0</v>
      </c>
      <c r="D115" s="5">
        <v>1762280</v>
      </c>
      <c r="F115" s="5">
        <v>154630</v>
      </c>
      <c r="H115" s="6">
        <f t="shared" si="1"/>
        <v>4.2894719093545558E-2</v>
      </c>
    </row>
    <row r="116" spans="2:8" x14ac:dyDescent="0.25">
      <c r="B116" s="2">
        <v>15</v>
      </c>
      <c r="C116" t="s">
        <v>5</v>
      </c>
      <c r="D116" s="5">
        <v>1633678</v>
      </c>
      <c r="F116" s="5">
        <v>149959</v>
      </c>
      <c r="H116" s="6">
        <f t="shared" si="1"/>
        <v>0.12925185436198652</v>
      </c>
    </row>
    <row r="117" spans="2:8" x14ac:dyDescent="0.25">
      <c r="B117" s="2">
        <v>15</v>
      </c>
      <c r="C117" t="s">
        <v>1</v>
      </c>
      <c r="D117" s="5">
        <v>1554041</v>
      </c>
      <c r="F117" s="5">
        <v>150868</v>
      </c>
      <c r="H117" s="6">
        <f t="shared" si="1"/>
        <v>0.13069872366576982</v>
      </c>
    </row>
    <row r="118" spans="2:8" x14ac:dyDescent="0.25">
      <c r="B118" s="2">
        <v>15</v>
      </c>
      <c r="C118" t="s">
        <v>4</v>
      </c>
      <c r="D118" s="5">
        <v>1482108</v>
      </c>
      <c r="F118" s="5">
        <v>135219</v>
      </c>
      <c r="H118" s="6">
        <f t="shared" si="1"/>
        <v>7.088042195629965E-2</v>
      </c>
    </row>
    <row r="119" spans="2:8" x14ac:dyDescent="0.25">
      <c r="B119" s="2">
        <v>15</v>
      </c>
      <c r="C119" t="s">
        <v>2</v>
      </c>
      <c r="D119" s="5">
        <v>1110816</v>
      </c>
      <c r="F119" s="5">
        <v>106319</v>
      </c>
      <c r="H119" s="6">
        <f t="shared" si="1"/>
        <v>5.4333597778659259E-2</v>
      </c>
    </row>
    <row r="120" spans="2:8" x14ac:dyDescent="0.25">
      <c r="B120" s="2">
        <v>15</v>
      </c>
      <c r="C120" t="s">
        <v>3</v>
      </c>
      <c r="D120" s="5">
        <v>1055288</v>
      </c>
      <c r="F120" s="5">
        <v>114161</v>
      </c>
      <c r="H120" s="6">
        <f t="shared" si="1"/>
        <v>0.25722435135016081</v>
      </c>
    </row>
    <row r="121" spans="2:8" x14ac:dyDescent="0.25">
      <c r="B121" s="2">
        <v>15</v>
      </c>
      <c r="C121" t="s">
        <v>6</v>
      </c>
      <c r="D121" s="5">
        <v>876458</v>
      </c>
      <c r="F121" s="5">
        <v>77728</v>
      </c>
      <c r="H121" s="6">
        <f t="shared" si="1"/>
        <v>0.14528201803500915</v>
      </c>
    </row>
    <row r="122" spans="2:8" x14ac:dyDescent="0.25">
      <c r="B122" s="3">
        <v>15</v>
      </c>
      <c r="C122" t="s">
        <v>7</v>
      </c>
      <c r="D122" s="5">
        <v>795271</v>
      </c>
      <c r="F122" s="5">
        <v>75648</v>
      </c>
      <c r="H122" s="6">
        <f t="shared" si="1"/>
        <v>0.12511154738532929</v>
      </c>
    </row>
    <row r="123" spans="2:8" x14ac:dyDescent="0.25">
      <c r="B123" s="4">
        <v>16</v>
      </c>
      <c r="C123" t="s">
        <v>0</v>
      </c>
      <c r="D123" s="5">
        <v>1918156</v>
      </c>
      <c r="F123" s="5">
        <v>155876</v>
      </c>
      <c r="H123" s="6">
        <f t="shared" si="1"/>
        <v>8.0579447713897689E-3</v>
      </c>
    </row>
    <row r="124" spans="2:8" x14ac:dyDescent="0.25">
      <c r="B124" s="2">
        <v>16</v>
      </c>
      <c r="C124" t="s">
        <v>5</v>
      </c>
      <c r="D124" s="5">
        <v>1784123</v>
      </c>
      <c r="F124" s="5">
        <v>150445</v>
      </c>
      <c r="H124" s="6">
        <f t="shared" si="1"/>
        <v>3.2408858421301822E-3</v>
      </c>
    </row>
    <row r="125" spans="2:8" x14ac:dyDescent="0.25">
      <c r="B125" s="2">
        <v>16</v>
      </c>
      <c r="C125" t="s">
        <v>1</v>
      </c>
      <c r="D125" s="5">
        <v>1709658</v>
      </c>
      <c r="F125" s="5">
        <v>155618</v>
      </c>
      <c r="H125" s="6">
        <f t="shared" si="1"/>
        <v>3.1484476496009758E-2</v>
      </c>
    </row>
    <row r="126" spans="2:8" x14ac:dyDescent="0.25">
      <c r="B126" s="2">
        <v>16</v>
      </c>
      <c r="C126" t="s">
        <v>4</v>
      </c>
      <c r="D126" s="5">
        <v>1624101</v>
      </c>
      <c r="F126" s="5">
        <v>141993</v>
      </c>
      <c r="H126" s="6">
        <f t="shared" si="1"/>
        <v>5.0096510105828322E-2</v>
      </c>
    </row>
    <row r="127" spans="2:8" x14ac:dyDescent="0.25">
      <c r="B127" s="2">
        <v>16</v>
      </c>
      <c r="C127" t="s">
        <v>2</v>
      </c>
      <c r="D127" s="5">
        <v>1212126</v>
      </c>
      <c r="F127" s="5">
        <v>101310</v>
      </c>
      <c r="H127" s="6">
        <f t="shared" si="1"/>
        <v>-4.7112933718338211E-2</v>
      </c>
    </row>
    <row r="128" spans="2:8" x14ac:dyDescent="0.25">
      <c r="B128" s="2">
        <v>16</v>
      </c>
      <c r="C128" t="s">
        <v>3</v>
      </c>
      <c r="D128" s="5">
        <v>1173552</v>
      </c>
      <c r="F128" s="5">
        <v>118264</v>
      </c>
      <c r="H128" s="6">
        <f t="shared" si="1"/>
        <v>3.5940470037928891E-2</v>
      </c>
    </row>
    <row r="129" spans="2:8" x14ac:dyDescent="0.25">
      <c r="B129" s="2">
        <v>16</v>
      </c>
      <c r="C129" t="s">
        <v>6</v>
      </c>
      <c r="D129" s="5">
        <v>956922</v>
      </c>
      <c r="F129" s="5">
        <v>80464</v>
      </c>
      <c r="H129" s="6">
        <f t="shared" si="1"/>
        <v>3.5199670646356526E-2</v>
      </c>
    </row>
    <row r="130" spans="2:8" x14ac:dyDescent="0.25">
      <c r="B130" s="3">
        <v>16</v>
      </c>
      <c r="C130" t="s">
        <v>7</v>
      </c>
      <c r="D130" s="5">
        <v>870238</v>
      </c>
      <c r="F130" s="5">
        <v>74966</v>
      </c>
      <c r="H130" s="6">
        <f t="shared" si="1"/>
        <v>-9.0154399323181048E-3</v>
      </c>
    </row>
    <row r="131" spans="2:8" x14ac:dyDescent="0.25">
      <c r="B131" s="2">
        <v>17</v>
      </c>
      <c r="C131" t="s">
        <v>0</v>
      </c>
      <c r="D131" s="5">
        <v>2062418</v>
      </c>
      <c r="F131" s="5">
        <v>144262</v>
      </c>
      <c r="H131" s="6">
        <f t="shared" si="1"/>
        <v>-7.4507942210474992E-2</v>
      </c>
    </row>
    <row r="132" spans="2:8" x14ac:dyDescent="0.25">
      <c r="B132" s="2">
        <v>17</v>
      </c>
      <c r="C132" t="s">
        <v>5</v>
      </c>
      <c r="D132" s="5">
        <v>1913075</v>
      </c>
      <c r="F132" s="5">
        <v>128951</v>
      </c>
      <c r="H132" s="6">
        <f t="shared" si="1"/>
        <v>-0.1428694871880089</v>
      </c>
    </row>
    <row r="133" spans="2:8" x14ac:dyDescent="0.25">
      <c r="B133" s="2">
        <v>17</v>
      </c>
      <c r="C133" t="s">
        <v>1</v>
      </c>
      <c r="D133" s="5">
        <v>1843061</v>
      </c>
      <c r="F133" s="5">
        <v>133403</v>
      </c>
      <c r="H133" s="6">
        <f t="shared" si="1"/>
        <v>-0.14275340898867742</v>
      </c>
    </row>
    <row r="134" spans="2:8" x14ac:dyDescent="0.25">
      <c r="B134" s="2">
        <v>17</v>
      </c>
      <c r="C134" t="s">
        <v>4</v>
      </c>
      <c r="D134" s="5">
        <v>1752510</v>
      </c>
      <c r="F134" s="5">
        <v>128409</v>
      </c>
      <c r="H134" s="6">
        <f t="shared" si="1"/>
        <v>-9.5666687794468741E-2</v>
      </c>
    </row>
    <row r="135" spans="2:8" x14ac:dyDescent="0.25">
      <c r="B135" s="2">
        <v>17</v>
      </c>
      <c r="C135" t="s">
        <v>2</v>
      </c>
      <c r="D135" s="5">
        <v>1302597</v>
      </c>
      <c r="F135" s="5">
        <v>90471</v>
      </c>
      <c r="H135" s="6">
        <f t="shared" si="1"/>
        <v>-0.10698845128812555</v>
      </c>
    </row>
    <row r="136" spans="2:8" x14ac:dyDescent="0.25">
      <c r="B136" s="2">
        <v>17</v>
      </c>
      <c r="C136" t="s">
        <v>3</v>
      </c>
      <c r="D136" s="5">
        <v>1270431</v>
      </c>
      <c r="F136" s="5">
        <v>96880</v>
      </c>
      <c r="H136" s="6">
        <f t="shared" si="1"/>
        <v>-0.18081580193465466</v>
      </c>
    </row>
    <row r="137" spans="2:8" x14ac:dyDescent="0.25">
      <c r="B137" s="2">
        <v>17</v>
      </c>
      <c r="C137" t="s">
        <v>6</v>
      </c>
      <c r="D137" s="5">
        <v>1020460</v>
      </c>
      <c r="F137" s="5">
        <v>63538</v>
      </c>
      <c r="H137" s="6">
        <f t="shared" si="1"/>
        <v>-0.2103549413402267</v>
      </c>
    </row>
    <row r="138" spans="2:8" x14ac:dyDescent="0.25">
      <c r="B138" s="3">
        <v>17</v>
      </c>
      <c r="C138" t="s">
        <v>7</v>
      </c>
      <c r="D138" s="5">
        <v>945964</v>
      </c>
      <c r="F138" s="5">
        <v>75727</v>
      </c>
      <c r="H138" s="6">
        <f t="shared" si="1"/>
        <v>1.0151268575087373E-2</v>
      </c>
    </row>
    <row r="139" spans="2:8" x14ac:dyDescent="0.25">
      <c r="B139" s="2">
        <v>18</v>
      </c>
      <c r="C139" t="s">
        <v>0</v>
      </c>
      <c r="D139" s="5">
        <v>2220506</v>
      </c>
      <c r="F139" s="5">
        <v>158089</v>
      </c>
      <c r="H139" s="6">
        <f t="shared" si="1"/>
        <v>9.5846446049548742E-2</v>
      </c>
    </row>
    <row r="140" spans="2:8" x14ac:dyDescent="0.25">
      <c r="B140" s="2">
        <v>18</v>
      </c>
      <c r="C140" t="s">
        <v>5</v>
      </c>
      <c r="D140" s="5">
        <v>2056242</v>
      </c>
      <c r="F140" s="5">
        <v>143167</v>
      </c>
      <c r="H140" s="6">
        <f t="shared" ref="H140:H203" si="2">IF(F132="","",(F140-F132)/F132)</f>
        <v>0.11024342579739591</v>
      </c>
    </row>
    <row r="141" spans="2:8" x14ac:dyDescent="0.25">
      <c r="B141" s="2">
        <v>18</v>
      </c>
      <c r="C141" t="s">
        <v>1</v>
      </c>
      <c r="D141" s="5">
        <v>1979978</v>
      </c>
      <c r="F141" s="5">
        <v>136917</v>
      </c>
      <c r="H141" s="6">
        <f t="shared" si="2"/>
        <v>2.6341236703822254E-2</v>
      </c>
    </row>
    <row r="142" spans="2:8" x14ac:dyDescent="0.25">
      <c r="B142" s="2">
        <v>18</v>
      </c>
      <c r="C142" t="s">
        <v>4</v>
      </c>
      <c r="D142" s="5">
        <v>1892429</v>
      </c>
      <c r="F142" s="5">
        <v>139919</v>
      </c>
      <c r="H142" s="6">
        <f t="shared" si="2"/>
        <v>8.9635461688822429E-2</v>
      </c>
    </row>
    <row r="143" spans="2:8" x14ac:dyDescent="0.25">
      <c r="B143" s="2">
        <v>18</v>
      </c>
      <c r="C143" t="s">
        <v>2</v>
      </c>
      <c r="D143" s="5">
        <v>1396595</v>
      </c>
      <c r="F143" s="5">
        <v>93996</v>
      </c>
      <c r="H143" s="6">
        <f t="shared" si="2"/>
        <v>3.8962761547899329E-2</v>
      </c>
    </row>
    <row r="144" spans="2:8" x14ac:dyDescent="0.25">
      <c r="B144" s="2">
        <v>18</v>
      </c>
      <c r="C144" t="s">
        <v>3</v>
      </c>
      <c r="D144" s="5">
        <v>1372878</v>
      </c>
      <c r="F144" s="5">
        <v>102446</v>
      </c>
      <c r="H144" s="6">
        <f t="shared" si="2"/>
        <v>5.745251857968621E-2</v>
      </c>
    </row>
    <row r="145" spans="2:8" x14ac:dyDescent="0.25">
      <c r="B145" s="2">
        <v>18</v>
      </c>
      <c r="C145" t="s">
        <v>6</v>
      </c>
      <c r="D145" s="5">
        <v>1113843</v>
      </c>
      <c r="F145" s="5">
        <v>93383</v>
      </c>
      <c r="H145" s="6">
        <f t="shared" si="2"/>
        <v>0.46971890836979446</v>
      </c>
    </row>
    <row r="146" spans="2:8" x14ac:dyDescent="0.25">
      <c r="B146" s="2">
        <v>18</v>
      </c>
      <c r="C146" t="s">
        <v>7</v>
      </c>
      <c r="D146" s="5">
        <v>1027057</v>
      </c>
      <c r="F146" s="5">
        <v>81093</v>
      </c>
      <c r="H146" s="6">
        <f t="shared" si="2"/>
        <v>7.0859799014882402E-2</v>
      </c>
    </row>
    <row r="147" spans="2:8" x14ac:dyDescent="0.25">
      <c r="B147" s="4">
        <v>19</v>
      </c>
      <c r="C147" t="s">
        <v>0</v>
      </c>
      <c r="D147" s="5">
        <v>2430645</v>
      </c>
      <c r="F147" s="5">
        <v>210138</v>
      </c>
      <c r="H147" s="6">
        <f t="shared" si="2"/>
        <v>0.3292385934505247</v>
      </c>
    </row>
    <row r="148" spans="2:8" x14ac:dyDescent="0.25">
      <c r="B148" s="2">
        <v>19</v>
      </c>
      <c r="C148" t="s">
        <v>5</v>
      </c>
      <c r="D148" s="5">
        <v>2233645</v>
      </c>
      <c r="F148" s="5">
        <v>177403</v>
      </c>
      <c r="H148" s="6">
        <f t="shared" si="2"/>
        <v>0.23913331982929026</v>
      </c>
    </row>
    <row r="149" spans="2:8" x14ac:dyDescent="0.25">
      <c r="B149" s="2">
        <v>19</v>
      </c>
      <c r="C149" t="s">
        <v>1</v>
      </c>
      <c r="D149" s="5">
        <v>2169989</v>
      </c>
      <c r="F149" s="5">
        <v>190012</v>
      </c>
      <c r="H149" s="6">
        <f t="shared" si="2"/>
        <v>0.38778968280052878</v>
      </c>
    </row>
    <row r="150" spans="2:8" x14ac:dyDescent="0.25">
      <c r="B150" s="2">
        <v>19</v>
      </c>
      <c r="C150" t="s">
        <v>4</v>
      </c>
      <c r="D150" s="5">
        <v>2068610</v>
      </c>
      <c r="F150" s="5">
        <v>176181</v>
      </c>
      <c r="H150" s="6">
        <f t="shared" si="2"/>
        <v>0.25916423073349582</v>
      </c>
    </row>
    <row r="151" spans="2:8" x14ac:dyDescent="0.25">
      <c r="B151" s="2">
        <v>19</v>
      </c>
      <c r="C151" t="s">
        <v>2</v>
      </c>
      <c r="D151" s="5">
        <v>1548094</v>
      </c>
      <c r="F151" s="5">
        <v>151498</v>
      </c>
      <c r="H151" s="6">
        <f t="shared" si="2"/>
        <v>0.61174943614621902</v>
      </c>
    </row>
    <row r="152" spans="2:8" x14ac:dyDescent="0.25">
      <c r="B152" s="2">
        <v>19</v>
      </c>
      <c r="C152" t="s">
        <v>3</v>
      </c>
      <c r="D152" s="5">
        <v>1513552</v>
      </c>
      <c r="F152" s="5">
        <v>140674</v>
      </c>
      <c r="H152" s="6">
        <f t="shared" si="2"/>
        <v>0.37315268531714268</v>
      </c>
    </row>
    <row r="153" spans="2:8" x14ac:dyDescent="0.25">
      <c r="B153" s="2">
        <v>19</v>
      </c>
      <c r="C153" t="s">
        <v>6</v>
      </c>
      <c r="D153" s="5">
        <v>1208337</v>
      </c>
      <c r="F153" s="5">
        <v>94495</v>
      </c>
      <c r="H153" s="6">
        <f t="shared" si="2"/>
        <v>1.1907948984290503E-2</v>
      </c>
    </row>
    <row r="154" spans="2:8" x14ac:dyDescent="0.25">
      <c r="B154" s="3">
        <v>19</v>
      </c>
      <c r="C154" t="s">
        <v>7</v>
      </c>
      <c r="D154" s="5">
        <v>1136746</v>
      </c>
      <c r="F154" s="5">
        <v>109689</v>
      </c>
      <c r="H154" s="6">
        <f t="shared" si="2"/>
        <v>0.35263216307202844</v>
      </c>
    </row>
    <row r="155" spans="2:8" x14ac:dyDescent="0.25">
      <c r="B155" s="2">
        <v>20</v>
      </c>
      <c r="C155" t="s">
        <v>0</v>
      </c>
      <c r="D155" s="5">
        <v>2556846</v>
      </c>
      <c r="F155" s="5">
        <v>126201</v>
      </c>
      <c r="H155" s="6">
        <f t="shared" si="2"/>
        <v>-0.3994375124917911</v>
      </c>
    </row>
    <row r="156" spans="2:8" x14ac:dyDescent="0.25">
      <c r="B156" s="2">
        <v>20</v>
      </c>
      <c r="C156" t="s">
        <v>5</v>
      </c>
      <c r="D156" s="5">
        <v>2342721</v>
      </c>
      <c r="F156" s="5">
        <v>109076</v>
      </c>
      <c r="H156" s="6">
        <f t="shared" si="2"/>
        <v>-0.38515132213096737</v>
      </c>
    </row>
    <row r="157" spans="2:8" x14ac:dyDescent="0.25">
      <c r="B157" s="2">
        <v>20</v>
      </c>
      <c r="C157" t="s">
        <v>1</v>
      </c>
      <c r="D157" s="5">
        <v>2290929</v>
      </c>
      <c r="F157" s="5">
        <v>120939</v>
      </c>
      <c r="H157" s="6">
        <f t="shared" si="2"/>
        <v>-0.36351914615918995</v>
      </c>
    </row>
    <row r="158" spans="2:8" x14ac:dyDescent="0.25">
      <c r="B158" s="2">
        <v>20</v>
      </c>
      <c r="C158" t="s">
        <v>4</v>
      </c>
      <c r="D158" s="5">
        <v>2183726</v>
      </c>
      <c r="F158" s="5">
        <v>115116</v>
      </c>
      <c r="H158" s="6">
        <f t="shared" si="2"/>
        <v>-0.34660377679772508</v>
      </c>
    </row>
    <row r="159" spans="2:8" x14ac:dyDescent="0.25">
      <c r="B159" s="2">
        <v>20</v>
      </c>
      <c r="C159" t="s">
        <v>2</v>
      </c>
      <c r="D159" s="5">
        <v>1617480</v>
      </c>
      <c r="F159" s="5">
        <v>69386</v>
      </c>
      <c r="H159" s="6">
        <f t="shared" si="2"/>
        <v>-0.54200055446276518</v>
      </c>
    </row>
    <row r="160" spans="2:8" x14ac:dyDescent="0.25">
      <c r="B160" s="2">
        <v>20</v>
      </c>
      <c r="C160" t="s">
        <v>3</v>
      </c>
      <c r="D160" s="5">
        <v>1593104</v>
      </c>
      <c r="F160" s="5">
        <v>79552</v>
      </c>
      <c r="H160" s="6">
        <f t="shared" si="2"/>
        <v>-0.43449393633507261</v>
      </c>
    </row>
    <row r="161" spans="2:8" x14ac:dyDescent="0.25">
      <c r="B161" s="2">
        <v>20</v>
      </c>
      <c r="C161" t="s">
        <v>6</v>
      </c>
      <c r="D161" s="5">
        <v>1277306</v>
      </c>
      <c r="F161" s="5">
        <v>68969</v>
      </c>
      <c r="H161" s="6">
        <f t="shared" si="2"/>
        <v>-0.27013069474575374</v>
      </c>
    </row>
    <row r="162" spans="2:8" x14ac:dyDescent="0.25">
      <c r="B162" s="2">
        <v>20</v>
      </c>
      <c r="C162" t="s">
        <v>7</v>
      </c>
      <c r="D162" s="5">
        <v>1201214</v>
      </c>
      <c r="F162" s="5">
        <v>64468</v>
      </c>
      <c r="H162" s="6">
        <f t="shared" si="2"/>
        <v>-0.41226558725122847</v>
      </c>
    </row>
    <row r="163" spans="2:8" x14ac:dyDescent="0.25">
      <c r="B163" s="4">
        <v>21</v>
      </c>
      <c r="C163" t="s">
        <v>0</v>
      </c>
      <c r="D163" s="5">
        <v>2740826</v>
      </c>
      <c r="F163" s="5">
        <v>183980</v>
      </c>
      <c r="H163" s="6">
        <f t="shared" si="2"/>
        <v>0.45783313919858004</v>
      </c>
    </row>
    <row r="164" spans="2:8" x14ac:dyDescent="0.25">
      <c r="B164" s="2">
        <v>21</v>
      </c>
      <c r="C164" t="s">
        <v>5</v>
      </c>
      <c r="D164" s="5">
        <v>2497176</v>
      </c>
      <c r="F164" s="5">
        <v>154455</v>
      </c>
      <c r="H164" s="6">
        <f t="shared" si="2"/>
        <v>0.41603102423997945</v>
      </c>
    </row>
    <row r="165" spans="2:8" x14ac:dyDescent="0.25">
      <c r="B165" s="2">
        <v>21</v>
      </c>
      <c r="C165" t="s">
        <v>1</v>
      </c>
      <c r="D165" s="5">
        <v>2438218</v>
      </c>
      <c r="F165" s="5">
        <v>147289</v>
      </c>
      <c r="H165" s="6">
        <f t="shared" si="2"/>
        <v>0.21787843458272352</v>
      </c>
    </row>
    <row r="166" spans="2:8" x14ac:dyDescent="0.25">
      <c r="B166" s="2">
        <v>21</v>
      </c>
      <c r="C166" t="s">
        <v>4</v>
      </c>
      <c r="D166" s="5">
        <v>2345450</v>
      </c>
      <c r="F166" s="5">
        <v>161724</v>
      </c>
      <c r="H166" s="6">
        <f t="shared" si="2"/>
        <v>0.40487855728135097</v>
      </c>
    </row>
    <row r="167" spans="2:8" x14ac:dyDescent="0.25">
      <c r="B167" s="2">
        <v>21</v>
      </c>
      <c r="C167" t="s">
        <v>2</v>
      </c>
      <c r="D167" s="5">
        <v>1739657</v>
      </c>
      <c r="F167" s="5">
        <v>122178</v>
      </c>
      <c r="H167" s="6">
        <f t="shared" si="2"/>
        <v>0.76084512725910125</v>
      </c>
    </row>
    <row r="168" spans="2:8" x14ac:dyDescent="0.25">
      <c r="B168" s="2">
        <v>21</v>
      </c>
      <c r="C168" t="s">
        <v>3</v>
      </c>
      <c r="D168" s="5">
        <v>1706617</v>
      </c>
      <c r="F168" s="5">
        <v>113513</v>
      </c>
      <c r="H168" s="6">
        <f t="shared" si="2"/>
        <v>0.42690315768302495</v>
      </c>
    </row>
    <row r="169" spans="2:8" x14ac:dyDescent="0.25">
      <c r="B169" s="2">
        <v>21</v>
      </c>
      <c r="C169" t="s">
        <v>6</v>
      </c>
      <c r="D169" s="5">
        <v>1369911</v>
      </c>
      <c r="F169" s="5">
        <v>92605</v>
      </c>
      <c r="H169" s="6">
        <f t="shared" si="2"/>
        <v>0.34270469341298265</v>
      </c>
    </row>
    <row r="170" spans="2:8" x14ac:dyDescent="0.25">
      <c r="B170" s="3">
        <v>21</v>
      </c>
      <c r="C170" t="s">
        <v>7</v>
      </c>
      <c r="D170" s="5">
        <v>1298877</v>
      </c>
      <c r="F170" s="5">
        <v>97663</v>
      </c>
      <c r="H170" s="6">
        <f t="shared" si="2"/>
        <v>0.51490662033877277</v>
      </c>
    </row>
    <row r="171" spans="2:8" x14ac:dyDescent="0.25">
      <c r="B171" s="4">
        <v>22</v>
      </c>
      <c r="C171" t="s">
        <v>0</v>
      </c>
      <c r="D171" s="5">
        <v>2923913</v>
      </c>
      <c r="F171" s="5">
        <v>183087</v>
      </c>
      <c r="H171" s="6">
        <f t="shared" si="2"/>
        <v>-4.8537884552668767E-3</v>
      </c>
    </row>
    <row r="172" spans="2:8" x14ac:dyDescent="0.25">
      <c r="B172" s="2">
        <v>22</v>
      </c>
      <c r="C172" t="s">
        <v>5</v>
      </c>
      <c r="D172" s="5">
        <v>2645978</v>
      </c>
      <c r="F172" s="5">
        <v>148801</v>
      </c>
      <c r="H172" s="6">
        <f t="shared" si="2"/>
        <v>-3.6606131235634977E-2</v>
      </c>
    </row>
    <row r="173" spans="2:8" x14ac:dyDescent="0.25">
      <c r="B173" s="2">
        <v>22</v>
      </c>
      <c r="C173" t="s">
        <v>1</v>
      </c>
      <c r="D173" s="5">
        <v>2592707</v>
      </c>
      <c r="F173" s="5">
        <v>154489</v>
      </c>
      <c r="H173" s="6">
        <f t="shared" si="2"/>
        <v>4.8883487565262854E-2</v>
      </c>
    </row>
    <row r="174" spans="2:8" x14ac:dyDescent="0.25">
      <c r="B174" s="2">
        <v>22</v>
      </c>
      <c r="C174" t="s">
        <v>4</v>
      </c>
      <c r="D174" s="5">
        <v>2502574</v>
      </c>
      <c r="F174" s="5">
        <v>157124</v>
      </c>
      <c r="H174" s="6">
        <f t="shared" si="2"/>
        <v>-2.8443521060572335E-2</v>
      </c>
    </row>
    <row r="175" spans="2:8" x14ac:dyDescent="0.25">
      <c r="B175" s="2">
        <v>22</v>
      </c>
      <c r="C175" t="s">
        <v>2</v>
      </c>
      <c r="D175" s="5">
        <v>1860222</v>
      </c>
      <c r="F175" s="5">
        <v>120565</v>
      </c>
      <c r="H175" s="6">
        <f t="shared" si="2"/>
        <v>-1.3202049468807805E-2</v>
      </c>
    </row>
    <row r="176" spans="2:8" x14ac:dyDescent="0.25">
      <c r="B176" s="2">
        <v>22</v>
      </c>
      <c r="C176" t="s">
        <v>3</v>
      </c>
      <c r="D176" s="5">
        <v>1825498</v>
      </c>
      <c r="F176" s="5">
        <v>118881</v>
      </c>
      <c r="H176" s="6">
        <f t="shared" si="2"/>
        <v>4.7289737739289774E-2</v>
      </c>
    </row>
    <row r="177" spans="2:8" x14ac:dyDescent="0.25">
      <c r="B177" s="2">
        <v>22</v>
      </c>
      <c r="C177" t="s">
        <v>6</v>
      </c>
      <c r="D177" s="5">
        <v>1461281</v>
      </c>
      <c r="F177" s="5">
        <v>91370</v>
      </c>
      <c r="H177" s="6">
        <f t="shared" si="2"/>
        <v>-1.3336212947465041E-2</v>
      </c>
    </row>
    <row r="178" spans="2:8" x14ac:dyDescent="0.25">
      <c r="B178" s="3">
        <v>22</v>
      </c>
      <c r="C178" t="s">
        <v>7</v>
      </c>
      <c r="D178" s="5">
        <v>1392398</v>
      </c>
      <c r="F178" s="5">
        <v>93552</v>
      </c>
      <c r="H178" s="6">
        <f t="shared" si="2"/>
        <v>-4.209373048134913E-2</v>
      </c>
    </row>
    <row r="179" spans="2:8" x14ac:dyDescent="0.25">
      <c r="B179" s="4">
        <v>23</v>
      </c>
      <c r="C179" t="s">
        <v>0</v>
      </c>
      <c r="D179" s="5">
        <v>3129533</v>
      </c>
      <c r="F179" s="5">
        <v>205620</v>
      </c>
      <c r="H179" s="6">
        <f t="shared" si="2"/>
        <v>0.12307263759851873</v>
      </c>
    </row>
    <row r="180" spans="2:8" x14ac:dyDescent="0.25">
      <c r="B180" s="2">
        <v>23</v>
      </c>
      <c r="C180" t="s">
        <v>5</v>
      </c>
      <c r="D180" s="5">
        <v>2834947</v>
      </c>
      <c r="F180" s="5">
        <v>188969</v>
      </c>
      <c r="H180" s="6">
        <f t="shared" si="2"/>
        <v>0.26994442241651601</v>
      </c>
    </row>
    <row r="181" spans="2:8" x14ac:dyDescent="0.25">
      <c r="B181" s="2">
        <v>23</v>
      </c>
      <c r="C181" t="s">
        <v>1</v>
      </c>
      <c r="D181" s="5">
        <v>2800752</v>
      </c>
      <c r="F181" s="5">
        <v>208045</v>
      </c>
      <c r="H181" s="6">
        <f t="shared" si="2"/>
        <v>0.34666545838215018</v>
      </c>
    </row>
    <row r="182" spans="2:8" x14ac:dyDescent="0.25">
      <c r="B182" s="2">
        <v>23</v>
      </c>
      <c r="C182" t="s">
        <v>4</v>
      </c>
      <c r="D182" s="5">
        <v>2687908</v>
      </c>
      <c r="F182" s="5">
        <v>185333</v>
      </c>
      <c r="H182" s="6">
        <f t="shared" si="2"/>
        <v>0.1795333621852804</v>
      </c>
    </row>
    <row r="183" spans="2:8" x14ac:dyDescent="0.25">
      <c r="B183" s="2">
        <v>23</v>
      </c>
      <c r="C183" t="s">
        <v>2</v>
      </c>
      <c r="D183" s="5">
        <v>2002594</v>
      </c>
      <c r="F183" s="5">
        <v>142372</v>
      </c>
      <c r="H183" s="6">
        <f t="shared" si="2"/>
        <v>0.18087338779911252</v>
      </c>
    </row>
    <row r="184" spans="2:8" x14ac:dyDescent="0.25">
      <c r="B184" s="2">
        <v>23</v>
      </c>
      <c r="C184" t="s">
        <v>3</v>
      </c>
      <c r="D184" s="5">
        <v>1983253</v>
      </c>
      <c r="F184" s="5">
        <v>157755</v>
      </c>
      <c r="H184" s="6">
        <f t="shared" si="2"/>
        <v>0.32699926817573877</v>
      </c>
    </row>
    <row r="185" spans="2:8" x14ac:dyDescent="0.25">
      <c r="B185" s="2">
        <v>23</v>
      </c>
      <c r="C185" t="s">
        <v>6</v>
      </c>
      <c r="D185" s="5">
        <v>1583403</v>
      </c>
      <c r="F185" s="5">
        <v>122122</v>
      </c>
      <c r="H185" s="6">
        <f t="shared" si="2"/>
        <v>0.33656561234540877</v>
      </c>
    </row>
    <row r="186" spans="2:8" x14ac:dyDescent="0.25">
      <c r="B186" s="3">
        <v>23</v>
      </c>
      <c r="C186" t="s">
        <v>7</v>
      </c>
      <c r="D186" s="5">
        <v>1507577</v>
      </c>
      <c r="F186" s="5">
        <v>115178</v>
      </c>
      <c r="H186" s="6">
        <f t="shared" si="2"/>
        <v>0.23116555498546262</v>
      </c>
    </row>
    <row r="187" spans="2:8" x14ac:dyDescent="0.25">
      <c r="B187" s="4">
        <v>24</v>
      </c>
      <c r="C187" t="s">
        <v>0</v>
      </c>
      <c r="D187" s="5">
        <v>3283391</v>
      </c>
      <c r="F187" s="5">
        <v>153858</v>
      </c>
      <c r="H187" s="6">
        <f t="shared" si="2"/>
        <v>-0.25173621243069738</v>
      </c>
    </row>
    <row r="188" spans="2:8" x14ac:dyDescent="0.25">
      <c r="B188" s="2">
        <v>24</v>
      </c>
      <c r="C188" t="s">
        <v>5</v>
      </c>
      <c r="D188" s="5">
        <v>2965111</v>
      </c>
      <c r="F188" s="5">
        <v>130164</v>
      </c>
      <c r="H188" s="6">
        <f t="shared" si="2"/>
        <v>-0.31118860765522388</v>
      </c>
    </row>
    <row r="189" spans="2:8" x14ac:dyDescent="0.25">
      <c r="B189" s="2">
        <v>24</v>
      </c>
      <c r="C189" t="s">
        <v>1</v>
      </c>
      <c r="D189" s="5">
        <v>2800752</v>
      </c>
      <c r="H189" s="6">
        <f t="shared" si="2"/>
        <v>-1</v>
      </c>
    </row>
    <row r="190" spans="2:8" x14ac:dyDescent="0.25">
      <c r="B190" s="2">
        <v>24</v>
      </c>
      <c r="C190" t="s">
        <v>4</v>
      </c>
      <c r="D190" s="5">
        <v>2821320</v>
      </c>
      <c r="F190" s="5">
        <v>133413</v>
      </c>
      <c r="H190" s="6">
        <f t="shared" si="2"/>
        <v>-0.28014438874890063</v>
      </c>
    </row>
    <row r="191" spans="2:8" x14ac:dyDescent="0.25">
      <c r="B191" s="2">
        <v>24</v>
      </c>
      <c r="C191" t="s">
        <v>2</v>
      </c>
      <c r="D191" s="5">
        <v>2093833</v>
      </c>
      <c r="F191" s="5">
        <v>91239</v>
      </c>
      <c r="H191" s="6">
        <f t="shared" si="2"/>
        <v>-0.35915067569465908</v>
      </c>
    </row>
    <row r="192" spans="2:8" x14ac:dyDescent="0.25">
      <c r="B192" s="2">
        <v>24</v>
      </c>
      <c r="C192" t="s">
        <v>3</v>
      </c>
      <c r="D192" s="5">
        <v>2086809</v>
      </c>
      <c r="F192" s="5">
        <v>103555</v>
      </c>
      <c r="H192" s="6">
        <f t="shared" si="2"/>
        <v>-0.34357072675984912</v>
      </c>
    </row>
    <row r="193" spans="2:8" x14ac:dyDescent="0.25">
      <c r="B193" s="2">
        <v>24</v>
      </c>
      <c r="C193" t="s">
        <v>6</v>
      </c>
      <c r="D193" s="5">
        <v>1667112</v>
      </c>
      <c r="F193" s="5">
        <v>83709</v>
      </c>
      <c r="H193" s="6">
        <f t="shared" si="2"/>
        <v>-0.31454610962807683</v>
      </c>
    </row>
    <row r="194" spans="2:8" x14ac:dyDescent="0.25">
      <c r="B194" s="3">
        <v>24</v>
      </c>
      <c r="C194" t="s">
        <v>7</v>
      </c>
      <c r="D194" s="5">
        <v>1577358</v>
      </c>
      <c r="F194" s="5">
        <v>69781</v>
      </c>
      <c r="H194" s="6">
        <f t="shared" si="2"/>
        <v>-0.39414645157929468</v>
      </c>
    </row>
    <row r="195" spans="2:8" x14ac:dyDescent="0.25">
      <c r="B195" s="2">
        <v>25</v>
      </c>
      <c r="C195" t="s">
        <v>0</v>
      </c>
      <c r="H195" s="6">
        <f t="shared" si="2"/>
        <v>-1</v>
      </c>
    </row>
    <row r="196" spans="2:8" x14ac:dyDescent="0.25">
      <c r="B196" s="2">
        <v>25</v>
      </c>
      <c r="C196" t="s">
        <v>5</v>
      </c>
      <c r="H196" s="6">
        <f t="shared" si="2"/>
        <v>-1</v>
      </c>
    </row>
    <row r="197" spans="2:8" x14ac:dyDescent="0.25">
      <c r="B197" s="2">
        <v>25</v>
      </c>
      <c r="C197" t="s">
        <v>1</v>
      </c>
      <c r="H197" s="6" t="str">
        <f t="shared" si="2"/>
        <v/>
      </c>
    </row>
    <row r="198" spans="2:8" x14ac:dyDescent="0.25">
      <c r="B198" s="2">
        <v>25</v>
      </c>
      <c r="C198" t="s">
        <v>4</v>
      </c>
      <c r="H198" s="6">
        <f t="shared" si="2"/>
        <v>-1</v>
      </c>
    </row>
    <row r="199" spans="2:8" x14ac:dyDescent="0.25">
      <c r="B199" s="2">
        <v>25</v>
      </c>
      <c r="C199" t="s">
        <v>2</v>
      </c>
      <c r="H199" s="6">
        <f t="shared" si="2"/>
        <v>-1</v>
      </c>
    </row>
    <row r="200" spans="2:8" x14ac:dyDescent="0.25">
      <c r="B200" s="2">
        <v>25</v>
      </c>
      <c r="C200" t="s">
        <v>3</v>
      </c>
      <c r="H200" s="6">
        <f t="shared" si="2"/>
        <v>-1</v>
      </c>
    </row>
    <row r="201" spans="2:8" x14ac:dyDescent="0.25">
      <c r="B201" s="2">
        <v>25</v>
      </c>
      <c r="C201" t="s">
        <v>6</v>
      </c>
      <c r="H201" s="6">
        <f t="shared" si="2"/>
        <v>-1</v>
      </c>
    </row>
    <row r="202" spans="2:8" x14ac:dyDescent="0.25">
      <c r="B202" s="2">
        <v>25</v>
      </c>
      <c r="C202" t="s">
        <v>7</v>
      </c>
      <c r="H202" s="6">
        <f t="shared" si="2"/>
        <v>-1</v>
      </c>
    </row>
    <row r="203" spans="2:8" x14ac:dyDescent="0.25">
      <c r="B203" s="2">
        <v>26</v>
      </c>
      <c r="C203" t="s">
        <v>0</v>
      </c>
      <c r="H203" s="6" t="str">
        <f t="shared" si="2"/>
        <v/>
      </c>
    </row>
    <row r="204" spans="2:8" x14ac:dyDescent="0.25">
      <c r="B204" s="2">
        <v>26</v>
      </c>
      <c r="C204" t="s">
        <v>5</v>
      </c>
      <c r="H204" s="6" t="str">
        <f t="shared" ref="H204:H267" si="3">IF(F196="","",(F204-F196)/F196)</f>
        <v/>
      </c>
    </row>
    <row r="205" spans="2:8" x14ac:dyDescent="0.25">
      <c r="B205" s="2">
        <v>26</v>
      </c>
      <c r="C205" t="s">
        <v>1</v>
      </c>
      <c r="H205" s="6" t="str">
        <f t="shared" si="3"/>
        <v/>
      </c>
    </row>
    <row r="206" spans="2:8" x14ac:dyDescent="0.25">
      <c r="B206" s="2">
        <v>26</v>
      </c>
      <c r="C206" t="s">
        <v>4</v>
      </c>
      <c r="H206" s="6" t="str">
        <f t="shared" si="3"/>
        <v/>
      </c>
    </row>
    <row r="207" spans="2:8" x14ac:dyDescent="0.25">
      <c r="B207" s="2">
        <v>26</v>
      </c>
      <c r="C207" t="s">
        <v>2</v>
      </c>
      <c r="H207" s="6" t="str">
        <f t="shared" si="3"/>
        <v/>
      </c>
    </row>
    <row r="208" spans="2:8" x14ac:dyDescent="0.25">
      <c r="B208" s="2">
        <v>26</v>
      </c>
      <c r="C208" t="s">
        <v>3</v>
      </c>
      <c r="H208" s="6" t="str">
        <f t="shared" si="3"/>
        <v/>
      </c>
    </row>
    <row r="209" spans="2:8" x14ac:dyDescent="0.25">
      <c r="B209" s="2">
        <v>26</v>
      </c>
      <c r="C209" t="s">
        <v>6</v>
      </c>
      <c r="H209" s="6" t="str">
        <f t="shared" si="3"/>
        <v/>
      </c>
    </row>
    <row r="210" spans="2:8" x14ac:dyDescent="0.25">
      <c r="B210" s="2">
        <v>26</v>
      </c>
      <c r="C210" t="s">
        <v>7</v>
      </c>
      <c r="H210" s="6" t="str">
        <f t="shared" si="3"/>
        <v/>
      </c>
    </row>
    <row r="211" spans="2:8" x14ac:dyDescent="0.25">
      <c r="B211" s="4">
        <v>27</v>
      </c>
      <c r="C211" t="s">
        <v>0</v>
      </c>
      <c r="D211" s="5">
        <v>3627507</v>
      </c>
      <c r="F211" s="5">
        <v>128838</v>
      </c>
      <c r="H211" s="6" t="str">
        <f t="shared" si="3"/>
        <v/>
      </c>
    </row>
    <row r="212" spans="2:8" x14ac:dyDescent="0.25">
      <c r="B212" s="2">
        <v>27</v>
      </c>
      <c r="C212" t="s">
        <v>5</v>
      </c>
      <c r="D212" s="5">
        <v>3257226</v>
      </c>
      <c r="F212" s="5">
        <v>112440</v>
      </c>
      <c r="H212" s="6" t="str">
        <f t="shared" si="3"/>
        <v/>
      </c>
    </row>
    <row r="213" spans="2:8" x14ac:dyDescent="0.25">
      <c r="B213" s="2">
        <v>27</v>
      </c>
      <c r="C213" t="s">
        <v>1</v>
      </c>
      <c r="D213" s="5">
        <v>3245563</v>
      </c>
      <c r="F213" s="5">
        <v>116286</v>
      </c>
      <c r="H213" s="6" t="str">
        <f t="shared" si="3"/>
        <v/>
      </c>
    </row>
    <row r="214" spans="2:8" x14ac:dyDescent="0.25">
      <c r="B214" s="2">
        <v>27</v>
      </c>
      <c r="C214" t="s">
        <v>4</v>
      </c>
      <c r="D214" s="5">
        <v>3117954</v>
      </c>
      <c r="F214" s="5">
        <v>113245</v>
      </c>
      <c r="H214" s="6" t="str">
        <f t="shared" si="3"/>
        <v/>
      </c>
    </row>
    <row r="215" spans="2:8" x14ac:dyDescent="0.25">
      <c r="B215" s="2">
        <v>27</v>
      </c>
      <c r="C215" t="s">
        <v>2</v>
      </c>
      <c r="D215" s="5">
        <v>2316559</v>
      </c>
      <c r="F215" s="5">
        <v>87291</v>
      </c>
      <c r="H215" s="6" t="str">
        <f t="shared" si="3"/>
        <v/>
      </c>
    </row>
    <row r="216" spans="2:8" x14ac:dyDescent="0.25">
      <c r="B216" s="2">
        <v>27</v>
      </c>
      <c r="C216" t="s">
        <v>3</v>
      </c>
      <c r="D216" s="5">
        <v>2302091</v>
      </c>
      <c r="F216" s="5">
        <v>78023</v>
      </c>
      <c r="H216" s="6" t="str">
        <f t="shared" si="3"/>
        <v/>
      </c>
    </row>
    <row r="217" spans="2:8" x14ac:dyDescent="0.25">
      <c r="B217" s="2">
        <v>27</v>
      </c>
      <c r="C217" t="s">
        <v>6</v>
      </c>
      <c r="D217" s="5">
        <v>1861606</v>
      </c>
      <c r="F217" s="5">
        <v>68908</v>
      </c>
      <c r="H217" s="6" t="str">
        <f t="shared" si="3"/>
        <v/>
      </c>
    </row>
    <row r="218" spans="2:8" x14ac:dyDescent="0.25">
      <c r="B218" s="3">
        <v>27</v>
      </c>
      <c r="C218" t="s">
        <v>7</v>
      </c>
      <c r="D218" s="5">
        <v>1760356</v>
      </c>
      <c r="F218" s="5">
        <v>69637</v>
      </c>
      <c r="H218" s="6" t="str">
        <f t="shared" si="3"/>
        <v/>
      </c>
    </row>
    <row r="219" spans="2:8" x14ac:dyDescent="0.25">
      <c r="B219" s="2">
        <v>28</v>
      </c>
      <c r="C219" t="s">
        <v>0</v>
      </c>
      <c r="H219" s="6">
        <f t="shared" si="3"/>
        <v>-1</v>
      </c>
    </row>
    <row r="220" spans="2:8" x14ac:dyDescent="0.25">
      <c r="B220" s="2">
        <v>28</v>
      </c>
      <c r="C220" t="s">
        <v>5</v>
      </c>
      <c r="H220" s="6">
        <f t="shared" si="3"/>
        <v>-1</v>
      </c>
    </row>
    <row r="221" spans="2:8" x14ac:dyDescent="0.25">
      <c r="B221" s="2">
        <v>28</v>
      </c>
      <c r="C221" t="s">
        <v>1</v>
      </c>
      <c r="H221" s="6">
        <f t="shared" si="3"/>
        <v>-1</v>
      </c>
    </row>
    <row r="222" spans="2:8" x14ac:dyDescent="0.25">
      <c r="B222" s="2">
        <v>28</v>
      </c>
      <c r="C222" t="s">
        <v>4</v>
      </c>
      <c r="H222" s="6">
        <f t="shared" si="3"/>
        <v>-1</v>
      </c>
    </row>
    <row r="223" spans="2:8" x14ac:dyDescent="0.25">
      <c r="B223" s="2">
        <v>28</v>
      </c>
      <c r="C223" t="s">
        <v>2</v>
      </c>
      <c r="H223" s="6">
        <f t="shared" si="3"/>
        <v>-1</v>
      </c>
    </row>
    <row r="224" spans="2:8" x14ac:dyDescent="0.25">
      <c r="B224" s="2">
        <v>28</v>
      </c>
      <c r="C224" t="s">
        <v>3</v>
      </c>
      <c r="H224" s="6">
        <f t="shared" si="3"/>
        <v>-1</v>
      </c>
    </row>
    <row r="225" spans="2:8" x14ac:dyDescent="0.25">
      <c r="B225" s="2">
        <v>28</v>
      </c>
      <c r="C225" t="s">
        <v>6</v>
      </c>
      <c r="H225" s="6">
        <f t="shared" si="3"/>
        <v>-1</v>
      </c>
    </row>
    <row r="226" spans="2:8" x14ac:dyDescent="0.25">
      <c r="B226" s="2">
        <v>28</v>
      </c>
      <c r="C226" t="s">
        <v>7</v>
      </c>
      <c r="H226" s="6">
        <f t="shared" si="3"/>
        <v>-1</v>
      </c>
    </row>
    <row r="227" spans="2:8" x14ac:dyDescent="0.25">
      <c r="B227" s="4">
        <v>29</v>
      </c>
      <c r="C227" t="s">
        <v>0</v>
      </c>
      <c r="D227" s="5">
        <v>3873768</v>
      </c>
      <c r="F227" s="5">
        <v>127347</v>
      </c>
      <c r="H227" s="6" t="str">
        <f t="shared" si="3"/>
        <v/>
      </c>
    </row>
    <row r="228" spans="2:8" x14ac:dyDescent="0.25">
      <c r="B228" s="2">
        <v>29</v>
      </c>
      <c r="C228" t="s">
        <v>5</v>
      </c>
      <c r="D228" s="5">
        <v>3465513</v>
      </c>
      <c r="F228" s="5">
        <v>113135</v>
      </c>
      <c r="H228" s="6" t="str">
        <f t="shared" si="3"/>
        <v/>
      </c>
    </row>
    <row r="229" spans="2:8" x14ac:dyDescent="0.25">
      <c r="B229" s="2">
        <v>29</v>
      </c>
      <c r="C229" t="s">
        <v>1</v>
      </c>
      <c r="D229" s="5">
        <v>3464713</v>
      </c>
      <c r="F229" s="5">
        <v>113635</v>
      </c>
      <c r="H229" s="6" t="str">
        <f t="shared" si="3"/>
        <v/>
      </c>
    </row>
    <row r="230" spans="2:8" x14ac:dyDescent="0.25">
      <c r="B230" s="2">
        <v>29</v>
      </c>
      <c r="C230" t="s">
        <v>4</v>
      </c>
      <c r="D230" s="5">
        <v>3332659</v>
      </c>
      <c r="F230" s="5">
        <v>108021</v>
      </c>
      <c r="H230" s="6" t="str">
        <f t="shared" si="3"/>
        <v/>
      </c>
    </row>
    <row r="231" spans="2:8" x14ac:dyDescent="0.25">
      <c r="B231" s="2">
        <v>29</v>
      </c>
      <c r="C231" t="s">
        <v>2</v>
      </c>
      <c r="D231" s="5">
        <v>2484199</v>
      </c>
      <c r="F231" s="5">
        <v>76557</v>
      </c>
      <c r="H231" s="6" t="str">
        <f t="shared" si="3"/>
        <v/>
      </c>
    </row>
    <row r="232" spans="2:8" x14ac:dyDescent="0.25">
      <c r="B232" s="2">
        <v>29</v>
      </c>
      <c r="C232" t="s">
        <v>3</v>
      </c>
      <c r="D232" s="5">
        <v>2450597</v>
      </c>
      <c r="F232" s="5">
        <v>78338</v>
      </c>
      <c r="H232" s="6" t="str">
        <f t="shared" si="3"/>
        <v/>
      </c>
    </row>
    <row r="233" spans="2:8" x14ac:dyDescent="0.25">
      <c r="B233" s="2">
        <v>29</v>
      </c>
      <c r="C233" t="s">
        <v>6</v>
      </c>
      <c r="D233" s="5">
        <v>1996172</v>
      </c>
      <c r="F233" s="5">
        <v>63216</v>
      </c>
      <c r="H233" s="6" t="str">
        <f t="shared" si="3"/>
        <v/>
      </c>
    </row>
    <row r="234" spans="2:8" x14ac:dyDescent="0.25">
      <c r="B234" s="3">
        <v>29</v>
      </c>
      <c r="C234" t="s">
        <v>7</v>
      </c>
      <c r="D234" s="5">
        <v>1894481</v>
      </c>
      <c r="F234" s="5">
        <v>71586</v>
      </c>
      <c r="H234" s="6" t="str">
        <f t="shared" si="3"/>
        <v/>
      </c>
    </row>
    <row r="235" spans="2:8" x14ac:dyDescent="0.25">
      <c r="B235" s="4">
        <v>30</v>
      </c>
      <c r="C235" t="s">
        <v>0</v>
      </c>
      <c r="H235" s="6">
        <f t="shared" si="3"/>
        <v>-1</v>
      </c>
    </row>
    <row r="236" spans="2:8" x14ac:dyDescent="0.25">
      <c r="B236" s="2">
        <v>30</v>
      </c>
      <c r="C236" t="s">
        <v>5</v>
      </c>
      <c r="H236" s="6">
        <f t="shared" si="3"/>
        <v>-1</v>
      </c>
    </row>
    <row r="237" spans="2:8" x14ac:dyDescent="0.25">
      <c r="B237" s="2">
        <v>30</v>
      </c>
      <c r="C237" t="s">
        <v>1</v>
      </c>
      <c r="H237" s="6">
        <f t="shared" si="3"/>
        <v>-1</v>
      </c>
    </row>
    <row r="238" spans="2:8" x14ac:dyDescent="0.25">
      <c r="B238" s="2">
        <v>30</v>
      </c>
      <c r="C238" t="s">
        <v>4</v>
      </c>
      <c r="H238" s="6">
        <f t="shared" si="3"/>
        <v>-1</v>
      </c>
    </row>
    <row r="239" spans="2:8" x14ac:dyDescent="0.25">
      <c r="B239" s="2">
        <v>30</v>
      </c>
      <c r="C239" t="s">
        <v>2</v>
      </c>
      <c r="H239" s="6">
        <f t="shared" si="3"/>
        <v>-1</v>
      </c>
    </row>
    <row r="240" spans="2:8" x14ac:dyDescent="0.25">
      <c r="B240" s="2">
        <v>30</v>
      </c>
      <c r="C240" t="s">
        <v>3</v>
      </c>
      <c r="H240" s="6">
        <f t="shared" si="3"/>
        <v>-1</v>
      </c>
    </row>
    <row r="241" spans="2:11" x14ac:dyDescent="0.25">
      <c r="B241" s="2">
        <v>30</v>
      </c>
      <c r="C241" t="s">
        <v>6</v>
      </c>
      <c r="H241" s="6">
        <f t="shared" si="3"/>
        <v>-1</v>
      </c>
    </row>
    <row r="242" spans="2:11" x14ac:dyDescent="0.25">
      <c r="B242" s="3">
        <v>30</v>
      </c>
      <c r="C242" t="s">
        <v>7</v>
      </c>
      <c r="H242" s="6">
        <f t="shared" si="3"/>
        <v>-1</v>
      </c>
    </row>
    <row r="243" spans="2:11" x14ac:dyDescent="0.25">
      <c r="B243" s="4">
        <v>31</v>
      </c>
      <c r="C243" t="s">
        <v>0</v>
      </c>
      <c r="H243" s="6" t="str">
        <f t="shared" si="3"/>
        <v/>
      </c>
    </row>
    <row r="244" spans="2:11" x14ac:dyDescent="0.25">
      <c r="B244" s="2">
        <v>31</v>
      </c>
      <c r="C244" t="s">
        <v>5</v>
      </c>
      <c r="H244" s="6" t="str">
        <f t="shared" si="3"/>
        <v/>
      </c>
    </row>
    <row r="245" spans="2:11" x14ac:dyDescent="0.25">
      <c r="B245" s="2">
        <v>31</v>
      </c>
      <c r="C245" t="s">
        <v>1</v>
      </c>
      <c r="H245" s="6" t="str">
        <f t="shared" si="3"/>
        <v/>
      </c>
    </row>
    <row r="246" spans="2:11" x14ac:dyDescent="0.25">
      <c r="B246" s="2">
        <v>31</v>
      </c>
      <c r="C246" t="s">
        <v>4</v>
      </c>
      <c r="H246" s="6" t="str">
        <f t="shared" si="3"/>
        <v/>
      </c>
    </row>
    <row r="247" spans="2:11" x14ac:dyDescent="0.25">
      <c r="B247" s="2">
        <v>31</v>
      </c>
      <c r="C247" t="s">
        <v>2</v>
      </c>
      <c r="H247" s="6" t="str">
        <f t="shared" si="3"/>
        <v/>
      </c>
    </row>
    <row r="248" spans="2:11" x14ac:dyDescent="0.25">
      <c r="B248" s="2">
        <v>31</v>
      </c>
      <c r="C248" t="s">
        <v>3</v>
      </c>
      <c r="H248" s="6" t="str">
        <f t="shared" si="3"/>
        <v/>
      </c>
    </row>
    <row r="249" spans="2:11" x14ac:dyDescent="0.25">
      <c r="B249" s="2">
        <v>31</v>
      </c>
      <c r="C249" t="s">
        <v>6</v>
      </c>
      <c r="H249" s="6" t="str">
        <f t="shared" si="3"/>
        <v/>
      </c>
    </row>
    <row r="250" spans="2:11" x14ac:dyDescent="0.25">
      <c r="B250" s="3">
        <v>31</v>
      </c>
      <c r="C250" t="s">
        <v>7</v>
      </c>
      <c r="H250" s="6" t="str">
        <f t="shared" si="3"/>
        <v/>
      </c>
    </row>
    <row r="251" spans="2:11" x14ac:dyDescent="0.25">
      <c r="B251" s="4">
        <v>32</v>
      </c>
      <c r="C251" t="s">
        <v>0</v>
      </c>
      <c r="D251" s="5">
        <v>4217721</v>
      </c>
      <c r="F251" s="5">
        <v>112071</v>
      </c>
      <c r="H251" s="6" t="str">
        <f t="shared" si="3"/>
        <v/>
      </c>
    </row>
    <row r="252" spans="2:11" x14ac:dyDescent="0.25">
      <c r="B252" s="2">
        <v>32</v>
      </c>
      <c r="C252" t="s">
        <v>5</v>
      </c>
      <c r="D252" s="5">
        <v>3741808</v>
      </c>
      <c r="F252" s="5">
        <v>89521</v>
      </c>
      <c r="H252" s="6" t="str">
        <f t="shared" si="3"/>
        <v/>
      </c>
    </row>
    <row r="253" spans="2:11" x14ac:dyDescent="0.25">
      <c r="B253" s="2">
        <v>32</v>
      </c>
      <c r="C253" t="s">
        <v>1</v>
      </c>
      <c r="D253" s="5">
        <v>3742696</v>
      </c>
      <c r="F253" s="5">
        <v>86904</v>
      </c>
      <c r="H253" s="6" t="str">
        <f t="shared" si="3"/>
        <v/>
      </c>
    </row>
    <row r="254" spans="2:11" x14ac:dyDescent="0.25">
      <c r="B254" s="2">
        <v>32</v>
      </c>
      <c r="C254" t="s">
        <v>4</v>
      </c>
      <c r="D254" s="5">
        <v>3630780</v>
      </c>
      <c r="F254" s="5">
        <v>94584</v>
      </c>
      <c r="H254" s="6" t="str">
        <f t="shared" si="3"/>
        <v/>
      </c>
    </row>
    <row r="255" spans="2:11" x14ac:dyDescent="0.25">
      <c r="B255" s="2">
        <v>32</v>
      </c>
      <c r="C255" t="s">
        <v>2</v>
      </c>
      <c r="D255" s="5">
        <v>2679012</v>
      </c>
      <c r="F255" s="5">
        <v>56658</v>
      </c>
      <c r="H255" s="6" t="str">
        <f t="shared" si="3"/>
        <v/>
      </c>
      <c r="K255" s="9"/>
    </row>
    <row r="256" spans="2:11" x14ac:dyDescent="0.25">
      <c r="B256" s="2">
        <v>32</v>
      </c>
      <c r="C256" t="s">
        <v>3</v>
      </c>
      <c r="D256" s="5">
        <v>2668450</v>
      </c>
      <c r="F256" s="5">
        <v>69167</v>
      </c>
      <c r="H256" s="6" t="str">
        <f t="shared" si="3"/>
        <v/>
      </c>
      <c r="K256" s="9"/>
    </row>
    <row r="257" spans="2:11" x14ac:dyDescent="0.25">
      <c r="B257" s="2">
        <v>32</v>
      </c>
      <c r="C257" t="s">
        <v>6</v>
      </c>
      <c r="D257" s="5">
        <v>2169565</v>
      </c>
      <c r="F257" s="5">
        <v>52158</v>
      </c>
      <c r="H257" s="6" t="str">
        <f t="shared" si="3"/>
        <v/>
      </c>
      <c r="K257" s="10"/>
    </row>
    <row r="258" spans="2:11" x14ac:dyDescent="0.25">
      <c r="B258" s="3">
        <v>32</v>
      </c>
      <c r="C258" t="s">
        <v>7</v>
      </c>
      <c r="D258" s="5">
        <v>2059787</v>
      </c>
      <c r="F258" s="5">
        <v>50716</v>
      </c>
      <c r="H258" s="6" t="str">
        <f t="shared" si="3"/>
        <v/>
      </c>
      <c r="K258" s="10"/>
    </row>
    <row r="259" spans="2:11" x14ac:dyDescent="0.25">
      <c r="B259" s="2">
        <v>33</v>
      </c>
      <c r="C259" t="s">
        <v>0</v>
      </c>
      <c r="D259" s="5">
        <f>D251+F259</f>
        <v>4307070</v>
      </c>
      <c r="F259" s="5">
        <v>89349</v>
      </c>
      <c r="H259" s="6">
        <f t="shared" si="3"/>
        <v>-0.20274647321787082</v>
      </c>
      <c r="I259">
        <v>1</v>
      </c>
      <c r="J259" t="e">
        <f>VLOOKUP(K259,C259:D266,2,FALSE)</f>
        <v>#N/A</v>
      </c>
      <c r="K259" s="10">
        <f>+LARGE(D259:D266,I259)</f>
        <v>4307070</v>
      </c>
    </row>
    <row r="260" spans="2:11" x14ac:dyDescent="0.25">
      <c r="B260" s="2">
        <v>33</v>
      </c>
      <c r="C260" t="s">
        <v>5</v>
      </c>
      <c r="D260" s="5">
        <f t="shared" ref="D260:D323" si="4">D252+F260</f>
        <v>3824958</v>
      </c>
      <c r="F260" s="5">
        <v>83150</v>
      </c>
      <c r="H260" s="6">
        <f t="shared" si="3"/>
        <v>-7.1167658985042612E-2</v>
      </c>
      <c r="I260">
        <v>2</v>
      </c>
      <c r="K260" s="10"/>
    </row>
    <row r="261" spans="2:11" x14ac:dyDescent="0.25">
      <c r="B261" s="2">
        <v>33</v>
      </c>
      <c r="C261" t="s">
        <v>1</v>
      </c>
      <c r="D261" s="5">
        <f t="shared" si="4"/>
        <v>3821573</v>
      </c>
      <c r="F261" s="5">
        <v>78877</v>
      </c>
      <c r="H261" s="6">
        <f t="shared" si="3"/>
        <v>-9.2366289238700175E-2</v>
      </c>
      <c r="I261">
        <v>3</v>
      </c>
      <c r="K261" s="10"/>
    </row>
    <row r="262" spans="2:11" x14ac:dyDescent="0.25">
      <c r="B262" s="2">
        <v>33</v>
      </c>
      <c r="C262" t="s">
        <v>4</v>
      </c>
      <c r="D262" s="5">
        <f t="shared" si="4"/>
        <v>3705201</v>
      </c>
      <c r="F262" s="5">
        <v>74421</v>
      </c>
      <c r="H262" s="6">
        <f t="shared" si="3"/>
        <v>-0.2131755899517889</v>
      </c>
      <c r="I262">
        <v>4</v>
      </c>
      <c r="K262" s="10"/>
    </row>
    <row r="263" spans="2:11" x14ac:dyDescent="0.25">
      <c r="B263" s="2">
        <v>33</v>
      </c>
      <c r="C263" t="s">
        <v>2</v>
      </c>
      <c r="D263" s="5">
        <f t="shared" si="4"/>
        <v>2729609</v>
      </c>
      <c r="F263" s="5">
        <v>50597</v>
      </c>
      <c r="H263" s="6">
        <f t="shared" si="3"/>
        <v>-0.10697518443997317</v>
      </c>
      <c r="I263">
        <v>5</v>
      </c>
      <c r="K263" s="10"/>
    </row>
    <row r="264" spans="2:11" x14ac:dyDescent="0.25">
      <c r="B264" s="2">
        <v>33</v>
      </c>
      <c r="C264" t="s">
        <v>3</v>
      </c>
      <c r="D264" s="5">
        <f t="shared" si="4"/>
        <v>2718873</v>
      </c>
      <c r="F264" s="5">
        <v>50423</v>
      </c>
      <c r="H264" s="6">
        <f t="shared" si="3"/>
        <v>-0.27099628435525613</v>
      </c>
      <c r="I264">
        <v>6</v>
      </c>
      <c r="K264" s="10"/>
    </row>
    <row r="265" spans="2:11" x14ac:dyDescent="0.25">
      <c r="B265" s="2">
        <v>33</v>
      </c>
      <c r="C265" t="s">
        <v>6</v>
      </c>
      <c r="D265" s="5">
        <f t="shared" si="4"/>
        <v>2219012</v>
      </c>
      <c r="F265" s="5">
        <v>49447</v>
      </c>
      <c r="H265" s="6">
        <f t="shared" si="3"/>
        <v>-5.1976686222631234E-2</v>
      </c>
      <c r="I265">
        <v>7</v>
      </c>
      <c r="K265" s="9"/>
    </row>
    <row r="266" spans="2:11" x14ac:dyDescent="0.25">
      <c r="B266" s="3">
        <v>33</v>
      </c>
      <c r="C266" t="s">
        <v>7</v>
      </c>
      <c r="D266" s="5">
        <f t="shared" si="4"/>
        <v>2100885</v>
      </c>
      <c r="F266" s="5">
        <v>41098</v>
      </c>
      <c r="H266" s="6">
        <f t="shared" si="3"/>
        <v>-0.18964429371401531</v>
      </c>
      <c r="I266">
        <v>8</v>
      </c>
    </row>
    <row r="267" spans="2:11" x14ac:dyDescent="0.25">
      <c r="B267" s="2">
        <v>34</v>
      </c>
      <c r="C267" t="s">
        <v>0</v>
      </c>
      <c r="D267" s="5">
        <f t="shared" si="4"/>
        <v>4391772</v>
      </c>
      <c r="F267" s="5">
        <v>84702</v>
      </c>
      <c r="H267" s="6">
        <f t="shared" si="3"/>
        <v>-5.2009535641137562E-2</v>
      </c>
    </row>
    <row r="268" spans="2:11" x14ac:dyDescent="0.25">
      <c r="B268" s="2">
        <v>34</v>
      </c>
      <c r="C268" t="s">
        <v>5</v>
      </c>
      <c r="D268" s="5">
        <f t="shared" si="4"/>
        <v>3895591</v>
      </c>
      <c r="F268" s="5">
        <v>70633</v>
      </c>
      <c r="H268" s="6">
        <f t="shared" ref="H268:H331" si="5">IF(F260="","",(F268-F260)/F260)</f>
        <v>-0.15053517739025857</v>
      </c>
    </row>
    <row r="269" spans="2:11" x14ac:dyDescent="0.25">
      <c r="B269" s="2">
        <v>34</v>
      </c>
      <c r="C269" t="s">
        <v>1</v>
      </c>
      <c r="D269" s="5">
        <f t="shared" si="4"/>
        <v>3894464</v>
      </c>
      <c r="F269" s="5">
        <v>72891</v>
      </c>
      <c r="H269" s="6">
        <f t="shared" si="5"/>
        <v>-7.5890310229851543E-2</v>
      </c>
    </row>
    <row r="270" spans="2:11" x14ac:dyDescent="0.25">
      <c r="B270" s="2">
        <v>34</v>
      </c>
      <c r="C270" t="s">
        <v>4</v>
      </c>
      <c r="D270" s="5">
        <f t="shared" si="4"/>
        <v>3777742</v>
      </c>
      <c r="F270" s="5">
        <v>72541</v>
      </c>
      <c r="H270" s="6">
        <f t="shared" si="5"/>
        <v>-2.5261686889453246E-2</v>
      </c>
    </row>
    <row r="271" spans="2:11" x14ac:dyDescent="0.25">
      <c r="B271" s="2">
        <v>34</v>
      </c>
      <c r="C271" t="s">
        <v>2</v>
      </c>
      <c r="D271" s="5">
        <f t="shared" si="4"/>
        <v>2777250</v>
      </c>
      <c r="F271" s="5">
        <v>47641</v>
      </c>
      <c r="H271" s="6">
        <f t="shared" si="5"/>
        <v>-5.842243611281301E-2</v>
      </c>
    </row>
    <row r="272" spans="2:11" x14ac:dyDescent="0.25">
      <c r="B272" s="2">
        <v>34</v>
      </c>
      <c r="C272" t="s">
        <v>3</v>
      </c>
      <c r="D272" s="5">
        <f t="shared" si="4"/>
        <v>2769637</v>
      </c>
      <c r="F272" s="5">
        <v>50764</v>
      </c>
      <c r="H272" s="6">
        <f t="shared" si="5"/>
        <v>6.7627868234734151E-3</v>
      </c>
    </row>
    <row r="273" spans="2:8" x14ac:dyDescent="0.25">
      <c r="B273" s="2">
        <v>34</v>
      </c>
      <c r="C273" t="s">
        <v>6</v>
      </c>
      <c r="D273" s="5">
        <f t="shared" si="4"/>
        <v>2261955</v>
      </c>
      <c r="F273" s="5">
        <v>42943</v>
      </c>
      <c r="H273" s="6">
        <f t="shared" si="5"/>
        <v>-0.13153477460715512</v>
      </c>
    </row>
    <row r="274" spans="2:8" x14ac:dyDescent="0.25">
      <c r="B274" s="3">
        <v>34</v>
      </c>
      <c r="C274" t="s">
        <v>7</v>
      </c>
      <c r="D274" s="5">
        <f t="shared" si="4"/>
        <v>2137836</v>
      </c>
      <c r="F274" s="5">
        <v>36951</v>
      </c>
      <c r="H274" s="6">
        <f t="shared" si="5"/>
        <v>-0.10090515353545185</v>
      </c>
    </row>
    <row r="275" spans="2:8" x14ac:dyDescent="0.25">
      <c r="B275" s="4">
        <v>35</v>
      </c>
      <c r="C275" t="s">
        <v>0</v>
      </c>
      <c r="D275" s="5">
        <f t="shared" si="4"/>
        <v>4391772</v>
      </c>
      <c r="H275" s="6">
        <f t="shared" si="5"/>
        <v>-1</v>
      </c>
    </row>
    <row r="276" spans="2:8" x14ac:dyDescent="0.25">
      <c r="B276" s="2">
        <v>35</v>
      </c>
      <c r="C276" t="s">
        <v>5</v>
      </c>
      <c r="D276" s="5">
        <f t="shared" si="4"/>
        <v>3895591</v>
      </c>
      <c r="H276" s="6">
        <f t="shared" si="5"/>
        <v>-1</v>
      </c>
    </row>
    <row r="277" spans="2:8" x14ac:dyDescent="0.25">
      <c r="B277" s="2">
        <v>35</v>
      </c>
      <c r="C277" t="s">
        <v>1</v>
      </c>
      <c r="D277" s="5">
        <f t="shared" si="4"/>
        <v>3894464</v>
      </c>
      <c r="H277" s="6">
        <f t="shared" si="5"/>
        <v>-1</v>
      </c>
    </row>
    <row r="278" spans="2:8" x14ac:dyDescent="0.25">
      <c r="B278" s="2">
        <v>35</v>
      </c>
      <c r="C278" t="s">
        <v>4</v>
      </c>
      <c r="D278" s="5">
        <f t="shared" si="4"/>
        <v>3777742</v>
      </c>
      <c r="H278" s="6">
        <f t="shared" si="5"/>
        <v>-1</v>
      </c>
    </row>
    <row r="279" spans="2:8" x14ac:dyDescent="0.25">
      <c r="B279" s="2">
        <v>35</v>
      </c>
      <c r="C279" t="s">
        <v>2</v>
      </c>
      <c r="D279" s="5">
        <f t="shared" si="4"/>
        <v>2777250</v>
      </c>
      <c r="H279" s="6">
        <f t="shared" si="5"/>
        <v>-1</v>
      </c>
    </row>
    <row r="280" spans="2:8" x14ac:dyDescent="0.25">
      <c r="B280" s="2">
        <v>35</v>
      </c>
      <c r="C280" t="s">
        <v>3</v>
      </c>
      <c r="D280" s="5">
        <f t="shared" si="4"/>
        <v>2769637</v>
      </c>
      <c r="H280" s="6">
        <f t="shared" si="5"/>
        <v>-1</v>
      </c>
    </row>
    <row r="281" spans="2:8" x14ac:dyDescent="0.25">
      <c r="B281" s="2">
        <v>35</v>
      </c>
      <c r="C281" t="s">
        <v>6</v>
      </c>
      <c r="D281" s="5">
        <f t="shared" si="4"/>
        <v>2261955</v>
      </c>
      <c r="H281" s="6">
        <f t="shared" si="5"/>
        <v>-1</v>
      </c>
    </row>
    <row r="282" spans="2:8" x14ac:dyDescent="0.25">
      <c r="B282" s="3">
        <v>35</v>
      </c>
      <c r="C282" t="s">
        <v>7</v>
      </c>
      <c r="D282" s="5">
        <f t="shared" si="4"/>
        <v>2137836</v>
      </c>
      <c r="H282" s="6">
        <f t="shared" si="5"/>
        <v>-1</v>
      </c>
    </row>
    <row r="283" spans="2:8" x14ac:dyDescent="0.25">
      <c r="B283" s="2">
        <v>36</v>
      </c>
      <c r="C283" t="s">
        <v>0</v>
      </c>
      <c r="D283" s="5">
        <f t="shared" si="4"/>
        <v>4391772</v>
      </c>
      <c r="H283" s="6" t="str">
        <f t="shared" si="5"/>
        <v/>
      </c>
    </row>
    <row r="284" spans="2:8" x14ac:dyDescent="0.25">
      <c r="B284" s="2">
        <v>36</v>
      </c>
      <c r="C284" t="s">
        <v>5</v>
      </c>
      <c r="D284" s="5">
        <f t="shared" si="4"/>
        <v>3895591</v>
      </c>
      <c r="H284" s="6" t="str">
        <f t="shared" si="5"/>
        <v/>
      </c>
    </row>
    <row r="285" spans="2:8" x14ac:dyDescent="0.25">
      <c r="B285" s="2">
        <v>36</v>
      </c>
      <c r="C285" t="s">
        <v>1</v>
      </c>
      <c r="D285" s="5">
        <f t="shared" si="4"/>
        <v>3894464</v>
      </c>
      <c r="H285" s="6" t="str">
        <f t="shared" si="5"/>
        <v/>
      </c>
    </row>
    <row r="286" spans="2:8" x14ac:dyDescent="0.25">
      <c r="B286" s="2">
        <v>36</v>
      </c>
      <c r="C286" t="s">
        <v>4</v>
      </c>
      <c r="D286" s="5">
        <f t="shared" si="4"/>
        <v>3777742</v>
      </c>
      <c r="H286" s="6" t="str">
        <f t="shared" si="5"/>
        <v/>
      </c>
    </row>
    <row r="287" spans="2:8" x14ac:dyDescent="0.25">
      <c r="B287" s="2">
        <v>36</v>
      </c>
      <c r="C287" t="s">
        <v>2</v>
      </c>
      <c r="D287" s="5">
        <f t="shared" si="4"/>
        <v>2777250</v>
      </c>
      <c r="H287" s="6" t="str">
        <f t="shared" si="5"/>
        <v/>
      </c>
    </row>
    <row r="288" spans="2:8" x14ac:dyDescent="0.25">
      <c r="B288" s="2">
        <v>36</v>
      </c>
      <c r="C288" t="s">
        <v>3</v>
      </c>
      <c r="D288" s="5">
        <f t="shared" si="4"/>
        <v>2769637</v>
      </c>
      <c r="H288" s="6" t="str">
        <f t="shared" si="5"/>
        <v/>
      </c>
    </row>
    <row r="289" spans="2:8" x14ac:dyDescent="0.25">
      <c r="B289" s="2">
        <v>36</v>
      </c>
      <c r="C289" t="s">
        <v>6</v>
      </c>
      <c r="D289" s="5">
        <f t="shared" si="4"/>
        <v>2261955</v>
      </c>
      <c r="H289" s="6" t="str">
        <f t="shared" si="5"/>
        <v/>
      </c>
    </row>
    <row r="290" spans="2:8" x14ac:dyDescent="0.25">
      <c r="B290" s="2">
        <v>36</v>
      </c>
      <c r="C290" t="s">
        <v>7</v>
      </c>
      <c r="D290" s="5">
        <f t="shared" si="4"/>
        <v>2137836</v>
      </c>
      <c r="H290" s="6" t="str">
        <f t="shared" si="5"/>
        <v/>
      </c>
    </row>
    <row r="291" spans="2:8" x14ac:dyDescent="0.25">
      <c r="B291" s="4">
        <v>37</v>
      </c>
      <c r="C291" t="s">
        <v>0</v>
      </c>
      <c r="D291" s="5">
        <f t="shared" si="4"/>
        <v>4391772</v>
      </c>
      <c r="H291" s="6" t="str">
        <f t="shared" si="5"/>
        <v/>
      </c>
    </row>
    <row r="292" spans="2:8" x14ac:dyDescent="0.25">
      <c r="B292" s="2">
        <v>37</v>
      </c>
      <c r="C292" t="s">
        <v>5</v>
      </c>
      <c r="D292" s="5">
        <f t="shared" si="4"/>
        <v>3895591</v>
      </c>
      <c r="H292" s="6" t="str">
        <f t="shared" si="5"/>
        <v/>
      </c>
    </row>
    <row r="293" spans="2:8" x14ac:dyDescent="0.25">
      <c r="B293" s="2">
        <v>37</v>
      </c>
      <c r="C293" t="s">
        <v>1</v>
      </c>
      <c r="D293" s="5">
        <f t="shared" si="4"/>
        <v>3894464</v>
      </c>
      <c r="H293" s="6" t="str">
        <f t="shared" si="5"/>
        <v/>
      </c>
    </row>
    <row r="294" spans="2:8" x14ac:dyDescent="0.25">
      <c r="B294" s="2">
        <v>37</v>
      </c>
      <c r="C294" t="s">
        <v>4</v>
      </c>
      <c r="D294" s="5">
        <f t="shared" si="4"/>
        <v>3777742</v>
      </c>
      <c r="H294" s="6" t="str">
        <f t="shared" si="5"/>
        <v/>
      </c>
    </row>
    <row r="295" spans="2:8" x14ac:dyDescent="0.25">
      <c r="B295" s="2">
        <v>37</v>
      </c>
      <c r="C295" t="s">
        <v>2</v>
      </c>
      <c r="D295" s="5">
        <f t="shared" si="4"/>
        <v>2777250</v>
      </c>
      <c r="H295" s="6" t="str">
        <f t="shared" si="5"/>
        <v/>
      </c>
    </row>
    <row r="296" spans="2:8" x14ac:dyDescent="0.25">
      <c r="B296" s="2">
        <v>37</v>
      </c>
      <c r="C296" t="s">
        <v>3</v>
      </c>
      <c r="D296" s="5">
        <f t="shared" si="4"/>
        <v>2769637</v>
      </c>
      <c r="H296" s="6" t="str">
        <f t="shared" si="5"/>
        <v/>
      </c>
    </row>
    <row r="297" spans="2:8" x14ac:dyDescent="0.25">
      <c r="B297" s="2">
        <v>37</v>
      </c>
      <c r="C297" t="s">
        <v>6</v>
      </c>
      <c r="D297" s="5">
        <f t="shared" si="4"/>
        <v>2261955</v>
      </c>
      <c r="H297" s="6" t="str">
        <f t="shared" si="5"/>
        <v/>
      </c>
    </row>
    <row r="298" spans="2:8" x14ac:dyDescent="0.25">
      <c r="B298" s="3">
        <v>37</v>
      </c>
      <c r="C298" t="s">
        <v>7</v>
      </c>
      <c r="D298" s="5">
        <f t="shared" si="4"/>
        <v>2137836</v>
      </c>
      <c r="H298" s="6" t="str">
        <f t="shared" si="5"/>
        <v/>
      </c>
    </row>
    <row r="299" spans="2:8" x14ac:dyDescent="0.25">
      <c r="B299" s="4">
        <v>38</v>
      </c>
      <c r="C299" t="s">
        <v>0</v>
      </c>
      <c r="D299" s="5">
        <f t="shared" si="4"/>
        <v>4391772</v>
      </c>
      <c r="H299" s="6" t="str">
        <f t="shared" si="5"/>
        <v/>
      </c>
    </row>
    <row r="300" spans="2:8" x14ac:dyDescent="0.25">
      <c r="B300" s="2">
        <v>38</v>
      </c>
      <c r="C300" t="s">
        <v>5</v>
      </c>
      <c r="D300" s="5">
        <f t="shared" si="4"/>
        <v>3895591</v>
      </c>
      <c r="H300" s="6" t="str">
        <f t="shared" si="5"/>
        <v/>
      </c>
    </row>
    <row r="301" spans="2:8" x14ac:dyDescent="0.25">
      <c r="B301" s="2">
        <v>38</v>
      </c>
      <c r="C301" t="s">
        <v>1</v>
      </c>
      <c r="D301" s="5">
        <f t="shared" si="4"/>
        <v>3894464</v>
      </c>
      <c r="H301" s="6" t="str">
        <f t="shared" si="5"/>
        <v/>
      </c>
    </row>
    <row r="302" spans="2:8" x14ac:dyDescent="0.25">
      <c r="B302" s="2">
        <v>38</v>
      </c>
      <c r="C302" t="s">
        <v>4</v>
      </c>
      <c r="D302" s="5">
        <f t="shared" si="4"/>
        <v>3777742</v>
      </c>
      <c r="H302" s="6" t="str">
        <f t="shared" si="5"/>
        <v/>
      </c>
    </row>
    <row r="303" spans="2:8" x14ac:dyDescent="0.25">
      <c r="B303" s="2">
        <v>38</v>
      </c>
      <c r="C303" t="s">
        <v>2</v>
      </c>
      <c r="D303" s="5">
        <f t="shared" si="4"/>
        <v>2777250</v>
      </c>
      <c r="H303" s="6" t="str">
        <f t="shared" si="5"/>
        <v/>
      </c>
    </row>
    <row r="304" spans="2:8" x14ac:dyDescent="0.25">
      <c r="B304" s="2">
        <v>38</v>
      </c>
      <c r="C304" t="s">
        <v>3</v>
      </c>
      <c r="D304" s="5">
        <f t="shared" si="4"/>
        <v>2769637</v>
      </c>
      <c r="H304" s="6" t="str">
        <f t="shared" si="5"/>
        <v/>
      </c>
    </row>
    <row r="305" spans="2:8" x14ac:dyDescent="0.25">
      <c r="B305" s="2">
        <v>38</v>
      </c>
      <c r="C305" t="s">
        <v>6</v>
      </c>
      <c r="D305" s="5">
        <f t="shared" si="4"/>
        <v>2261955</v>
      </c>
      <c r="H305" s="6" t="str">
        <f t="shared" si="5"/>
        <v/>
      </c>
    </row>
    <row r="306" spans="2:8" x14ac:dyDescent="0.25">
      <c r="B306" s="3">
        <v>38</v>
      </c>
      <c r="C306" t="s">
        <v>7</v>
      </c>
      <c r="D306" s="5">
        <f t="shared" si="4"/>
        <v>2137836</v>
      </c>
      <c r="H306" s="6" t="str">
        <f t="shared" si="5"/>
        <v/>
      </c>
    </row>
    <row r="307" spans="2:8" x14ac:dyDescent="0.25">
      <c r="B307" s="4">
        <v>39</v>
      </c>
      <c r="C307" t="s">
        <v>0</v>
      </c>
      <c r="D307" s="5">
        <f t="shared" si="4"/>
        <v>4391772</v>
      </c>
      <c r="H307" s="6" t="str">
        <f t="shared" si="5"/>
        <v/>
      </c>
    </row>
    <row r="308" spans="2:8" x14ac:dyDescent="0.25">
      <c r="B308" s="2">
        <v>39</v>
      </c>
      <c r="C308" t="s">
        <v>5</v>
      </c>
      <c r="D308" s="5">
        <f t="shared" si="4"/>
        <v>3895591</v>
      </c>
      <c r="H308" s="6" t="str">
        <f t="shared" si="5"/>
        <v/>
      </c>
    </row>
    <row r="309" spans="2:8" x14ac:dyDescent="0.25">
      <c r="B309" s="2">
        <v>39</v>
      </c>
      <c r="C309" t="s">
        <v>1</v>
      </c>
      <c r="D309" s="5">
        <f t="shared" si="4"/>
        <v>3894464</v>
      </c>
      <c r="H309" s="6" t="str">
        <f t="shared" si="5"/>
        <v/>
      </c>
    </row>
    <row r="310" spans="2:8" x14ac:dyDescent="0.25">
      <c r="B310" s="2">
        <v>39</v>
      </c>
      <c r="C310" t="s">
        <v>4</v>
      </c>
      <c r="D310" s="5">
        <f t="shared" si="4"/>
        <v>3777742</v>
      </c>
      <c r="H310" s="6" t="str">
        <f t="shared" si="5"/>
        <v/>
      </c>
    </row>
    <row r="311" spans="2:8" x14ac:dyDescent="0.25">
      <c r="B311" s="2">
        <v>39</v>
      </c>
      <c r="C311" t="s">
        <v>2</v>
      </c>
      <c r="D311" s="5">
        <f t="shared" si="4"/>
        <v>2777250</v>
      </c>
      <c r="H311" s="6" t="str">
        <f t="shared" si="5"/>
        <v/>
      </c>
    </row>
    <row r="312" spans="2:8" x14ac:dyDescent="0.25">
      <c r="B312" s="2">
        <v>39</v>
      </c>
      <c r="C312" t="s">
        <v>3</v>
      </c>
      <c r="D312" s="5">
        <f t="shared" si="4"/>
        <v>2769637</v>
      </c>
      <c r="H312" s="6" t="str">
        <f t="shared" si="5"/>
        <v/>
      </c>
    </row>
    <row r="313" spans="2:8" x14ac:dyDescent="0.25">
      <c r="B313" s="2">
        <v>39</v>
      </c>
      <c r="C313" t="s">
        <v>6</v>
      </c>
      <c r="D313" s="5">
        <f t="shared" si="4"/>
        <v>2261955</v>
      </c>
      <c r="H313" s="6" t="str">
        <f t="shared" si="5"/>
        <v/>
      </c>
    </row>
    <row r="314" spans="2:8" x14ac:dyDescent="0.25">
      <c r="B314" s="3">
        <v>39</v>
      </c>
      <c r="C314" t="s">
        <v>7</v>
      </c>
      <c r="D314" s="5">
        <f t="shared" si="4"/>
        <v>2137836</v>
      </c>
      <c r="H314" s="6" t="str">
        <f t="shared" si="5"/>
        <v/>
      </c>
    </row>
    <row r="315" spans="2:8" x14ac:dyDescent="0.25">
      <c r="B315" s="4">
        <v>40</v>
      </c>
      <c r="C315" t="s">
        <v>0</v>
      </c>
      <c r="D315" s="5">
        <f t="shared" si="4"/>
        <v>4391772</v>
      </c>
      <c r="H315" s="6" t="str">
        <f t="shared" si="5"/>
        <v/>
      </c>
    </row>
    <row r="316" spans="2:8" x14ac:dyDescent="0.25">
      <c r="B316" s="2">
        <v>40</v>
      </c>
      <c r="C316" t="s">
        <v>5</v>
      </c>
      <c r="D316" s="5">
        <f t="shared" si="4"/>
        <v>3895591</v>
      </c>
      <c r="H316" s="6" t="str">
        <f t="shared" si="5"/>
        <v/>
      </c>
    </row>
    <row r="317" spans="2:8" x14ac:dyDescent="0.25">
      <c r="B317" s="2">
        <v>40</v>
      </c>
      <c r="C317" t="s">
        <v>1</v>
      </c>
      <c r="D317" s="5">
        <f t="shared" si="4"/>
        <v>3894464</v>
      </c>
      <c r="H317" s="6" t="str">
        <f t="shared" si="5"/>
        <v/>
      </c>
    </row>
    <row r="318" spans="2:8" x14ac:dyDescent="0.25">
      <c r="B318" s="2">
        <v>40</v>
      </c>
      <c r="C318" t="s">
        <v>4</v>
      </c>
      <c r="D318" s="5">
        <f t="shared" si="4"/>
        <v>3777742</v>
      </c>
      <c r="H318" s="6" t="str">
        <f t="shared" si="5"/>
        <v/>
      </c>
    </row>
    <row r="319" spans="2:8" x14ac:dyDescent="0.25">
      <c r="B319" s="2">
        <v>40</v>
      </c>
      <c r="C319" t="s">
        <v>2</v>
      </c>
      <c r="D319" s="5">
        <f t="shared" si="4"/>
        <v>2777250</v>
      </c>
      <c r="H319" s="6" t="str">
        <f t="shared" si="5"/>
        <v/>
      </c>
    </row>
    <row r="320" spans="2:8" x14ac:dyDescent="0.25">
      <c r="B320" s="2">
        <v>40</v>
      </c>
      <c r="C320" t="s">
        <v>3</v>
      </c>
      <c r="D320" s="5">
        <f t="shared" si="4"/>
        <v>2769637</v>
      </c>
      <c r="H320" s="6" t="str">
        <f t="shared" si="5"/>
        <v/>
      </c>
    </row>
    <row r="321" spans="2:8" x14ac:dyDescent="0.25">
      <c r="B321" s="2">
        <v>40</v>
      </c>
      <c r="C321" t="s">
        <v>6</v>
      </c>
      <c r="D321" s="5">
        <f t="shared" si="4"/>
        <v>2261955</v>
      </c>
      <c r="H321" s="6" t="str">
        <f t="shared" si="5"/>
        <v/>
      </c>
    </row>
    <row r="322" spans="2:8" x14ac:dyDescent="0.25">
      <c r="B322" s="3">
        <v>40</v>
      </c>
      <c r="C322" t="s">
        <v>7</v>
      </c>
      <c r="D322" s="5">
        <f t="shared" si="4"/>
        <v>2137836</v>
      </c>
      <c r="H322" s="6" t="str">
        <f t="shared" si="5"/>
        <v/>
      </c>
    </row>
    <row r="323" spans="2:8" x14ac:dyDescent="0.25">
      <c r="B323" s="4">
        <v>41</v>
      </c>
      <c r="C323" t="s">
        <v>0</v>
      </c>
      <c r="D323" s="5">
        <f t="shared" si="4"/>
        <v>4391772</v>
      </c>
      <c r="H323" s="6" t="str">
        <f t="shared" si="5"/>
        <v/>
      </c>
    </row>
    <row r="324" spans="2:8" x14ac:dyDescent="0.25">
      <c r="B324" s="2">
        <v>41</v>
      </c>
      <c r="C324" t="s">
        <v>5</v>
      </c>
      <c r="D324" s="5">
        <f t="shared" ref="D324:D387" si="6">D316+F324</f>
        <v>3895591</v>
      </c>
      <c r="H324" s="6" t="str">
        <f t="shared" si="5"/>
        <v/>
      </c>
    </row>
    <row r="325" spans="2:8" x14ac:dyDescent="0.25">
      <c r="B325" s="2">
        <v>41</v>
      </c>
      <c r="C325" t="s">
        <v>1</v>
      </c>
      <c r="D325" s="5">
        <f t="shared" si="6"/>
        <v>3894464</v>
      </c>
      <c r="H325" s="6" t="str">
        <f t="shared" si="5"/>
        <v/>
      </c>
    </row>
    <row r="326" spans="2:8" x14ac:dyDescent="0.25">
      <c r="B326" s="2">
        <v>41</v>
      </c>
      <c r="C326" t="s">
        <v>4</v>
      </c>
      <c r="D326" s="5">
        <f t="shared" si="6"/>
        <v>3777742</v>
      </c>
      <c r="H326" s="6" t="str">
        <f t="shared" si="5"/>
        <v/>
      </c>
    </row>
    <row r="327" spans="2:8" x14ac:dyDescent="0.25">
      <c r="B327" s="2">
        <v>41</v>
      </c>
      <c r="C327" t="s">
        <v>2</v>
      </c>
      <c r="D327" s="5">
        <f t="shared" si="6"/>
        <v>2777250</v>
      </c>
      <c r="H327" s="6" t="str">
        <f t="shared" si="5"/>
        <v/>
      </c>
    </row>
    <row r="328" spans="2:8" x14ac:dyDescent="0.25">
      <c r="B328" s="2">
        <v>41</v>
      </c>
      <c r="C328" t="s">
        <v>3</v>
      </c>
      <c r="D328" s="5">
        <f t="shared" si="6"/>
        <v>2769637</v>
      </c>
      <c r="H328" s="6" t="str">
        <f t="shared" si="5"/>
        <v/>
      </c>
    </row>
    <row r="329" spans="2:8" x14ac:dyDescent="0.25">
      <c r="B329" s="2">
        <v>41</v>
      </c>
      <c r="C329" t="s">
        <v>6</v>
      </c>
      <c r="D329" s="5">
        <f t="shared" si="6"/>
        <v>2261955</v>
      </c>
      <c r="H329" s="6" t="str">
        <f t="shared" si="5"/>
        <v/>
      </c>
    </row>
    <row r="330" spans="2:8" x14ac:dyDescent="0.25">
      <c r="B330" s="3">
        <v>41</v>
      </c>
      <c r="C330" t="s">
        <v>7</v>
      </c>
      <c r="D330" s="5">
        <f t="shared" si="6"/>
        <v>2137836</v>
      </c>
      <c r="H330" s="6" t="str">
        <f t="shared" si="5"/>
        <v/>
      </c>
    </row>
    <row r="331" spans="2:8" x14ac:dyDescent="0.25">
      <c r="B331" s="4">
        <v>42</v>
      </c>
      <c r="C331" t="s">
        <v>0</v>
      </c>
      <c r="D331" s="5">
        <f t="shared" si="6"/>
        <v>4391772</v>
      </c>
      <c r="H331" s="6" t="str">
        <f t="shared" si="5"/>
        <v/>
      </c>
    </row>
    <row r="332" spans="2:8" x14ac:dyDescent="0.25">
      <c r="B332" s="2">
        <v>42</v>
      </c>
      <c r="C332" t="s">
        <v>5</v>
      </c>
      <c r="D332" s="5">
        <f t="shared" si="6"/>
        <v>3895591</v>
      </c>
      <c r="H332" s="6" t="str">
        <f t="shared" ref="H332:H395" si="7">IF(F324="","",(F332-F324)/F324)</f>
        <v/>
      </c>
    </row>
    <row r="333" spans="2:8" x14ac:dyDescent="0.25">
      <c r="B333" s="2">
        <v>42</v>
      </c>
      <c r="C333" t="s">
        <v>1</v>
      </c>
      <c r="D333" s="5">
        <f t="shared" si="6"/>
        <v>3894464</v>
      </c>
      <c r="H333" s="6" t="str">
        <f t="shared" si="7"/>
        <v/>
      </c>
    </row>
    <row r="334" spans="2:8" x14ac:dyDescent="0.25">
      <c r="B334" s="2">
        <v>42</v>
      </c>
      <c r="C334" t="s">
        <v>4</v>
      </c>
      <c r="D334" s="5">
        <f t="shared" si="6"/>
        <v>3777742</v>
      </c>
      <c r="H334" s="6" t="str">
        <f t="shared" si="7"/>
        <v/>
      </c>
    </row>
    <row r="335" spans="2:8" x14ac:dyDescent="0.25">
      <c r="B335" s="2">
        <v>42</v>
      </c>
      <c r="C335" t="s">
        <v>2</v>
      </c>
      <c r="D335" s="5">
        <f t="shared" si="6"/>
        <v>2777250</v>
      </c>
      <c r="H335" s="6" t="str">
        <f t="shared" si="7"/>
        <v/>
      </c>
    </row>
    <row r="336" spans="2:8" x14ac:dyDescent="0.25">
      <c r="B336" s="2">
        <v>42</v>
      </c>
      <c r="C336" t="s">
        <v>3</v>
      </c>
      <c r="D336" s="5">
        <f t="shared" si="6"/>
        <v>2769637</v>
      </c>
      <c r="H336" s="6" t="str">
        <f t="shared" si="7"/>
        <v/>
      </c>
    </row>
    <row r="337" spans="2:8" x14ac:dyDescent="0.25">
      <c r="B337" s="2">
        <v>42</v>
      </c>
      <c r="C337" t="s">
        <v>6</v>
      </c>
      <c r="D337" s="5">
        <f t="shared" si="6"/>
        <v>2261955</v>
      </c>
      <c r="H337" s="6" t="str">
        <f t="shared" si="7"/>
        <v/>
      </c>
    </row>
    <row r="338" spans="2:8" x14ac:dyDescent="0.25">
      <c r="B338" s="3">
        <v>42</v>
      </c>
      <c r="C338" t="s">
        <v>7</v>
      </c>
      <c r="D338" s="5">
        <f t="shared" si="6"/>
        <v>2137836</v>
      </c>
      <c r="H338" s="6" t="str">
        <f t="shared" si="7"/>
        <v/>
      </c>
    </row>
    <row r="339" spans="2:8" x14ac:dyDescent="0.25">
      <c r="B339" s="4">
        <v>43</v>
      </c>
      <c r="C339" t="s">
        <v>0</v>
      </c>
      <c r="D339" s="5">
        <f t="shared" si="6"/>
        <v>4391772</v>
      </c>
      <c r="H339" s="6" t="str">
        <f t="shared" si="7"/>
        <v/>
      </c>
    </row>
    <row r="340" spans="2:8" x14ac:dyDescent="0.25">
      <c r="B340" s="2">
        <v>43</v>
      </c>
      <c r="C340" t="s">
        <v>5</v>
      </c>
      <c r="D340" s="5">
        <f t="shared" si="6"/>
        <v>3895591</v>
      </c>
      <c r="H340" s="6" t="str">
        <f t="shared" si="7"/>
        <v/>
      </c>
    </row>
    <row r="341" spans="2:8" x14ac:dyDescent="0.25">
      <c r="B341" s="2">
        <v>43</v>
      </c>
      <c r="C341" t="s">
        <v>1</v>
      </c>
      <c r="D341" s="5">
        <f t="shared" si="6"/>
        <v>3894464</v>
      </c>
      <c r="H341" s="6" t="str">
        <f t="shared" si="7"/>
        <v/>
      </c>
    </row>
    <row r="342" spans="2:8" x14ac:dyDescent="0.25">
      <c r="B342" s="2">
        <v>43</v>
      </c>
      <c r="C342" t="s">
        <v>4</v>
      </c>
      <c r="D342" s="5">
        <f t="shared" si="6"/>
        <v>3777742</v>
      </c>
      <c r="H342" s="6" t="str">
        <f t="shared" si="7"/>
        <v/>
      </c>
    </row>
    <row r="343" spans="2:8" x14ac:dyDescent="0.25">
      <c r="B343" s="2">
        <v>43</v>
      </c>
      <c r="C343" t="s">
        <v>2</v>
      </c>
      <c r="D343" s="5">
        <f t="shared" si="6"/>
        <v>2777250</v>
      </c>
      <c r="H343" s="6" t="str">
        <f t="shared" si="7"/>
        <v/>
      </c>
    </row>
    <row r="344" spans="2:8" x14ac:dyDescent="0.25">
      <c r="B344" s="2">
        <v>43</v>
      </c>
      <c r="C344" t="s">
        <v>3</v>
      </c>
      <c r="D344" s="5">
        <f t="shared" si="6"/>
        <v>2769637</v>
      </c>
      <c r="H344" s="6" t="str">
        <f t="shared" si="7"/>
        <v/>
      </c>
    </row>
    <row r="345" spans="2:8" x14ac:dyDescent="0.25">
      <c r="B345" s="2">
        <v>43</v>
      </c>
      <c r="C345" t="s">
        <v>6</v>
      </c>
      <c r="D345" s="5">
        <f t="shared" si="6"/>
        <v>2261955</v>
      </c>
      <c r="H345" s="6" t="str">
        <f t="shared" si="7"/>
        <v/>
      </c>
    </row>
    <row r="346" spans="2:8" x14ac:dyDescent="0.25">
      <c r="B346" s="3">
        <v>43</v>
      </c>
      <c r="C346" t="s">
        <v>7</v>
      </c>
      <c r="D346" s="5">
        <f t="shared" si="6"/>
        <v>2137836</v>
      </c>
      <c r="H346" s="6" t="str">
        <f t="shared" si="7"/>
        <v/>
      </c>
    </row>
    <row r="347" spans="2:8" x14ac:dyDescent="0.25">
      <c r="B347" s="4">
        <v>44</v>
      </c>
      <c r="C347" t="s">
        <v>0</v>
      </c>
      <c r="D347" s="5">
        <f t="shared" si="6"/>
        <v>4391772</v>
      </c>
      <c r="H347" s="6" t="str">
        <f t="shared" si="7"/>
        <v/>
      </c>
    </row>
    <row r="348" spans="2:8" x14ac:dyDescent="0.25">
      <c r="B348" s="2">
        <v>44</v>
      </c>
      <c r="C348" t="s">
        <v>5</v>
      </c>
      <c r="D348" s="5">
        <f t="shared" si="6"/>
        <v>3895591</v>
      </c>
      <c r="H348" s="6" t="str">
        <f t="shared" si="7"/>
        <v/>
      </c>
    </row>
    <row r="349" spans="2:8" x14ac:dyDescent="0.25">
      <c r="B349" s="2">
        <v>44</v>
      </c>
      <c r="C349" t="s">
        <v>1</v>
      </c>
      <c r="D349" s="5">
        <f t="shared" si="6"/>
        <v>3894464</v>
      </c>
      <c r="H349" s="6" t="str">
        <f t="shared" si="7"/>
        <v/>
      </c>
    </row>
    <row r="350" spans="2:8" x14ac:dyDescent="0.25">
      <c r="B350" s="2">
        <v>44</v>
      </c>
      <c r="C350" t="s">
        <v>4</v>
      </c>
      <c r="D350" s="5">
        <f t="shared" si="6"/>
        <v>3777742</v>
      </c>
      <c r="H350" s="6" t="str">
        <f t="shared" si="7"/>
        <v/>
      </c>
    </row>
    <row r="351" spans="2:8" x14ac:dyDescent="0.25">
      <c r="B351" s="2">
        <v>44</v>
      </c>
      <c r="C351" t="s">
        <v>2</v>
      </c>
      <c r="D351" s="5">
        <f t="shared" si="6"/>
        <v>2777250</v>
      </c>
      <c r="H351" s="6" t="str">
        <f t="shared" si="7"/>
        <v/>
      </c>
    </row>
    <row r="352" spans="2:8" x14ac:dyDescent="0.25">
      <c r="B352" s="2">
        <v>44</v>
      </c>
      <c r="C352" t="s">
        <v>3</v>
      </c>
      <c r="D352" s="5">
        <f t="shared" si="6"/>
        <v>2769637</v>
      </c>
      <c r="H352" s="6" t="str">
        <f t="shared" si="7"/>
        <v/>
      </c>
    </row>
    <row r="353" spans="2:8" x14ac:dyDescent="0.25">
      <c r="B353" s="2">
        <v>44</v>
      </c>
      <c r="C353" t="s">
        <v>6</v>
      </c>
      <c r="D353" s="5">
        <f t="shared" si="6"/>
        <v>2261955</v>
      </c>
      <c r="H353" s="6" t="str">
        <f t="shared" si="7"/>
        <v/>
      </c>
    </row>
    <row r="354" spans="2:8" x14ac:dyDescent="0.25">
      <c r="B354" s="3">
        <v>44</v>
      </c>
      <c r="C354" t="s">
        <v>7</v>
      </c>
      <c r="D354" s="5">
        <f t="shared" si="6"/>
        <v>2137836</v>
      </c>
      <c r="H354" s="6" t="str">
        <f t="shared" si="7"/>
        <v/>
      </c>
    </row>
    <row r="355" spans="2:8" x14ac:dyDescent="0.25">
      <c r="B355" s="4">
        <v>45</v>
      </c>
      <c r="C355" t="s">
        <v>0</v>
      </c>
      <c r="D355" s="5">
        <f t="shared" si="6"/>
        <v>4391772</v>
      </c>
      <c r="H355" s="6" t="str">
        <f t="shared" si="7"/>
        <v/>
      </c>
    </row>
    <row r="356" spans="2:8" x14ac:dyDescent="0.25">
      <c r="B356" s="2">
        <v>45</v>
      </c>
      <c r="C356" t="s">
        <v>5</v>
      </c>
      <c r="D356" s="5">
        <f t="shared" si="6"/>
        <v>3895591</v>
      </c>
      <c r="H356" s="6" t="str">
        <f t="shared" si="7"/>
        <v/>
      </c>
    </row>
    <row r="357" spans="2:8" x14ac:dyDescent="0.25">
      <c r="B357" s="2">
        <v>45</v>
      </c>
      <c r="C357" t="s">
        <v>1</v>
      </c>
      <c r="D357" s="5">
        <f t="shared" si="6"/>
        <v>3894464</v>
      </c>
      <c r="H357" s="6" t="str">
        <f t="shared" si="7"/>
        <v/>
      </c>
    </row>
    <row r="358" spans="2:8" x14ac:dyDescent="0.25">
      <c r="B358" s="2">
        <v>45</v>
      </c>
      <c r="C358" t="s">
        <v>4</v>
      </c>
      <c r="D358" s="5">
        <f t="shared" si="6"/>
        <v>3777742</v>
      </c>
      <c r="H358" s="6" t="str">
        <f t="shared" si="7"/>
        <v/>
      </c>
    </row>
    <row r="359" spans="2:8" x14ac:dyDescent="0.25">
      <c r="B359" s="2">
        <v>45</v>
      </c>
      <c r="C359" t="s">
        <v>2</v>
      </c>
      <c r="D359" s="5">
        <f t="shared" si="6"/>
        <v>2777250</v>
      </c>
      <c r="H359" s="6" t="str">
        <f t="shared" si="7"/>
        <v/>
      </c>
    </row>
    <row r="360" spans="2:8" x14ac:dyDescent="0.25">
      <c r="B360" s="2">
        <v>45</v>
      </c>
      <c r="C360" t="s">
        <v>3</v>
      </c>
      <c r="D360" s="5">
        <f t="shared" si="6"/>
        <v>2769637</v>
      </c>
      <c r="H360" s="6" t="str">
        <f t="shared" si="7"/>
        <v/>
      </c>
    </row>
    <row r="361" spans="2:8" x14ac:dyDescent="0.25">
      <c r="B361" s="2">
        <v>45</v>
      </c>
      <c r="C361" t="s">
        <v>6</v>
      </c>
      <c r="D361" s="5">
        <f t="shared" si="6"/>
        <v>2261955</v>
      </c>
      <c r="H361" s="6" t="str">
        <f t="shared" si="7"/>
        <v/>
      </c>
    </row>
    <row r="362" spans="2:8" x14ac:dyDescent="0.25">
      <c r="B362" s="3">
        <v>45</v>
      </c>
      <c r="C362" t="s">
        <v>7</v>
      </c>
      <c r="D362" s="5">
        <f t="shared" si="6"/>
        <v>2137836</v>
      </c>
      <c r="H362" s="6" t="str">
        <f t="shared" si="7"/>
        <v/>
      </c>
    </row>
    <row r="363" spans="2:8" x14ac:dyDescent="0.25">
      <c r="B363" s="4">
        <v>46</v>
      </c>
      <c r="C363" t="s">
        <v>0</v>
      </c>
      <c r="D363" s="5">
        <f t="shared" si="6"/>
        <v>4391772</v>
      </c>
      <c r="H363" s="6" t="str">
        <f t="shared" si="7"/>
        <v/>
      </c>
    </row>
    <row r="364" spans="2:8" x14ac:dyDescent="0.25">
      <c r="B364" s="2">
        <v>46</v>
      </c>
      <c r="C364" t="s">
        <v>5</v>
      </c>
      <c r="D364" s="5">
        <f t="shared" si="6"/>
        <v>3895591</v>
      </c>
      <c r="H364" s="6" t="str">
        <f t="shared" si="7"/>
        <v/>
      </c>
    </row>
    <row r="365" spans="2:8" x14ac:dyDescent="0.25">
      <c r="B365" s="2">
        <v>46</v>
      </c>
      <c r="C365" t="s">
        <v>1</v>
      </c>
      <c r="D365" s="5">
        <f t="shared" si="6"/>
        <v>3894464</v>
      </c>
      <c r="H365" s="6" t="str">
        <f t="shared" si="7"/>
        <v/>
      </c>
    </row>
    <row r="366" spans="2:8" x14ac:dyDescent="0.25">
      <c r="B366" s="2">
        <v>46</v>
      </c>
      <c r="C366" t="s">
        <v>4</v>
      </c>
      <c r="D366" s="5">
        <f t="shared" si="6"/>
        <v>3777742</v>
      </c>
      <c r="H366" s="6" t="str">
        <f t="shared" si="7"/>
        <v/>
      </c>
    </row>
    <row r="367" spans="2:8" x14ac:dyDescent="0.25">
      <c r="B367" s="2">
        <v>46</v>
      </c>
      <c r="C367" t="s">
        <v>2</v>
      </c>
      <c r="D367" s="5">
        <f t="shared" si="6"/>
        <v>2777250</v>
      </c>
      <c r="H367" s="6" t="str">
        <f t="shared" si="7"/>
        <v/>
      </c>
    </row>
    <row r="368" spans="2:8" x14ac:dyDescent="0.25">
      <c r="B368" s="2">
        <v>46</v>
      </c>
      <c r="C368" t="s">
        <v>3</v>
      </c>
      <c r="D368" s="5">
        <f t="shared" si="6"/>
        <v>2769637</v>
      </c>
      <c r="H368" s="6" t="str">
        <f t="shared" si="7"/>
        <v/>
      </c>
    </row>
    <row r="369" spans="2:8" x14ac:dyDescent="0.25">
      <c r="B369" s="2">
        <v>46</v>
      </c>
      <c r="C369" t="s">
        <v>6</v>
      </c>
      <c r="D369" s="5">
        <f t="shared" si="6"/>
        <v>2261955</v>
      </c>
      <c r="H369" s="6" t="str">
        <f t="shared" si="7"/>
        <v/>
      </c>
    </row>
    <row r="370" spans="2:8" x14ac:dyDescent="0.25">
      <c r="B370" s="3">
        <v>46</v>
      </c>
      <c r="C370" t="s">
        <v>7</v>
      </c>
      <c r="D370" s="5">
        <f t="shared" si="6"/>
        <v>2137836</v>
      </c>
      <c r="H370" s="6" t="str">
        <f t="shared" si="7"/>
        <v/>
      </c>
    </row>
    <row r="371" spans="2:8" x14ac:dyDescent="0.25">
      <c r="B371" s="4">
        <v>47</v>
      </c>
      <c r="C371" t="s">
        <v>0</v>
      </c>
      <c r="D371" s="5">
        <f t="shared" si="6"/>
        <v>4391772</v>
      </c>
      <c r="H371" s="6" t="str">
        <f t="shared" si="7"/>
        <v/>
      </c>
    </row>
    <row r="372" spans="2:8" x14ac:dyDescent="0.25">
      <c r="B372" s="2">
        <v>47</v>
      </c>
      <c r="C372" t="s">
        <v>5</v>
      </c>
      <c r="D372" s="5">
        <f t="shared" si="6"/>
        <v>3895591</v>
      </c>
      <c r="H372" s="6" t="str">
        <f t="shared" si="7"/>
        <v/>
      </c>
    </row>
    <row r="373" spans="2:8" x14ac:dyDescent="0.25">
      <c r="B373" s="2">
        <v>47</v>
      </c>
      <c r="C373" t="s">
        <v>1</v>
      </c>
      <c r="D373" s="5">
        <f t="shared" si="6"/>
        <v>3894464</v>
      </c>
      <c r="H373" s="6" t="str">
        <f t="shared" si="7"/>
        <v/>
      </c>
    </row>
    <row r="374" spans="2:8" x14ac:dyDescent="0.25">
      <c r="B374" s="2">
        <v>47</v>
      </c>
      <c r="C374" t="s">
        <v>4</v>
      </c>
      <c r="D374" s="5">
        <f t="shared" si="6"/>
        <v>3777742</v>
      </c>
      <c r="H374" s="6" t="str">
        <f t="shared" si="7"/>
        <v/>
      </c>
    </row>
    <row r="375" spans="2:8" x14ac:dyDescent="0.25">
      <c r="B375" s="2">
        <v>47</v>
      </c>
      <c r="C375" t="s">
        <v>2</v>
      </c>
      <c r="D375" s="5">
        <f t="shared" si="6"/>
        <v>2777250</v>
      </c>
      <c r="H375" s="6" t="str">
        <f t="shared" si="7"/>
        <v/>
      </c>
    </row>
    <row r="376" spans="2:8" x14ac:dyDescent="0.25">
      <c r="B376" s="2">
        <v>47</v>
      </c>
      <c r="C376" t="s">
        <v>3</v>
      </c>
      <c r="D376" s="5">
        <f t="shared" si="6"/>
        <v>2769637</v>
      </c>
      <c r="H376" s="6" t="str">
        <f t="shared" si="7"/>
        <v/>
      </c>
    </row>
    <row r="377" spans="2:8" x14ac:dyDescent="0.25">
      <c r="B377" s="2">
        <v>47</v>
      </c>
      <c r="C377" t="s">
        <v>6</v>
      </c>
      <c r="D377" s="5">
        <f t="shared" si="6"/>
        <v>2261955</v>
      </c>
      <c r="H377" s="6" t="str">
        <f t="shared" si="7"/>
        <v/>
      </c>
    </row>
    <row r="378" spans="2:8" x14ac:dyDescent="0.25">
      <c r="B378" s="3">
        <v>47</v>
      </c>
      <c r="C378" t="s">
        <v>7</v>
      </c>
      <c r="D378" s="5">
        <f t="shared" si="6"/>
        <v>2137836</v>
      </c>
      <c r="H378" s="6" t="str">
        <f t="shared" si="7"/>
        <v/>
      </c>
    </row>
    <row r="379" spans="2:8" x14ac:dyDescent="0.25">
      <c r="B379" s="4">
        <v>48</v>
      </c>
      <c r="C379" t="s">
        <v>0</v>
      </c>
      <c r="D379" s="5">
        <f t="shared" si="6"/>
        <v>4391772</v>
      </c>
      <c r="H379" s="6" t="str">
        <f t="shared" si="7"/>
        <v/>
      </c>
    </row>
    <row r="380" spans="2:8" x14ac:dyDescent="0.25">
      <c r="B380" s="2">
        <v>48</v>
      </c>
      <c r="C380" t="s">
        <v>5</v>
      </c>
      <c r="D380" s="5">
        <f t="shared" si="6"/>
        <v>3895591</v>
      </c>
      <c r="H380" s="6" t="str">
        <f t="shared" si="7"/>
        <v/>
      </c>
    </row>
    <row r="381" spans="2:8" x14ac:dyDescent="0.25">
      <c r="B381" s="2">
        <v>48</v>
      </c>
      <c r="C381" t="s">
        <v>1</v>
      </c>
      <c r="D381" s="5">
        <f t="shared" si="6"/>
        <v>3894464</v>
      </c>
      <c r="H381" s="6" t="str">
        <f t="shared" si="7"/>
        <v/>
      </c>
    </row>
    <row r="382" spans="2:8" x14ac:dyDescent="0.25">
      <c r="B382" s="2">
        <v>48</v>
      </c>
      <c r="C382" t="s">
        <v>4</v>
      </c>
      <c r="D382" s="5">
        <f t="shared" si="6"/>
        <v>3777742</v>
      </c>
      <c r="H382" s="6" t="str">
        <f t="shared" si="7"/>
        <v/>
      </c>
    </row>
    <row r="383" spans="2:8" x14ac:dyDescent="0.25">
      <c r="B383" s="2">
        <v>48</v>
      </c>
      <c r="C383" t="s">
        <v>2</v>
      </c>
      <c r="D383" s="5">
        <f t="shared" si="6"/>
        <v>2777250</v>
      </c>
      <c r="H383" s="6" t="str">
        <f t="shared" si="7"/>
        <v/>
      </c>
    </row>
    <row r="384" spans="2:8" x14ac:dyDescent="0.25">
      <c r="B384" s="2">
        <v>48</v>
      </c>
      <c r="C384" t="s">
        <v>3</v>
      </c>
      <c r="D384" s="5">
        <f t="shared" si="6"/>
        <v>2769637</v>
      </c>
      <c r="H384" s="6" t="str">
        <f t="shared" si="7"/>
        <v/>
      </c>
    </row>
    <row r="385" spans="2:8" x14ac:dyDescent="0.25">
      <c r="B385" s="2">
        <v>48</v>
      </c>
      <c r="C385" t="s">
        <v>6</v>
      </c>
      <c r="D385" s="5">
        <f t="shared" si="6"/>
        <v>2261955</v>
      </c>
      <c r="H385" s="6" t="str">
        <f t="shared" si="7"/>
        <v/>
      </c>
    </row>
    <row r="386" spans="2:8" x14ac:dyDescent="0.25">
      <c r="B386" s="3">
        <v>48</v>
      </c>
      <c r="C386" t="s">
        <v>7</v>
      </c>
      <c r="D386" s="5">
        <f t="shared" si="6"/>
        <v>2137836</v>
      </c>
      <c r="H386" s="6" t="str">
        <f t="shared" si="7"/>
        <v/>
      </c>
    </row>
    <row r="387" spans="2:8" x14ac:dyDescent="0.25">
      <c r="B387" s="4">
        <v>49</v>
      </c>
      <c r="C387" t="s">
        <v>0</v>
      </c>
      <c r="D387" s="5">
        <f t="shared" si="6"/>
        <v>4391772</v>
      </c>
      <c r="H387" s="6" t="str">
        <f t="shared" si="7"/>
        <v/>
      </c>
    </row>
    <row r="388" spans="2:8" x14ac:dyDescent="0.25">
      <c r="B388" s="2">
        <v>49</v>
      </c>
      <c r="C388" t="s">
        <v>5</v>
      </c>
      <c r="D388" s="5">
        <f t="shared" ref="D388:D434" si="8">D380+F388</f>
        <v>3895591</v>
      </c>
      <c r="H388" s="6" t="str">
        <f t="shared" si="7"/>
        <v/>
      </c>
    </row>
    <row r="389" spans="2:8" x14ac:dyDescent="0.25">
      <c r="B389" s="2">
        <v>49</v>
      </c>
      <c r="C389" t="s">
        <v>1</v>
      </c>
      <c r="D389" s="5">
        <f t="shared" si="8"/>
        <v>3894464</v>
      </c>
      <c r="H389" s="6" t="str">
        <f t="shared" si="7"/>
        <v/>
      </c>
    </row>
    <row r="390" spans="2:8" x14ac:dyDescent="0.25">
      <c r="B390" s="2">
        <v>49</v>
      </c>
      <c r="C390" t="s">
        <v>4</v>
      </c>
      <c r="D390" s="5">
        <f t="shared" si="8"/>
        <v>3777742</v>
      </c>
      <c r="H390" s="6" t="str">
        <f t="shared" si="7"/>
        <v/>
      </c>
    </row>
    <row r="391" spans="2:8" x14ac:dyDescent="0.25">
      <c r="B391" s="2">
        <v>49</v>
      </c>
      <c r="C391" t="s">
        <v>2</v>
      </c>
      <c r="D391" s="5">
        <f t="shared" si="8"/>
        <v>2777250</v>
      </c>
      <c r="H391" s="6" t="str">
        <f t="shared" si="7"/>
        <v/>
      </c>
    </row>
    <row r="392" spans="2:8" x14ac:dyDescent="0.25">
      <c r="B392" s="2">
        <v>49</v>
      </c>
      <c r="C392" t="s">
        <v>3</v>
      </c>
      <c r="D392" s="5">
        <f t="shared" si="8"/>
        <v>2769637</v>
      </c>
      <c r="H392" s="6" t="str">
        <f t="shared" si="7"/>
        <v/>
      </c>
    </row>
    <row r="393" spans="2:8" x14ac:dyDescent="0.25">
      <c r="B393" s="2">
        <v>49</v>
      </c>
      <c r="C393" t="s">
        <v>6</v>
      </c>
      <c r="D393" s="5">
        <f t="shared" si="8"/>
        <v>2261955</v>
      </c>
      <c r="H393" s="6" t="str">
        <f t="shared" si="7"/>
        <v/>
      </c>
    </row>
    <row r="394" spans="2:8" x14ac:dyDescent="0.25">
      <c r="B394" s="3">
        <v>49</v>
      </c>
      <c r="C394" t="s">
        <v>7</v>
      </c>
      <c r="D394" s="5">
        <f t="shared" si="8"/>
        <v>2137836</v>
      </c>
      <c r="H394" s="6" t="str">
        <f t="shared" si="7"/>
        <v/>
      </c>
    </row>
    <row r="395" spans="2:8" x14ac:dyDescent="0.25">
      <c r="B395" s="4">
        <v>50</v>
      </c>
      <c r="C395" t="s">
        <v>0</v>
      </c>
      <c r="D395" s="5">
        <f t="shared" si="8"/>
        <v>4391772</v>
      </c>
      <c r="H395" s="6" t="str">
        <f t="shared" si="7"/>
        <v/>
      </c>
    </row>
    <row r="396" spans="2:8" x14ac:dyDescent="0.25">
      <c r="B396" s="2">
        <v>50</v>
      </c>
      <c r="C396" t="s">
        <v>5</v>
      </c>
      <c r="D396" s="5">
        <f t="shared" si="8"/>
        <v>3895591</v>
      </c>
      <c r="H396" s="6" t="str">
        <f t="shared" ref="H396:H434" si="9">IF(F388="","",(F396-F388)/F388)</f>
        <v/>
      </c>
    </row>
    <row r="397" spans="2:8" x14ac:dyDescent="0.25">
      <c r="B397" s="2">
        <v>50</v>
      </c>
      <c r="C397" t="s">
        <v>1</v>
      </c>
      <c r="D397" s="5">
        <f t="shared" si="8"/>
        <v>3894464</v>
      </c>
      <c r="H397" s="6" t="str">
        <f t="shared" si="9"/>
        <v/>
      </c>
    </row>
    <row r="398" spans="2:8" x14ac:dyDescent="0.25">
      <c r="B398" s="2">
        <v>50</v>
      </c>
      <c r="C398" t="s">
        <v>4</v>
      </c>
      <c r="D398" s="5">
        <f t="shared" si="8"/>
        <v>3777742</v>
      </c>
      <c r="H398" s="6" t="str">
        <f t="shared" si="9"/>
        <v/>
      </c>
    </row>
    <row r="399" spans="2:8" x14ac:dyDescent="0.25">
      <c r="B399" s="2">
        <v>50</v>
      </c>
      <c r="C399" t="s">
        <v>2</v>
      </c>
      <c r="D399" s="5">
        <f t="shared" si="8"/>
        <v>2777250</v>
      </c>
      <c r="H399" s="6" t="str">
        <f t="shared" si="9"/>
        <v/>
      </c>
    </row>
    <row r="400" spans="2:8" x14ac:dyDescent="0.25">
      <c r="B400" s="2">
        <v>50</v>
      </c>
      <c r="C400" t="s">
        <v>3</v>
      </c>
      <c r="D400" s="5">
        <f t="shared" si="8"/>
        <v>2769637</v>
      </c>
      <c r="H400" s="6" t="str">
        <f t="shared" si="9"/>
        <v/>
      </c>
    </row>
    <row r="401" spans="2:8" x14ac:dyDescent="0.25">
      <c r="B401" s="2">
        <v>50</v>
      </c>
      <c r="C401" t="s">
        <v>6</v>
      </c>
      <c r="D401" s="5">
        <f t="shared" si="8"/>
        <v>2261955</v>
      </c>
      <c r="H401" s="6" t="str">
        <f t="shared" si="9"/>
        <v/>
      </c>
    </row>
    <row r="402" spans="2:8" x14ac:dyDescent="0.25">
      <c r="B402" s="3">
        <v>50</v>
      </c>
      <c r="C402" t="s">
        <v>7</v>
      </c>
      <c r="D402" s="5">
        <f t="shared" si="8"/>
        <v>2137836</v>
      </c>
      <c r="H402" s="6" t="str">
        <f t="shared" si="9"/>
        <v/>
      </c>
    </row>
    <row r="403" spans="2:8" x14ac:dyDescent="0.25">
      <c r="B403" s="4">
        <v>51</v>
      </c>
      <c r="C403" t="s">
        <v>0</v>
      </c>
      <c r="D403" s="5">
        <f t="shared" si="8"/>
        <v>4391772</v>
      </c>
      <c r="H403" s="6" t="str">
        <f t="shared" si="9"/>
        <v/>
      </c>
    </row>
    <row r="404" spans="2:8" x14ac:dyDescent="0.25">
      <c r="B404" s="2">
        <v>51</v>
      </c>
      <c r="C404" t="s">
        <v>5</v>
      </c>
      <c r="D404" s="5">
        <f t="shared" si="8"/>
        <v>3895591</v>
      </c>
      <c r="H404" s="6" t="str">
        <f t="shared" si="9"/>
        <v/>
      </c>
    </row>
    <row r="405" spans="2:8" x14ac:dyDescent="0.25">
      <c r="B405" s="2">
        <v>51</v>
      </c>
      <c r="C405" t="s">
        <v>1</v>
      </c>
      <c r="D405" s="5">
        <f t="shared" si="8"/>
        <v>3894464</v>
      </c>
      <c r="H405" s="6" t="str">
        <f t="shared" si="9"/>
        <v/>
      </c>
    </row>
    <row r="406" spans="2:8" x14ac:dyDescent="0.25">
      <c r="B406" s="2">
        <v>51</v>
      </c>
      <c r="C406" t="s">
        <v>4</v>
      </c>
      <c r="D406" s="5">
        <f t="shared" si="8"/>
        <v>3777742</v>
      </c>
      <c r="H406" s="6" t="str">
        <f t="shared" si="9"/>
        <v/>
      </c>
    </row>
    <row r="407" spans="2:8" x14ac:dyDescent="0.25">
      <c r="B407" s="2">
        <v>51</v>
      </c>
      <c r="C407" t="s">
        <v>2</v>
      </c>
      <c r="D407" s="5">
        <f t="shared" si="8"/>
        <v>2777250</v>
      </c>
      <c r="H407" s="6" t="str">
        <f t="shared" si="9"/>
        <v/>
      </c>
    </row>
    <row r="408" spans="2:8" x14ac:dyDescent="0.25">
      <c r="B408" s="2">
        <v>51</v>
      </c>
      <c r="C408" t="s">
        <v>3</v>
      </c>
      <c r="D408" s="5">
        <f t="shared" si="8"/>
        <v>2769637</v>
      </c>
      <c r="H408" s="6" t="str">
        <f t="shared" si="9"/>
        <v/>
      </c>
    </row>
    <row r="409" spans="2:8" x14ac:dyDescent="0.25">
      <c r="B409" s="2">
        <v>51</v>
      </c>
      <c r="C409" t="s">
        <v>6</v>
      </c>
      <c r="D409" s="5">
        <f t="shared" si="8"/>
        <v>2261955</v>
      </c>
      <c r="H409" s="6" t="str">
        <f t="shared" si="9"/>
        <v/>
      </c>
    </row>
    <row r="410" spans="2:8" x14ac:dyDescent="0.25">
      <c r="B410" s="3">
        <v>51</v>
      </c>
      <c r="C410" t="s">
        <v>7</v>
      </c>
      <c r="D410" s="5">
        <f t="shared" si="8"/>
        <v>2137836</v>
      </c>
      <c r="H410" s="6" t="str">
        <f t="shared" si="9"/>
        <v/>
      </c>
    </row>
    <row r="411" spans="2:8" x14ac:dyDescent="0.25">
      <c r="B411" s="4">
        <v>52</v>
      </c>
      <c r="C411" t="s">
        <v>0</v>
      </c>
      <c r="D411" s="5">
        <f t="shared" si="8"/>
        <v>4391772</v>
      </c>
      <c r="H411" s="6" t="str">
        <f t="shared" si="9"/>
        <v/>
      </c>
    </row>
    <row r="412" spans="2:8" x14ac:dyDescent="0.25">
      <c r="B412" s="2">
        <v>52</v>
      </c>
      <c r="C412" t="s">
        <v>5</v>
      </c>
      <c r="D412" s="5">
        <f t="shared" si="8"/>
        <v>3895591</v>
      </c>
      <c r="H412" s="6" t="str">
        <f t="shared" si="9"/>
        <v/>
      </c>
    </row>
    <row r="413" spans="2:8" x14ac:dyDescent="0.25">
      <c r="B413" s="2">
        <v>52</v>
      </c>
      <c r="C413" t="s">
        <v>1</v>
      </c>
      <c r="D413" s="5">
        <f t="shared" si="8"/>
        <v>3894464</v>
      </c>
      <c r="H413" s="6" t="str">
        <f t="shared" si="9"/>
        <v/>
      </c>
    </row>
    <row r="414" spans="2:8" x14ac:dyDescent="0.25">
      <c r="B414" s="2">
        <v>52</v>
      </c>
      <c r="C414" t="s">
        <v>4</v>
      </c>
      <c r="D414" s="5">
        <f t="shared" si="8"/>
        <v>3777742</v>
      </c>
      <c r="H414" s="6" t="str">
        <f t="shared" si="9"/>
        <v/>
      </c>
    </row>
    <row r="415" spans="2:8" x14ac:dyDescent="0.25">
      <c r="B415" s="2">
        <v>52</v>
      </c>
      <c r="C415" t="s">
        <v>2</v>
      </c>
      <c r="D415" s="5">
        <f t="shared" si="8"/>
        <v>2777250</v>
      </c>
      <c r="H415" s="6" t="str">
        <f t="shared" si="9"/>
        <v/>
      </c>
    </row>
    <row r="416" spans="2:8" x14ac:dyDescent="0.25">
      <c r="B416" s="2">
        <v>52</v>
      </c>
      <c r="C416" t="s">
        <v>3</v>
      </c>
      <c r="D416" s="5">
        <f t="shared" si="8"/>
        <v>2769637</v>
      </c>
      <c r="H416" s="6" t="str">
        <f t="shared" si="9"/>
        <v/>
      </c>
    </row>
    <row r="417" spans="2:8" x14ac:dyDescent="0.25">
      <c r="B417" s="2">
        <v>52</v>
      </c>
      <c r="C417" t="s">
        <v>6</v>
      </c>
      <c r="D417" s="5">
        <f t="shared" si="8"/>
        <v>2261955</v>
      </c>
      <c r="H417" s="6" t="str">
        <f t="shared" si="9"/>
        <v/>
      </c>
    </row>
    <row r="418" spans="2:8" x14ac:dyDescent="0.25">
      <c r="B418" s="3">
        <v>52</v>
      </c>
      <c r="C418" t="s">
        <v>7</v>
      </c>
      <c r="D418" s="5">
        <f t="shared" si="8"/>
        <v>2137836</v>
      </c>
      <c r="H418" s="6" t="str">
        <f t="shared" si="9"/>
        <v/>
      </c>
    </row>
    <row r="419" spans="2:8" x14ac:dyDescent="0.25">
      <c r="B419" s="4">
        <v>53</v>
      </c>
      <c r="C419" t="s">
        <v>0</v>
      </c>
      <c r="D419" s="5">
        <f t="shared" si="8"/>
        <v>4391772</v>
      </c>
      <c r="H419" s="6" t="str">
        <f t="shared" si="9"/>
        <v/>
      </c>
    </row>
    <row r="420" spans="2:8" x14ac:dyDescent="0.25">
      <c r="B420" s="2">
        <v>53</v>
      </c>
      <c r="C420" t="s">
        <v>5</v>
      </c>
      <c r="D420" s="5">
        <f t="shared" si="8"/>
        <v>3895591</v>
      </c>
      <c r="H420" s="6" t="str">
        <f t="shared" si="9"/>
        <v/>
      </c>
    </row>
    <row r="421" spans="2:8" x14ac:dyDescent="0.25">
      <c r="B421" s="2">
        <v>53</v>
      </c>
      <c r="C421" t="s">
        <v>1</v>
      </c>
      <c r="D421" s="5">
        <f t="shared" si="8"/>
        <v>3894464</v>
      </c>
      <c r="H421" s="6" t="str">
        <f t="shared" si="9"/>
        <v/>
      </c>
    </row>
    <row r="422" spans="2:8" x14ac:dyDescent="0.25">
      <c r="B422" s="2">
        <v>53</v>
      </c>
      <c r="C422" t="s">
        <v>4</v>
      </c>
      <c r="D422" s="5">
        <f t="shared" si="8"/>
        <v>3777742</v>
      </c>
      <c r="H422" s="6" t="str">
        <f t="shared" si="9"/>
        <v/>
      </c>
    </row>
    <row r="423" spans="2:8" x14ac:dyDescent="0.25">
      <c r="B423" s="2">
        <v>53</v>
      </c>
      <c r="C423" t="s">
        <v>2</v>
      </c>
      <c r="D423" s="5">
        <f t="shared" si="8"/>
        <v>2777250</v>
      </c>
      <c r="H423" s="6" t="str">
        <f t="shared" si="9"/>
        <v/>
      </c>
    </row>
    <row r="424" spans="2:8" x14ac:dyDescent="0.25">
      <c r="B424" s="2">
        <v>53</v>
      </c>
      <c r="C424" t="s">
        <v>3</v>
      </c>
      <c r="D424" s="5">
        <f t="shared" si="8"/>
        <v>2769637</v>
      </c>
      <c r="H424" s="6" t="str">
        <f t="shared" si="9"/>
        <v/>
      </c>
    </row>
    <row r="425" spans="2:8" x14ac:dyDescent="0.25">
      <c r="B425" s="2">
        <v>53</v>
      </c>
      <c r="C425" t="s">
        <v>6</v>
      </c>
      <c r="D425" s="5">
        <f t="shared" si="8"/>
        <v>2261955</v>
      </c>
      <c r="H425" s="6" t="str">
        <f t="shared" si="9"/>
        <v/>
      </c>
    </row>
    <row r="426" spans="2:8" x14ac:dyDescent="0.25">
      <c r="B426" s="3">
        <v>53</v>
      </c>
      <c r="C426" t="s">
        <v>7</v>
      </c>
      <c r="D426" s="5">
        <f t="shared" si="8"/>
        <v>2137836</v>
      </c>
      <c r="H426" s="6" t="str">
        <f t="shared" si="9"/>
        <v/>
      </c>
    </row>
    <row r="427" spans="2:8" x14ac:dyDescent="0.25">
      <c r="B427" s="4">
        <v>54</v>
      </c>
      <c r="C427" t="s">
        <v>0</v>
      </c>
      <c r="D427" s="5">
        <f t="shared" si="8"/>
        <v>4391772</v>
      </c>
      <c r="H427" s="6" t="str">
        <f t="shared" si="9"/>
        <v/>
      </c>
    </row>
    <row r="428" spans="2:8" x14ac:dyDescent="0.25">
      <c r="B428" s="2">
        <v>54</v>
      </c>
      <c r="C428" t="s">
        <v>5</v>
      </c>
      <c r="D428" s="5">
        <f t="shared" si="8"/>
        <v>3895591</v>
      </c>
      <c r="H428" s="6" t="str">
        <f t="shared" si="9"/>
        <v/>
      </c>
    </row>
    <row r="429" spans="2:8" x14ac:dyDescent="0.25">
      <c r="B429" s="2">
        <v>54</v>
      </c>
      <c r="C429" t="s">
        <v>1</v>
      </c>
      <c r="D429" s="5">
        <f t="shared" si="8"/>
        <v>3894464</v>
      </c>
      <c r="H429" s="6" t="str">
        <f t="shared" si="9"/>
        <v/>
      </c>
    </row>
    <row r="430" spans="2:8" x14ac:dyDescent="0.25">
      <c r="B430" s="2">
        <v>54</v>
      </c>
      <c r="C430" t="s">
        <v>4</v>
      </c>
      <c r="D430" s="5">
        <f t="shared" si="8"/>
        <v>3777742</v>
      </c>
      <c r="H430" s="6" t="str">
        <f t="shared" si="9"/>
        <v/>
      </c>
    </row>
    <row r="431" spans="2:8" x14ac:dyDescent="0.25">
      <c r="B431" s="2">
        <v>54</v>
      </c>
      <c r="C431" t="s">
        <v>2</v>
      </c>
      <c r="D431" s="5">
        <f t="shared" si="8"/>
        <v>2777250</v>
      </c>
      <c r="H431" s="6" t="str">
        <f t="shared" si="9"/>
        <v/>
      </c>
    </row>
    <row r="432" spans="2:8" x14ac:dyDescent="0.25">
      <c r="B432" s="2">
        <v>54</v>
      </c>
      <c r="C432" t="s">
        <v>3</v>
      </c>
      <c r="D432" s="5">
        <f t="shared" si="8"/>
        <v>2769637</v>
      </c>
      <c r="H432" s="6" t="str">
        <f t="shared" si="9"/>
        <v/>
      </c>
    </row>
    <row r="433" spans="2:8" x14ac:dyDescent="0.25">
      <c r="B433" s="2">
        <v>54</v>
      </c>
      <c r="C433" t="s">
        <v>6</v>
      </c>
      <c r="D433" s="5">
        <f t="shared" si="8"/>
        <v>2261955</v>
      </c>
      <c r="H433" s="6" t="str">
        <f t="shared" si="9"/>
        <v/>
      </c>
    </row>
    <row r="434" spans="2:8" x14ac:dyDescent="0.25">
      <c r="B434" s="3">
        <v>54</v>
      </c>
      <c r="C434" t="s">
        <v>7</v>
      </c>
      <c r="D434" s="5">
        <f t="shared" si="8"/>
        <v>2137836</v>
      </c>
      <c r="H434" s="6" t="str">
        <f t="shared" si="9"/>
        <v/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20BF272B-72D3-49A1-9BA5-7B203E1635D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H11:H433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45"/>
  <sheetViews>
    <sheetView zoomScaleNormal="100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E2" sqref="E2:L2"/>
    </sheetView>
  </sheetViews>
  <sheetFormatPr baseColWidth="10" defaultRowHeight="15" x14ac:dyDescent="0.25"/>
  <cols>
    <col min="1" max="1" width="11.42578125" style="11"/>
    <col min="2" max="2" width="19.28515625" style="11" customWidth="1"/>
    <col min="3" max="3" width="11.5703125" style="11" customWidth="1"/>
    <col min="4" max="4" width="11.7109375" style="11" customWidth="1"/>
    <col min="5" max="9" width="13.140625" style="11" bestFit="1" customWidth="1"/>
    <col min="10" max="10" width="12.140625" style="11" customWidth="1"/>
    <col min="11" max="12" width="13.140625" style="11" bestFit="1" customWidth="1"/>
    <col min="13" max="16384" width="11.42578125" style="11"/>
  </cols>
  <sheetData>
    <row r="2" spans="2:12" x14ac:dyDescent="0.25">
      <c r="B2" s="11" t="s">
        <v>29</v>
      </c>
      <c r="C2" s="16"/>
      <c r="D2" s="16" t="s">
        <v>23</v>
      </c>
      <c r="E2" s="17" t="s">
        <v>36</v>
      </c>
      <c r="F2" s="18" t="s">
        <v>37</v>
      </c>
      <c r="G2" s="17" t="s">
        <v>38</v>
      </c>
      <c r="H2" s="18" t="s">
        <v>39</v>
      </c>
      <c r="I2" s="17" t="s">
        <v>40</v>
      </c>
      <c r="J2" s="18" t="s">
        <v>41</v>
      </c>
      <c r="K2" s="17" t="s">
        <v>42</v>
      </c>
      <c r="L2" s="18" t="s">
        <v>43</v>
      </c>
    </row>
    <row r="3" spans="2:12" x14ac:dyDescent="0.25">
      <c r="B3" s="11" t="str">
        <f>C3&amp;"      "&amp;D3</f>
        <v>C.A. SEM      1</v>
      </c>
      <c r="C3" s="19" t="s">
        <v>17</v>
      </c>
      <c r="D3" s="52">
        <v>1</v>
      </c>
      <c r="E3" s="20">
        <v>45820</v>
      </c>
      <c r="F3" s="20">
        <v>43862</v>
      </c>
      <c r="G3" s="20">
        <v>40291</v>
      </c>
      <c r="H3" s="20">
        <v>39188</v>
      </c>
      <c r="I3" s="20">
        <v>37765</v>
      </c>
      <c r="J3" s="20"/>
      <c r="K3" s="20">
        <v>19196</v>
      </c>
      <c r="L3" s="20"/>
    </row>
    <row r="4" spans="2:12" x14ac:dyDescent="0.25">
      <c r="B4" s="11" t="str">
        <f t="shared" ref="B4:B9" si="0">C4&amp;"      "&amp;D4</f>
        <v>DIF 2019      1</v>
      </c>
      <c r="C4" s="12" t="s">
        <v>35</v>
      </c>
      <c r="D4" s="52">
        <v>1</v>
      </c>
      <c r="E4" s="21"/>
      <c r="F4" s="21"/>
      <c r="G4" s="21"/>
      <c r="H4" s="21"/>
      <c r="I4" s="21"/>
      <c r="J4" s="21"/>
      <c r="K4" s="21"/>
      <c r="L4" s="21"/>
    </row>
    <row r="5" spans="2:12" x14ac:dyDescent="0.25">
      <c r="B5" s="11" t="str">
        <f t="shared" si="0"/>
        <v>DIF SEM/PR      1</v>
      </c>
      <c r="C5" s="22" t="s">
        <v>19</v>
      </c>
      <c r="D5" s="52">
        <v>1</v>
      </c>
      <c r="E5" s="24"/>
      <c r="F5" s="24"/>
      <c r="G5" s="24"/>
      <c r="H5" s="24"/>
      <c r="I5" s="24"/>
      <c r="J5" s="24"/>
      <c r="K5" s="24"/>
      <c r="L5" s="24"/>
    </row>
    <row r="6" spans="2:12" x14ac:dyDescent="0.25">
      <c r="B6" s="11" t="str">
        <f t="shared" si="0"/>
        <v>CHIF. AFF M      1</v>
      </c>
      <c r="C6" s="12" t="s">
        <v>21</v>
      </c>
      <c r="D6" s="52">
        <v>1</v>
      </c>
      <c r="E6" s="13">
        <v>45820</v>
      </c>
      <c r="F6" s="13">
        <v>43862</v>
      </c>
      <c r="G6" s="13">
        <v>40291</v>
      </c>
      <c r="H6" s="13">
        <v>39188</v>
      </c>
      <c r="I6" s="13">
        <v>37765</v>
      </c>
      <c r="J6" s="13"/>
      <c r="K6" s="13">
        <v>19196</v>
      </c>
      <c r="L6" s="13"/>
    </row>
    <row r="7" spans="2:12" x14ac:dyDescent="0.25">
      <c r="B7" s="11" t="str">
        <f t="shared" si="0"/>
        <v>DIF 2019      1</v>
      </c>
      <c r="C7" s="12" t="s">
        <v>35</v>
      </c>
      <c r="D7" s="52">
        <v>1</v>
      </c>
      <c r="E7" s="23"/>
      <c r="F7" s="23"/>
      <c r="G7" s="23"/>
      <c r="H7" s="23"/>
      <c r="I7" s="23"/>
      <c r="J7" s="23"/>
      <c r="K7" s="23"/>
      <c r="L7" s="23"/>
    </row>
    <row r="8" spans="2:12" x14ac:dyDescent="0.25">
      <c r="B8" s="11" t="str">
        <f t="shared" si="0"/>
        <v>DIF AN/PR      1</v>
      </c>
      <c r="C8" s="12" t="s">
        <v>20</v>
      </c>
      <c r="D8" s="52">
        <v>1</v>
      </c>
    </row>
    <row r="9" spans="2:12" x14ac:dyDescent="0.25">
      <c r="B9" s="11" t="str">
        <f t="shared" si="0"/>
        <v>CENTRALE      1</v>
      </c>
      <c r="C9" s="22" t="s">
        <v>22</v>
      </c>
      <c r="D9" s="52">
        <v>1</v>
      </c>
      <c r="E9" s="23"/>
      <c r="F9" s="23"/>
      <c r="G9" s="23"/>
      <c r="H9" s="23"/>
      <c r="I9" s="23"/>
      <c r="J9" s="23"/>
      <c r="K9" s="23"/>
      <c r="L9" s="23"/>
    </row>
    <row r="10" spans="2:12" x14ac:dyDescent="0.25">
      <c r="B10" s="11" t="str">
        <f>C10&amp;"      "&amp;D10</f>
        <v>C.A. SEM      2</v>
      </c>
      <c r="C10" s="19" t="s">
        <v>17</v>
      </c>
      <c r="D10" s="53">
        <v>2</v>
      </c>
      <c r="E10" s="20">
        <v>67847</v>
      </c>
      <c r="F10" s="26">
        <v>59532</v>
      </c>
      <c r="G10" s="20">
        <v>61432</v>
      </c>
      <c r="H10" s="26">
        <v>59094</v>
      </c>
      <c r="I10" s="20">
        <v>47169</v>
      </c>
      <c r="J10" s="26"/>
      <c r="K10" s="20">
        <v>27403</v>
      </c>
      <c r="L10" s="26"/>
    </row>
    <row r="11" spans="2:12" x14ac:dyDescent="0.25">
      <c r="B11" s="11" t="str">
        <f t="shared" ref="B11:B74" si="1">C11&amp;"      "&amp;D11</f>
        <v>DIF 2019      2</v>
      </c>
      <c r="C11" s="12" t="s">
        <v>35</v>
      </c>
      <c r="D11" s="53">
        <v>2</v>
      </c>
      <c r="E11" s="27"/>
      <c r="F11" s="27"/>
      <c r="G11" s="27"/>
      <c r="H11" s="27"/>
      <c r="I11" s="27"/>
      <c r="J11" s="27"/>
      <c r="K11" s="27"/>
      <c r="L11" s="27"/>
    </row>
    <row r="12" spans="2:12" x14ac:dyDescent="0.25">
      <c r="B12" s="11" t="str">
        <f t="shared" si="1"/>
        <v>DIF SEM/PR      2</v>
      </c>
      <c r="C12" s="22" t="s">
        <v>19</v>
      </c>
      <c r="D12" s="53">
        <v>2</v>
      </c>
      <c r="E12" s="28"/>
      <c r="F12" s="28"/>
      <c r="G12" s="28"/>
      <c r="H12" s="28"/>
      <c r="I12" s="28"/>
      <c r="J12" s="28"/>
      <c r="K12" s="28"/>
      <c r="L12" s="28"/>
    </row>
    <row r="13" spans="2:12" x14ac:dyDescent="0.25">
      <c r="B13" s="11" t="str">
        <f t="shared" si="1"/>
        <v>CHIF. AFF M      2</v>
      </c>
      <c r="C13" s="12" t="s">
        <v>21</v>
      </c>
      <c r="D13" s="53">
        <v>2</v>
      </c>
      <c r="E13" s="20">
        <v>113667</v>
      </c>
      <c r="F13" s="20">
        <v>103394</v>
      </c>
      <c r="G13" s="20">
        <v>101722</v>
      </c>
      <c r="H13" s="20">
        <v>98281</v>
      </c>
      <c r="I13" s="20">
        <v>84934</v>
      </c>
      <c r="J13" s="20"/>
      <c r="K13" s="20">
        <v>46599</v>
      </c>
      <c r="L13" s="20"/>
    </row>
    <row r="14" spans="2:12" x14ac:dyDescent="0.25">
      <c r="B14" s="11" t="str">
        <f t="shared" si="1"/>
        <v>DIF 2019      2</v>
      </c>
      <c r="C14" s="12" t="s">
        <v>35</v>
      </c>
      <c r="D14" s="53">
        <v>2</v>
      </c>
      <c r="E14" s="21"/>
      <c r="F14" s="21"/>
      <c r="G14" s="21"/>
      <c r="H14" s="21"/>
      <c r="I14" s="21"/>
      <c r="J14" s="21"/>
      <c r="K14" s="21"/>
      <c r="L14" s="21"/>
    </row>
    <row r="15" spans="2:12" x14ac:dyDescent="0.25">
      <c r="B15" s="11" t="str">
        <f t="shared" si="1"/>
        <v>DIF AN/PR      2</v>
      </c>
      <c r="C15" s="12" t="s">
        <v>20</v>
      </c>
      <c r="D15" s="53">
        <v>2</v>
      </c>
      <c r="E15" s="23"/>
      <c r="F15" s="23"/>
      <c r="G15" s="23"/>
      <c r="H15" s="23"/>
      <c r="I15" s="23"/>
      <c r="J15" s="23"/>
      <c r="K15" s="23"/>
      <c r="L15" s="23"/>
    </row>
    <row r="16" spans="2:12" x14ac:dyDescent="0.25">
      <c r="B16" s="11" t="str">
        <f t="shared" si="1"/>
        <v>CENTRALE      2</v>
      </c>
      <c r="C16" s="22" t="s">
        <v>22</v>
      </c>
      <c r="D16" s="53">
        <v>2</v>
      </c>
    </row>
    <row r="17" spans="2:12" x14ac:dyDescent="0.25">
      <c r="B17" s="11" t="str">
        <f t="shared" si="1"/>
        <v>C.A. SEM      3</v>
      </c>
      <c r="C17" s="19" t="s">
        <v>17</v>
      </c>
      <c r="D17" s="52">
        <v>3</v>
      </c>
      <c r="E17" s="20">
        <v>64855</v>
      </c>
      <c r="F17" s="20">
        <v>55133</v>
      </c>
      <c r="G17" s="20">
        <v>55567</v>
      </c>
      <c r="H17" s="20">
        <v>58205</v>
      </c>
      <c r="I17" s="20"/>
      <c r="J17" s="20"/>
      <c r="K17" s="20">
        <v>22938</v>
      </c>
      <c r="L17" s="20"/>
    </row>
    <row r="18" spans="2:12" x14ac:dyDescent="0.25">
      <c r="B18" s="11" t="str">
        <f t="shared" si="1"/>
        <v>DIF 2019      3</v>
      </c>
      <c r="C18" s="12" t="s">
        <v>35</v>
      </c>
      <c r="D18" s="52">
        <v>3</v>
      </c>
      <c r="E18" s="21"/>
      <c r="F18" s="21"/>
      <c r="G18" s="21"/>
      <c r="H18" s="21"/>
      <c r="I18" s="21"/>
      <c r="J18" s="21"/>
      <c r="K18" s="21"/>
      <c r="L18" s="21"/>
    </row>
    <row r="19" spans="2:12" x14ac:dyDescent="0.25">
      <c r="B19" s="11" t="str">
        <f t="shared" si="1"/>
        <v>DIF SEM/PR      3</v>
      </c>
      <c r="C19" s="22" t="s">
        <v>19</v>
      </c>
      <c r="D19" s="52">
        <v>3</v>
      </c>
      <c r="E19" s="28"/>
      <c r="F19" s="28"/>
      <c r="G19" s="28"/>
      <c r="H19" s="28"/>
      <c r="I19" s="28"/>
      <c r="J19" s="28"/>
      <c r="K19" s="28"/>
      <c r="L19" s="28"/>
    </row>
    <row r="20" spans="2:12" x14ac:dyDescent="0.25">
      <c r="B20" s="11" t="str">
        <f t="shared" si="1"/>
        <v>CHIF. AFF M      3</v>
      </c>
      <c r="C20" s="12" t="s">
        <v>21</v>
      </c>
      <c r="D20" s="52">
        <v>3</v>
      </c>
      <c r="E20" s="20">
        <v>178523</v>
      </c>
      <c r="F20" s="26">
        <v>158527</v>
      </c>
      <c r="G20" s="20">
        <v>157289</v>
      </c>
      <c r="H20" s="26">
        <v>156486</v>
      </c>
      <c r="I20" s="20"/>
      <c r="J20" s="26"/>
      <c r="K20" s="20">
        <v>69538</v>
      </c>
      <c r="L20" s="26"/>
    </row>
    <row r="21" spans="2:12" x14ac:dyDescent="0.25">
      <c r="B21" s="11" t="str">
        <f t="shared" si="1"/>
        <v>DIF 2019      3</v>
      </c>
      <c r="C21" s="12" t="s">
        <v>35</v>
      </c>
      <c r="D21" s="52">
        <v>3</v>
      </c>
      <c r="E21" s="27"/>
      <c r="F21" s="27"/>
      <c r="G21" s="27"/>
      <c r="H21" s="27"/>
      <c r="I21" s="27"/>
      <c r="J21" s="27"/>
      <c r="K21" s="27"/>
      <c r="L21" s="27"/>
    </row>
    <row r="22" spans="2:12" x14ac:dyDescent="0.25">
      <c r="B22" s="11" t="str">
        <f t="shared" si="1"/>
        <v>DIF AN/PR      3</v>
      </c>
      <c r="C22" s="12" t="s">
        <v>20</v>
      </c>
      <c r="D22" s="52">
        <v>3</v>
      </c>
    </row>
    <row r="23" spans="2:12" x14ac:dyDescent="0.25">
      <c r="B23" s="11" t="str">
        <f t="shared" si="1"/>
        <v>CENTRALE      3</v>
      </c>
      <c r="C23" s="22" t="s">
        <v>22</v>
      </c>
      <c r="D23" s="52">
        <v>3</v>
      </c>
      <c r="E23" s="23"/>
      <c r="F23" s="23"/>
      <c r="G23" s="23"/>
      <c r="H23" s="23"/>
      <c r="I23" s="23"/>
      <c r="J23" s="23"/>
      <c r="K23" s="23"/>
      <c r="L23" s="23"/>
    </row>
    <row r="24" spans="2:12" x14ac:dyDescent="0.25">
      <c r="B24" s="11" t="str">
        <f t="shared" si="1"/>
        <v>C.A. SEM      4</v>
      </c>
      <c r="C24" s="19" t="s">
        <v>17</v>
      </c>
      <c r="D24" s="52">
        <v>4</v>
      </c>
      <c r="E24" s="20">
        <v>65956</v>
      </c>
      <c r="F24" s="26">
        <v>64279</v>
      </c>
      <c r="G24" s="20">
        <v>58011</v>
      </c>
      <c r="H24" s="26">
        <v>60447</v>
      </c>
      <c r="I24" s="20">
        <v>46727</v>
      </c>
      <c r="J24" s="26"/>
      <c r="K24" s="20">
        <v>21779</v>
      </c>
      <c r="L24" s="26"/>
    </row>
    <row r="25" spans="2:12" x14ac:dyDescent="0.25">
      <c r="B25" s="11" t="str">
        <f t="shared" si="1"/>
        <v>DIF 2019      4</v>
      </c>
      <c r="C25" s="12" t="s">
        <v>35</v>
      </c>
      <c r="D25" s="52">
        <v>4</v>
      </c>
      <c r="E25" s="27"/>
      <c r="F25" s="27"/>
      <c r="G25" s="27"/>
      <c r="H25" s="27"/>
      <c r="I25" s="27"/>
      <c r="J25" s="27"/>
      <c r="K25" s="27"/>
      <c r="L25" s="27"/>
    </row>
    <row r="26" spans="2:12" x14ac:dyDescent="0.25">
      <c r="B26" s="11" t="str">
        <f t="shared" si="1"/>
        <v>DIF SEM/PR      4</v>
      </c>
      <c r="C26" s="22" t="s">
        <v>19</v>
      </c>
      <c r="D26" s="52">
        <v>4</v>
      </c>
      <c r="E26" s="28"/>
      <c r="F26" s="28"/>
      <c r="G26" s="28"/>
      <c r="H26" s="28"/>
      <c r="I26" s="28"/>
      <c r="J26" s="28"/>
      <c r="K26" s="28"/>
      <c r="L26" s="28"/>
    </row>
    <row r="27" spans="2:12" x14ac:dyDescent="0.25">
      <c r="B27" s="11" t="str">
        <f t="shared" si="1"/>
        <v>CHIF. AFF M      4</v>
      </c>
      <c r="C27" s="12" t="s">
        <v>21</v>
      </c>
      <c r="D27" s="52">
        <v>4</v>
      </c>
      <c r="E27" s="20">
        <v>244479</v>
      </c>
      <c r="F27" s="20">
        <v>222806</v>
      </c>
      <c r="G27" s="20">
        <v>215300</v>
      </c>
      <c r="H27" s="20">
        <v>216933</v>
      </c>
      <c r="I27" s="20">
        <v>177230</v>
      </c>
      <c r="J27" s="20"/>
      <c r="K27" s="20">
        <v>91317</v>
      </c>
      <c r="L27" s="20"/>
    </row>
    <row r="28" spans="2:12" x14ac:dyDescent="0.25">
      <c r="B28" s="11" t="str">
        <f t="shared" si="1"/>
        <v>DIF 2019      4</v>
      </c>
      <c r="C28" s="12" t="s">
        <v>35</v>
      </c>
      <c r="D28" s="52">
        <v>4</v>
      </c>
      <c r="E28" s="21"/>
      <c r="F28" s="21"/>
      <c r="G28" s="21"/>
      <c r="H28" s="21"/>
      <c r="I28" s="21"/>
      <c r="J28" s="21"/>
      <c r="K28" s="21"/>
      <c r="L28" s="21"/>
    </row>
    <row r="29" spans="2:12" x14ac:dyDescent="0.25">
      <c r="B29" s="11" t="str">
        <f t="shared" si="1"/>
        <v>DIF AN/PR      4</v>
      </c>
      <c r="C29" s="12" t="s">
        <v>20</v>
      </c>
      <c r="D29" s="52">
        <v>4</v>
      </c>
      <c r="E29" s="23"/>
      <c r="F29" s="23"/>
      <c r="G29" s="23"/>
      <c r="H29" s="23"/>
      <c r="I29" s="23"/>
      <c r="J29" s="23"/>
      <c r="K29" s="23"/>
      <c r="L29" s="23"/>
    </row>
    <row r="30" spans="2:12" x14ac:dyDescent="0.25">
      <c r="B30" s="11" t="str">
        <f t="shared" si="1"/>
        <v>CENTRALE      4</v>
      </c>
      <c r="C30" s="22" t="s">
        <v>22</v>
      </c>
      <c r="D30" s="52">
        <v>4</v>
      </c>
    </row>
    <row r="31" spans="2:12" x14ac:dyDescent="0.25">
      <c r="B31" s="11" t="str">
        <f t="shared" si="1"/>
        <v>C.A. SEM      5</v>
      </c>
      <c r="C31" s="19" t="s">
        <v>17</v>
      </c>
      <c r="D31" s="52">
        <v>5</v>
      </c>
      <c r="E31" s="20">
        <v>87612</v>
      </c>
      <c r="F31" s="20">
        <v>66212</v>
      </c>
      <c r="G31" s="20">
        <v>67301</v>
      </c>
      <c r="H31" s="20">
        <v>64788</v>
      </c>
      <c r="I31" s="20">
        <v>54950</v>
      </c>
      <c r="J31" s="20"/>
      <c r="K31" s="20">
        <v>31364</v>
      </c>
      <c r="L31" s="20"/>
    </row>
    <row r="32" spans="2:12" x14ac:dyDescent="0.25">
      <c r="B32" s="11" t="str">
        <f t="shared" si="1"/>
        <v>DIF 2019      5</v>
      </c>
      <c r="C32" s="12" t="s">
        <v>35</v>
      </c>
      <c r="D32" s="52">
        <v>5</v>
      </c>
      <c r="E32" s="21"/>
      <c r="F32" s="21"/>
      <c r="G32" s="21"/>
      <c r="H32" s="21"/>
      <c r="I32" s="21"/>
      <c r="J32" s="21"/>
      <c r="K32" s="21"/>
      <c r="L32" s="21"/>
    </row>
    <row r="33" spans="2:12" x14ac:dyDescent="0.25">
      <c r="B33" s="11" t="str">
        <f t="shared" si="1"/>
        <v>DIF SEM/PR      5</v>
      </c>
      <c r="C33" s="22" t="s">
        <v>19</v>
      </c>
      <c r="D33" s="52">
        <v>5</v>
      </c>
      <c r="E33" s="28"/>
      <c r="F33" s="28"/>
      <c r="G33" s="28"/>
      <c r="H33" s="28"/>
      <c r="I33" s="28"/>
      <c r="J33" s="28"/>
      <c r="K33" s="28"/>
      <c r="L33" s="28"/>
    </row>
    <row r="34" spans="2:12" x14ac:dyDescent="0.25">
      <c r="B34" s="11" t="str">
        <f t="shared" si="1"/>
        <v>CHIF. AFF M      5</v>
      </c>
      <c r="C34" s="12" t="s">
        <v>21</v>
      </c>
      <c r="D34" s="52">
        <v>5</v>
      </c>
      <c r="E34" s="20">
        <v>332091</v>
      </c>
      <c r="F34" s="26">
        <v>289018</v>
      </c>
      <c r="G34" s="20">
        <v>282601</v>
      </c>
      <c r="H34" s="26">
        <v>281721</v>
      </c>
      <c r="I34" s="20">
        <v>232180</v>
      </c>
      <c r="J34" s="26"/>
      <c r="K34" s="20">
        <v>122680</v>
      </c>
      <c r="L34" s="26"/>
    </row>
    <row r="35" spans="2:12" x14ac:dyDescent="0.25">
      <c r="B35" s="11" t="str">
        <f t="shared" si="1"/>
        <v>DIF 2019      5</v>
      </c>
      <c r="C35" s="12" t="s">
        <v>35</v>
      </c>
      <c r="D35" s="52">
        <v>5</v>
      </c>
      <c r="E35" s="27"/>
      <c r="F35" s="27"/>
      <c r="G35" s="27"/>
      <c r="H35" s="27"/>
      <c r="I35" s="27"/>
      <c r="J35" s="27"/>
      <c r="K35" s="27"/>
      <c r="L35" s="27"/>
    </row>
    <row r="36" spans="2:12" x14ac:dyDescent="0.25">
      <c r="B36" s="11" t="str">
        <f t="shared" si="1"/>
        <v>DIF AN/PR      5</v>
      </c>
      <c r="C36" s="12" t="s">
        <v>20</v>
      </c>
      <c r="D36" s="52">
        <v>5</v>
      </c>
    </row>
    <row r="37" spans="2:12" x14ac:dyDescent="0.25">
      <c r="B37" s="11" t="str">
        <f t="shared" si="1"/>
        <v>CENTRALE      5</v>
      </c>
      <c r="C37" s="22" t="s">
        <v>22</v>
      </c>
      <c r="D37" s="52">
        <v>5</v>
      </c>
      <c r="E37" s="23"/>
      <c r="F37" s="23"/>
      <c r="G37" s="23"/>
      <c r="H37" s="23"/>
      <c r="I37" s="23"/>
      <c r="J37" s="23"/>
      <c r="K37" s="23"/>
      <c r="L37" s="23"/>
    </row>
    <row r="38" spans="2:12" x14ac:dyDescent="0.25">
      <c r="B38" s="11" t="str">
        <f t="shared" si="1"/>
        <v>C.A. SEM      6</v>
      </c>
      <c r="C38" s="19" t="s">
        <v>17</v>
      </c>
      <c r="D38" s="49">
        <v>6</v>
      </c>
      <c r="E38" s="13">
        <v>72821</v>
      </c>
      <c r="F38" s="13">
        <v>61371</v>
      </c>
      <c r="G38" s="13">
        <v>64406</v>
      </c>
      <c r="H38" s="13">
        <v>65302</v>
      </c>
      <c r="I38" s="13">
        <v>54259</v>
      </c>
      <c r="J38" s="13"/>
      <c r="K38" s="13">
        <v>28656</v>
      </c>
      <c r="L38" s="13"/>
    </row>
    <row r="39" spans="2:12" x14ac:dyDescent="0.25">
      <c r="B39" s="11" t="str">
        <f t="shared" si="1"/>
        <v>DIF 2019      6</v>
      </c>
      <c r="C39" s="12" t="s">
        <v>35</v>
      </c>
      <c r="D39" s="49">
        <v>6</v>
      </c>
      <c r="E39" s="23"/>
      <c r="F39" s="23"/>
      <c r="G39" s="23"/>
      <c r="H39" s="23"/>
      <c r="I39" s="23"/>
      <c r="J39" s="23"/>
      <c r="K39" s="23"/>
      <c r="L39" s="23"/>
    </row>
    <row r="40" spans="2:12" x14ac:dyDescent="0.25">
      <c r="B40" s="11" t="str">
        <f t="shared" si="1"/>
        <v>DIF SEM/PR      6</v>
      </c>
      <c r="C40" s="22" t="s">
        <v>19</v>
      </c>
      <c r="D40" s="49">
        <v>6</v>
      </c>
      <c r="E40" s="28"/>
      <c r="F40" s="28"/>
      <c r="G40" s="28"/>
      <c r="H40" s="28"/>
      <c r="I40" s="28"/>
      <c r="J40" s="28"/>
      <c r="K40" s="28"/>
      <c r="L40" s="28"/>
    </row>
    <row r="41" spans="2:12" x14ac:dyDescent="0.25">
      <c r="B41" s="11" t="str">
        <f t="shared" si="1"/>
        <v>CHIF. AFF M      6</v>
      </c>
      <c r="C41" s="12" t="s">
        <v>21</v>
      </c>
      <c r="D41" s="49">
        <v>6</v>
      </c>
      <c r="E41" s="20">
        <v>404912</v>
      </c>
      <c r="F41" s="20">
        <v>350388</v>
      </c>
      <c r="G41" s="20">
        <v>347007</v>
      </c>
      <c r="H41" s="20">
        <v>347023</v>
      </c>
      <c r="I41" s="20">
        <v>286439</v>
      </c>
      <c r="J41" s="20"/>
      <c r="K41" s="20">
        <v>151336</v>
      </c>
      <c r="L41" s="20"/>
    </row>
    <row r="42" spans="2:12" x14ac:dyDescent="0.25">
      <c r="B42" s="11" t="str">
        <f t="shared" si="1"/>
        <v>DIF 2019      6</v>
      </c>
      <c r="C42" s="12" t="s">
        <v>35</v>
      </c>
      <c r="D42" s="49">
        <v>6</v>
      </c>
    </row>
    <row r="43" spans="2:12" x14ac:dyDescent="0.25">
      <c r="B43" s="11" t="str">
        <f t="shared" si="1"/>
        <v>DIF AN/PR      6</v>
      </c>
      <c r="C43" s="12" t="s">
        <v>20</v>
      </c>
      <c r="D43" s="49">
        <v>6</v>
      </c>
      <c r="E43" s="23"/>
      <c r="F43" s="23"/>
      <c r="G43" s="23"/>
      <c r="H43" s="23"/>
      <c r="I43" s="23"/>
      <c r="J43" s="23"/>
      <c r="K43" s="23"/>
      <c r="L43" s="23"/>
    </row>
    <row r="44" spans="2:12" x14ac:dyDescent="0.25">
      <c r="B44" s="11" t="str">
        <f t="shared" si="1"/>
        <v>CENTRALE      6</v>
      </c>
      <c r="C44" s="22" t="s">
        <v>22</v>
      </c>
      <c r="D44" s="49">
        <v>6</v>
      </c>
    </row>
    <row r="45" spans="2:12" x14ac:dyDescent="0.25">
      <c r="B45" s="11" t="str">
        <f t="shared" si="1"/>
        <v>C.A. SEM      7</v>
      </c>
      <c r="C45" s="25" t="s">
        <v>17</v>
      </c>
      <c r="D45" s="50">
        <v>7</v>
      </c>
      <c r="E45" s="20">
        <v>66151</v>
      </c>
      <c r="F45" s="20">
        <v>55406</v>
      </c>
      <c r="G45" s="20">
        <v>60630</v>
      </c>
      <c r="H45" s="20">
        <v>60819</v>
      </c>
      <c r="I45" s="20">
        <v>53401</v>
      </c>
      <c r="J45" s="20"/>
      <c r="K45" s="20">
        <v>26012</v>
      </c>
      <c r="L45" s="20"/>
    </row>
    <row r="46" spans="2:12" x14ac:dyDescent="0.25">
      <c r="B46" s="11" t="str">
        <f t="shared" si="1"/>
        <v>DIF 2020      7</v>
      </c>
      <c r="C46" s="12" t="s">
        <v>18</v>
      </c>
      <c r="D46" s="50">
        <v>7</v>
      </c>
      <c r="E46" s="21"/>
      <c r="F46" s="21"/>
      <c r="G46" s="21"/>
      <c r="H46" s="21"/>
      <c r="I46" s="21"/>
      <c r="J46" s="21"/>
      <c r="K46" s="21"/>
      <c r="L46" s="21"/>
    </row>
    <row r="47" spans="2:12" x14ac:dyDescent="0.25">
      <c r="B47" s="11" t="str">
        <f t="shared" si="1"/>
        <v>DIF SEM/PR      7</v>
      </c>
      <c r="C47" s="22" t="s">
        <v>19</v>
      </c>
      <c r="D47" s="50">
        <v>7</v>
      </c>
      <c r="E47" s="28"/>
      <c r="F47" s="28"/>
      <c r="G47" s="28"/>
      <c r="H47" s="28"/>
      <c r="I47" s="28"/>
      <c r="J47" s="28"/>
      <c r="K47" s="28"/>
      <c r="L47" s="28"/>
    </row>
    <row r="48" spans="2:12" x14ac:dyDescent="0.25">
      <c r="B48" s="11" t="str">
        <f t="shared" si="1"/>
        <v>CHIF. AFF M      7</v>
      </c>
      <c r="C48" s="12" t="s">
        <v>21</v>
      </c>
      <c r="D48" s="50">
        <v>7</v>
      </c>
      <c r="E48" s="20">
        <v>471063</v>
      </c>
      <c r="F48" s="26">
        <v>405794</v>
      </c>
      <c r="G48" s="20">
        <v>407638</v>
      </c>
      <c r="H48" s="26">
        <v>407842</v>
      </c>
      <c r="I48" s="20">
        <v>339840</v>
      </c>
      <c r="J48" s="26"/>
      <c r="K48" s="20">
        <v>177348</v>
      </c>
      <c r="L48" s="26"/>
    </row>
    <row r="49" spans="2:12" x14ac:dyDescent="0.25">
      <c r="B49" s="11" t="str">
        <f t="shared" si="1"/>
        <v>DIF 2020      7</v>
      </c>
      <c r="C49" s="22" t="s">
        <v>18</v>
      </c>
      <c r="D49" s="50">
        <v>7</v>
      </c>
      <c r="E49" s="27"/>
      <c r="F49" s="27"/>
      <c r="G49" s="27"/>
      <c r="H49" s="27"/>
      <c r="I49" s="27"/>
      <c r="J49" s="27"/>
      <c r="K49" s="27"/>
      <c r="L49" s="27"/>
    </row>
    <row r="50" spans="2:12" x14ac:dyDescent="0.25">
      <c r="B50" s="11" t="str">
        <f t="shared" si="1"/>
        <v>DIF AN/PR      7</v>
      </c>
      <c r="C50" s="12" t="s">
        <v>20</v>
      </c>
      <c r="D50" s="50">
        <v>7</v>
      </c>
    </row>
    <row r="51" spans="2:12" x14ac:dyDescent="0.25">
      <c r="B51" s="11" t="str">
        <f t="shared" si="1"/>
        <v>CENTRALE      7</v>
      </c>
      <c r="C51" s="22" t="s">
        <v>22</v>
      </c>
      <c r="D51" s="50">
        <v>7</v>
      </c>
      <c r="E51" s="23"/>
      <c r="F51" s="23"/>
      <c r="G51" s="23"/>
      <c r="H51" s="23"/>
      <c r="I51" s="23"/>
      <c r="J51" s="23"/>
      <c r="K51" s="23"/>
      <c r="L51" s="23"/>
    </row>
    <row r="52" spans="2:12" x14ac:dyDescent="0.25">
      <c r="B52" s="11" t="str">
        <f t="shared" si="1"/>
        <v>C.A. SEM      8</v>
      </c>
      <c r="C52" s="25" t="s">
        <v>17</v>
      </c>
      <c r="D52" s="49">
        <v>8</v>
      </c>
      <c r="E52" s="20">
        <v>87501</v>
      </c>
      <c r="F52" s="26">
        <v>78048</v>
      </c>
      <c r="G52" s="20">
        <v>74255</v>
      </c>
      <c r="H52" s="26">
        <v>78372</v>
      </c>
      <c r="I52" s="20">
        <v>73912</v>
      </c>
      <c r="J52" s="26"/>
      <c r="K52" s="20">
        <v>35795</v>
      </c>
      <c r="L52" s="26"/>
    </row>
    <row r="53" spans="2:12" x14ac:dyDescent="0.25">
      <c r="B53" s="11" t="str">
        <f t="shared" si="1"/>
        <v>DIF 2020      8</v>
      </c>
      <c r="C53" s="22" t="s">
        <v>18</v>
      </c>
      <c r="D53" s="49">
        <v>8</v>
      </c>
      <c r="E53" s="27"/>
      <c r="F53" s="27"/>
      <c r="G53" s="27"/>
      <c r="H53" s="27"/>
      <c r="I53" s="27"/>
      <c r="J53" s="27"/>
      <c r="K53" s="27"/>
      <c r="L53" s="27"/>
    </row>
    <row r="54" spans="2:12" x14ac:dyDescent="0.25">
      <c r="B54" s="11" t="str">
        <f t="shared" si="1"/>
        <v>DIF SEM/PR      8</v>
      </c>
      <c r="C54" s="12" t="s">
        <v>19</v>
      </c>
      <c r="D54" s="49">
        <v>8</v>
      </c>
      <c r="E54" s="28"/>
      <c r="F54" s="28"/>
      <c r="G54" s="28"/>
      <c r="H54" s="28"/>
      <c r="I54" s="28"/>
      <c r="J54" s="28"/>
      <c r="K54" s="28"/>
      <c r="L54" s="28"/>
    </row>
    <row r="55" spans="2:12" x14ac:dyDescent="0.25">
      <c r="B55" s="11" t="str">
        <f t="shared" si="1"/>
        <v>CHIF. AFF M      8</v>
      </c>
      <c r="C55" s="22" t="s">
        <v>21</v>
      </c>
      <c r="D55" s="49">
        <v>8</v>
      </c>
      <c r="E55" s="20">
        <v>558563</v>
      </c>
      <c r="F55" s="20">
        <v>483842</v>
      </c>
      <c r="G55" s="20">
        <v>481893</v>
      </c>
      <c r="H55" s="20">
        <v>486214</v>
      </c>
      <c r="I55" s="20">
        <v>413752</v>
      </c>
      <c r="J55" s="20"/>
      <c r="K55" s="20">
        <v>213142</v>
      </c>
      <c r="L55" s="20"/>
    </row>
    <row r="56" spans="2:12" x14ac:dyDescent="0.25">
      <c r="B56" s="11" t="str">
        <f t="shared" si="1"/>
        <v>DIF 2020      8</v>
      </c>
      <c r="C56" s="12" t="s">
        <v>18</v>
      </c>
      <c r="D56" s="49">
        <v>8</v>
      </c>
      <c r="E56" s="21"/>
      <c r="F56" s="21"/>
      <c r="G56" s="21"/>
      <c r="H56" s="21"/>
      <c r="I56" s="21"/>
      <c r="J56" s="21"/>
      <c r="K56" s="21"/>
      <c r="L56" s="21"/>
    </row>
    <row r="57" spans="2:12" x14ac:dyDescent="0.25">
      <c r="B57" s="11" t="str">
        <f t="shared" si="1"/>
        <v>DIF AN/PR      8</v>
      </c>
      <c r="C57" s="22" t="s">
        <v>20</v>
      </c>
      <c r="D57" s="49">
        <v>8</v>
      </c>
      <c r="E57" s="23"/>
      <c r="F57" s="23"/>
      <c r="G57" s="23"/>
      <c r="H57" s="23"/>
      <c r="I57" s="23"/>
      <c r="J57" s="23"/>
      <c r="K57" s="23"/>
      <c r="L57" s="23"/>
    </row>
    <row r="58" spans="2:12" x14ac:dyDescent="0.25">
      <c r="B58" s="11" t="str">
        <f t="shared" si="1"/>
        <v>CENTRALE      8</v>
      </c>
      <c r="C58" s="12" t="s">
        <v>22</v>
      </c>
      <c r="D58" s="49">
        <v>8</v>
      </c>
    </row>
    <row r="59" spans="2:12" x14ac:dyDescent="0.25">
      <c r="B59" s="11" t="str">
        <f t="shared" si="1"/>
        <v>C.A. SEM      9</v>
      </c>
      <c r="C59" s="25" t="s">
        <v>17</v>
      </c>
      <c r="D59" s="50">
        <v>9</v>
      </c>
      <c r="E59" s="20">
        <v>81968</v>
      </c>
      <c r="F59" s="20">
        <v>73558</v>
      </c>
      <c r="G59" s="20">
        <v>75017</v>
      </c>
      <c r="H59" s="20">
        <v>78340</v>
      </c>
      <c r="I59" s="20">
        <v>64002</v>
      </c>
      <c r="J59" s="20"/>
      <c r="K59" s="20">
        <v>30626</v>
      </c>
      <c r="L59" s="20"/>
    </row>
    <row r="60" spans="2:12" x14ac:dyDescent="0.25">
      <c r="B60" s="11" t="str">
        <f t="shared" si="1"/>
        <v>DIF 2020      9</v>
      </c>
      <c r="C60" s="12" t="s">
        <v>18</v>
      </c>
      <c r="D60" s="50">
        <v>9</v>
      </c>
      <c r="E60" s="21"/>
      <c r="F60" s="21"/>
      <c r="G60" s="21"/>
      <c r="H60" s="21"/>
      <c r="I60" s="21"/>
      <c r="J60" s="21"/>
      <c r="K60" s="21"/>
      <c r="L60" s="21"/>
    </row>
    <row r="61" spans="2:12" x14ac:dyDescent="0.25">
      <c r="B61" s="11" t="str">
        <f t="shared" si="1"/>
        <v>DIF SEM/PR      9</v>
      </c>
      <c r="C61" s="22" t="s">
        <v>19</v>
      </c>
      <c r="D61" s="50">
        <v>9</v>
      </c>
      <c r="E61" s="28"/>
      <c r="F61" s="28"/>
      <c r="G61" s="28"/>
      <c r="H61" s="28"/>
      <c r="I61" s="28"/>
      <c r="J61" s="28"/>
      <c r="K61" s="28"/>
      <c r="L61" s="28"/>
    </row>
    <row r="62" spans="2:12" x14ac:dyDescent="0.25">
      <c r="B62" s="11" t="str">
        <f t="shared" si="1"/>
        <v>CHIF. AFF M      9</v>
      </c>
      <c r="C62" s="12" t="s">
        <v>21</v>
      </c>
      <c r="D62" s="50">
        <v>9</v>
      </c>
      <c r="E62" s="20">
        <v>640532</v>
      </c>
      <c r="F62" s="26">
        <v>557400</v>
      </c>
      <c r="G62" s="20">
        <v>556910</v>
      </c>
      <c r="H62" s="26">
        <v>564555</v>
      </c>
      <c r="I62" s="20">
        <v>477754</v>
      </c>
      <c r="J62" s="26"/>
      <c r="K62" s="20">
        <v>243769</v>
      </c>
      <c r="L62" s="26"/>
    </row>
    <row r="63" spans="2:12" x14ac:dyDescent="0.25">
      <c r="B63" s="11" t="str">
        <f t="shared" si="1"/>
        <v>DIF 2020      9</v>
      </c>
      <c r="C63" s="22" t="s">
        <v>18</v>
      </c>
      <c r="D63" s="50">
        <v>9</v>
      </c>
      <c r="E63" s="27"/>
      <c r="F63" s="27"/>
      <c r="G63" s="27"/>
      <c r="H63" s="27"/>
      <c r="I63" s="27"/>
      <c r="J63" s="27"/>
      <c r="K63" s="27"/>
      <c r="L63" s="27"/>
    </row>
    <row r="64" spans="2:12" x14ac:dyDescent="0.25">
      <c r="B64" s="11" t="str">
        <f t="shared" si="1"/>
        <v>DIF AN/PR      9</v>
      </c>
      <c r="C64" s="12" t="s">
        <v>20</v>
      </c>
      <c r="D64" s="50">
        <v>9</v>
      </c>
    </row>
    <row r="65" spans="2:12" x14ac:dyDescent="0.25">
      <c r="B65" s="11" t="str">
        <f t="shared" si="1"/>
        <v>CENTRALE      9</v>
      </c>
      <c r="C65" s="22" t="s">
        <v>22</v>
      </c>
      <c r="D65" s="50">
        <v>9</v>
      </c>
      <c r="E65" s="23"/>
      <c r="F65" s="23"/>
      <c r="G65" s="23"/>
      <c r="H65" s="23"/>
      <c r="I65" s="23"/>
      <c r="J65" s="23"/>
      <c r="K65" s="23"/>
      <c r="L65" s="23"/>
    </row>
    <row r="66" spans="2:12" x14ac:dyDescent="0.25">
      <c r="B66" s="11" t="str">
        <f t="shared" si="1"/>
        <v>C.A. SEM      10</v>
      </c>
      <c r="C66" s="25" t="s">
        <v>17</v>
      </c>
      <c r="D66" s="49">
        <v>10</v>
      </c>
      <c r="E66" s="20">
        <v>87690</v>
      </c>
      <c r="F66" s="26">
        <v>72955</v>
      </c>
      <c r="G66" s="20">
        <v>71586</v>
      </c>
      <c r="H66" s="26">
        <v>75927</v>
      </c>
      <c r="I66" s="20">
        <v>65614</v>
      </c>
      <c r="J66" s="26"/>
      <c r="K66" s="20">
        <v>39011</v>
      </c>
      <c r="L66" s="26"/>
    </row>
    <row r="67" spans="2:12" x14ac:dyDescent="0.25">
      <c r="B67" s="11" t="str">
        <f t="shared" si="1"/>
        <v>DIF 2020      10</v>
      </c>
      <c r="C67" s="22" t="s">
        <v>18</v>
      </c>
      <c r="D67" s="49">
        <v>10</v>
      </c>
      <c r="E67" s="27"/>
      <c r="F67" s="27"/>
      <c r="G67" s="27"/>
      <c r="H67" s="27"/>
      <c r="I67" s="27"/>
      <c r="J67" s="27"/>
      <c r="K67" s="27"/>
      <c r="L67" s="27"/>
    </row>
    <row r="68" spans="2:12" x14ac:dyDescent="0.25">
      <c r="B68" s="11" t="str">
        <f t="shared" si="1"/>
        <v>DIF SEM/PR      10</v>
      </c>
      <c r="C68" s="12" t="s">
        <v>19</v>
      </c>
      <c r="D68" s="49">
        <v>10</v>
      </c>
      <c r="E68" s="28"/>
      <c r="F68" s="28"/>
      <c r="G68" s="28"/>
      <c r="H68" s="28"/>
      <c r="I68" s="28"/>
      <c r="J68" s="28"/>
      <c r="K68" s="28"/>
      <c r="L68" s="28"/>
    </row>
    <row r="69" spans="2:12" x14ac:dyDescent="0.25">
      <c r="B69" s="11" t="str">
        <f t="shared" si="1"/>
        <v>CHIF. AFF M      10</v>
      </c>
      <c r="C69" s="22" t="s">
        <v>21</v>
      </c>
      <c r="D69" s="49">
        <v>10</v>
      </c>
      <c r="E69" s="20">
        <v>728221</v>
      </c>
      <c r="F69" s="20">
        <v>630355</v>
      </c>
      <c r="G69" s="20">
        <v>628496</v>
      </c>
      <c r="H69" s="20">
        <v>640482</v>
      </c>
      <c r="I69" s="20">
        <v>543368</v>
      </c>
      <c r="J69" s="20"/>
      <c r="K69" s="20">
        <v>282780</v>
      </c>
      <c r="L69" s="20"/>
    </row>
    <row r="70" spans="2:12" x14ac:dyDescent="0.25">
      <c r="B70" s="11" t="str">
        <f t="shared" si="1"/>
        <v>DIF 2020      10</v>
      </c>
      <c r="C70" s="12" t="s">
        <v>18</v>
      </c>
      <c r="D70" s="49">
        <v>10</v>
      </c>
      <c r="E70" s="21"/>
      <c r="F70" s="21"/>
      <c r="G70" s="21"/>
      <c r="H70" s="21"/>
      <c r="I70" s="21"/>
      <c r="J70" s="21"/>
      <c r="K70" s="21"/>
      <c r="L70" s="21"/>
    </row>
    <row r="71" spans="2:12" x14ac:dyDescent="0.25">
      <c r="B71" s="11" t="str">
        <f t="shared" si="1"/>
        <v>DIF AN/PR      10</v>
      </c>
      <c r="C71" s="22" t="s">
        <v>20</v>
      </c>
      <c r="D71" s="49">
        <v>10</v>
      </c>
      <c r="E71" s="23"/>
      <c r="F71" s="23"/>
      <c r="G71" s="23"/>
      <c r="H71" s="23"/>
      <c r="I71" s="23"/>
      <c r="J71" s="23"/>
      <c r="K71" s="23"/>
      <c r="L71" s="23"/>
    </row>
    <row r="72" spans="2:12" x14ac:dyDescent="0.25">
      <c r="B72" s="11" t="str">
        <f t="shared" si="1"/>
        <v>CENTRALE      10</v>
      </c>
      <c r="C72" s="12" t="s">
        <v>22</v>
      </c>
      <c r="D72" s="49">
        <v>10</v>
      </c>
    </row>
    <row r="73" spans="2:12" x14ac:dyDescent="0.25">
      <c r="B73" s="11" t="str">
        <f t="shared" si="1"/>
        <v>C.A. SEM      11</v>
      </c>
      <c r="C73" s="25" t="s">
        <v>17</v>
      </c>
      <c r="D73" s="50">
        <v>11</v>
      </c>
      <c r="E73" s="20">
        <v>63401</v>
      </c>
      <c r="F73" s="20">
        <v>55744</v>
      </c>
      <c r="G73" s="20">
        <v>58544</v>
      </c>
      <c r="H73" s="20">
        <v>60696</v>
      </c>
      <c r="I73" s="20">
        <v>52399</v>
      </c>
      <c r="J73" s="20"/>
      <c r="K73" s="20">
        <v>30854</v>
      </c>
      <c r="L73" s="20"/>
    </row>
    <row r="74" spans="2:12" x14ac:dyDescent="0.25">
      <c r="B74" s="11" t="str">
        <f t="shared" si="1"/>
        <v>DIF 2020      11</v>
      </c>
      <c r="C74" s="12" t="s">
        <v>18</v>
      </c>
      <c r="D74" s="50">
        <v>11</v>
      </c>
      <c r="E74" s="21"/>
      <c r="F74" s="21"/>
      <c r="G74" s="21"/>
      <c r="H74" s="21"/>
      <c r="I74" s="21"/>
      <c r="J74" s="21"/>
      <c r="K74" s="21"/>
      <c r="L74" s="21"/>
    </row>
    <row r="75" spans="2:12" x14ac:dyDescent="0.25">
      <c r="B75" s="11" t="str">
        <f t="shared" ref="B75:B138" si="2">C75&amp;"      "&amp;D75</f>
        <v>DIF SEM/PR      11</v>
      </c>
      <c r="C75" s="22" t="s">
        <v>19</v>
      </c>
      <c r="D75" s="50">
        <v>11</v>
      </c>
      <c r="E75" s="28"/>
      <c r="F75" s="28"/>
      <c r="G75" s="28"/>
      <c r="H75" s="28"/>
      <c r="I75" s="28"/>
      <c r="J75" s="28"/>
      <c r="K75" s="28"/>
      <c r="L75" s="28"/>
    </row>
    <row r="76" spans="2:12" x14ac:dyDescent="0.25">
      <c r="B76" s="11" t="str">
        <f t="shared" si="2"/>
        <v>CHIF. AFF M      11</v>
      </c>
      <c r="C76" s="12" t="s">
        <v>21</v>
      </c>
      <c r="D76" s="50">
        <v>11</v>
      </c>
      <c r="E76" s="20">
        <v>791623</v>
      </c>
      <c r="F76" s="26">
        <v>686099</v>
      </c>
      <c r="G76" s="20">
        <v>687040</v>
      </c>
      <c r="H76" s="26">
        <v>701178</v>
      </c>
      <c r="I76" s="20">
        <v>595767</v>
      </c>
      <c r="J76" s="26"/>
      <c r="K76" s="20">
        <v>313634</v>
      </c>
      <c r="L76" s="26"/>
    </row>
    <row r="77" spans="2:12" x14ac:dyDescent="0.25">
      <c r="B77" s="11" t="str">
        <f t="shared" si="2"/>
        <v>DIF 2020      11</v>
      </c>
      <c r="C77" s="22" t="s">
        <v>18</v>
      </c>
      <c r="D77" s="50">
        <v>11</v>
      </c>
      <c r="E77" s="27"/>
      <c r="F77" s="27"/>
      <c r="G77" s="27"/>
      <c r="H77" s="27"/>
      <c r="I77" s="27"/>
      <c r="J77" s="27"/>
      <c r="K77" s="27"/>
      <c r="L77" s="27"/>
    </row>
    <row r="78" spans="2:12" x14ac:dyDescent="0.25">
      <c r="B78" s="11" t="str">
        <f t="shared" si="2"/>
        <v>DIF AN/PR      11</v>
      </c>
      <c r="C78" s="12" t="s">
        <v>20</v>
      </c>
      <c r="D78" s="50">
        <v>11</v>
      </c>
    </row>
    <row r="79" spans="2:12" x14ac:dyDescent="0.25">
      <c r="B79" s="11" t="str">
        <f t="shared" si="2"/>
        <v>CENTRALE      11</v>
      </c>
      <c r="C79" s="22" t="s">
        <v>22</v>
      </c>
      <c r="D79" s="50">
        <v>11</v>
      </c>
      <c r="E79" s="23"/>
      <c r="F79" s="23"/>
      <c r="G79" s="23"/>
      <c r="H79" s="23"/>
      <c r="I79" s="23"/>
      <c r="J79" s="23"/>
      <c r="K79" s="23"/>
      <c r="L79" s="23"/>
    </row>
    <row r="80" spans="2:12" x14ac:dyDescent="0.25">
      <c r="B80" s="11" t="str">
        <f t="shared" si="2"/>
        <v>C.A. SEM      12</v>
      </c>
      <c r="C80" s="19" t="s">
        <v>17</v>
      </c>
      <c r="D80" s="49">
        <v>12</v>
      </c>
      <c r="E80" s="20">
        <v>102736</v>
      </c>
      <c r="F80" s="26">
        <v>107220</v>
      </c>
      <c r="G80" s="20">
        <v>88887</v>
      </c>
      <c r="H80" s="26">
        <v>76267</v>
      </c>
      <c r="I80" s="20">
        <v>78759</v>
      </c>
      <c r="J80" s="26"/>
      <c r="K80" s="20">
        <v>34729</v>
      </c>
      <c r="L80" s="26"/>
    </row>
    <row r="81" spans="2:12" x14ac:dyDescent="0.25">
      <c r="B81" s="11" t="str">
        <f t="shared" si="2"/>
        <v>DIF 2019      12</v>
      </c>
      <c r="C81" s="12" t="s">
        <v>35</v>
      </c>
      <c r="D81" s="49">
        <v>12</v>
      </c>
      <c r="E81" s="27"/>
      <c r="F81" s="27"/>
      <c r="G81" s="27"/>
      <c r="H81" s="27"/>
      <c r="I81" s="27"/>
      <c r="J81" s="27"/>
      <c r="K81" s="27"/>
      <c r="L81" s="27"/>
    </row>
    <row r="82" spans="2:12" x14ac:dyDescent="0.25">
      <c r="B82" s="11" t="str">
        <f t="shared" si="2"/>
        <v>DIF SEM/PR      12</v>
      </c>
      <c r="C82" s="22" t="s">
        <v>19</v>
      </c>
      <c r="D82" s="49">
        <v>12</v>
      </c>
      <c r="E82" s="28"/>
      <c r="F82" s="28"/>
      <c r="G82" s="28"/>
      <c r="H82" s="28"/>
      <c r="I82" s="28"/>
      <c r="J82" s="28"/>
      <c r="K82" s="28"/>
      <c r="L82" s="28"/>
    </row>
    <row r="83" spans="2:12" x14ac:dyDescent="0.25">
      <c r="B83" s="11" t="str">
        <f t="shared" si="2"/>
        <v>CHIF. AFF M      12</v>
      </c>
      <c r="C83" s="12" t="s">
        <v>21</v>
      </c>
      <c r="D83" s="49">
        <v>12</v>
      </c>
      <c r="E83" s="20">
        <v>894359</v>
      </c>
      <c r="F83" s="20">
        <v>793318</v>
      </c>
      <c r="G83" s="20">
        <v>775927</v>
      </c>
      <c r="H83" s="20">
        <v>777445</v>
      </c>
      <c r="I83" s="20">
        <v>674525</v>
      </c>
      <c r="J83" s="20"/>
      <c r="K83" s="20">
        <v>348363</v>
      </c>
      <c r="L83" s="20"/>
    </row>
    <row r="84" spans="2:12" x14ac:dyDescent="0.25">
      <c r="B84" s="11" t="str">
        <f t="shared" si="2"/>
        <v>DIF 2019      12</v>
      </c>
      <c r="C84" s="12" t="s">
        <v>35</v>
      </c>
      <c r="D84" s="49">
        <v>12</v>
      </c>
      <c r="E84" s="21"/>
      <c r="F84" s="21"/>
      <c r="G84" s="21"/>
      <c r="H84" s="21"/>
      <c r="I84" s="21"/>
      <c r="J84" s="21"/>
      <c r="K84" s="21"/>
      <c r="L84" s="21"/>
    </row>
    <row r="85" spans="2:12" x14ac:dyDescent="0.25">
      <c r="B85" s="11" t="str">
        <f t="shared" si="2"/>
        <v>DIF AN/PR      12</v>
      </c>
      <c r="C85" s="12" t="s">
        <v>20</v>
      </c>
      <c r="D85" s="49">
        <v>12</v>
      </c>
      <c r="E85" s="23"/>
      <c r="F85" s="23"/>
      <c r="G85" s="23"/>
      <c r="H85" s="23"/>
      <c r="I85" s="23"/>
      <c r="J85" s="23"/>
      <c r="K85" s="23"/>
      <c r="L85" s="23"/>
    </row>
    <row r="86" spans="2:12" x14ac:dyDescent="0.25">
      <c r="B86" s="11" t="str">
        <f t="shared" si="2"/>
        <v>CENTRALE      12</v>
      </c>
      <c r="C86" s="22" t="s">
        <v>22</v>
      </c>
      <c r="D86" s="49">
        <v>12</v>
      </c>
    </row>
    <row r="87" spans="2:12" x14ac:dyDescent="0.25">
      <c r="B87" s="11" t="str">
        <f t="shared" si="2"/>
        <v>C.A. SEM      13</v>
      </c>
      <c r="C87" s="19" t="s">
        <v>17</v>
      </c>
      <c r="D87" s="50">
        <v>13</v>
      </c>
      <c r="E87" s="20">
        <v>16352</v>
      </c>
      <c r="F87" s="20">
        <v>28666</v>
      </c>
      <c r="G87" s="20">
        <v>20161</v>
      </c>
      <c r="H87" s="20">
        <v>12425</v>
      </c>
      <c r="I87" s="20">
        <v>16564</v>
      </c>
      <c r="J87" s="20"/>
      <c r="K87" s="20">
        <v>7400</v>
      </c>
      <c r="L87" s="20"/>
    </row>
    <row r="88" spans="2:12" x14ac:dyDescent="0.25">
      <c r="B88" s="11" t="str">
        <f t="shared" si="2"/>
        <v>DIF 2019      13</v>
      </c>
      <c r="C88" s="12" t="s">
        <v>35</v>
      </c>
      <c r="D88" s="50">
        <v>13</v>
      </c>
      <c r="E88" s="21"/>
      <c r="F88" s="21"/>
      <c r="G88" s="21"/>
      <c r="H88" s="21"/>
      <c r="I88" s="21"/>
      <c r="J88" s="21"/>
      <c r="K88" s="21"/>
      <c r="L88" s="21"/>
    </row>
    <row r="89" spans="2:12" x14ac:dyDescent="0.25">
      <c r="B89" s="11" t="str">
        <f t="shared" si="2"/>
        <v>DIF SEM/PR      13</v>
      </c>
      <c r="C89" s="22" t="s">
        <v>19</v>
      </c>
      <c r="D89" s="50">
        <v>13</v>
      </c>
      <c r="E89" s="28"/>
      <c r="F89" s="28"/>
      <c r="G89" s="28"/>
      <c r="H89" s="28"/>
      <c r="I89" s="28"/>
      <c r="J89" s="28"/>
      <c r="K89" s="28"/>
      <c r="L89" s="28"/>
    </row>
    <row r="90" spans="2:12" x14ac:dyDescent="0.25">
      <c r="B90" s="11" t="str">
        <f t="shared" si="2"/>
        <v>CHIF. AFF M      13</v>
      </c>
      <c r="C90" s="12" t="s">
        <v>21</v>
      </c>
      <c r="D90" s="50">
        <v>13</v>
      </c>
      <c r="E90" s="20">
        <v>910711</v>
      </c>
      <c r="F90" s="26">
        <v>821984</v>
      </c>
      <c r="G90" s="20">
        <v>796088</v>
      </c>
      <c r="H90" s="26">
        <v>789871</v>
      </c>
      <c r="I90" s="20">
        <v>691090</v>
      </c>
      <c r="J90" s="26"/>
      <c r="K90" s="20">
        <v>355762</v>
      </c>
      <c r="L90" s="26"/>
    </row>
    <row r="91" spans="2:12" x14ac:dyDescent="0.25">
      <c r="B91" s="11" t="str">
        <f t="shared" si="2"/>
        <v>DIF 2019      13</v>
      </c>
      <c r="C91" s="12" t="s">
        <v>35</v>
      </c>
      <c r="D91" s="50">
        <v>13</v>
      </c>
      <c r="E91" s="27"/>
      <c r="F91" s="27"/>
      <c r="G91" s="27"/>
      <c r="H91" s="27"/>
      <c r="I91" s="27"/>
      <c r="J91" s="27"/>
      <c r="K91" s="27"/>
      <c r="L91" s="27"/>
    </row>
    <row r="92" spans="2:12" x14ac:dyDescent="0.25">
      <c r="B92" s="11" t="str">
        <f t="shared" si="2"/>
        <v>DIF AN/PR      13</v>
      </c>
      <c r="C92" s="12" t="s">
        <v>20</v>
      </c>
      <c r="D92" s="50">
        <v>13</v>
      </c>
    </row>
    <row r="93" spans="2:12" x14ac:dyDescent="0.25">
      <c r="B93" s="11" t="str">
        <f t="shared" si="2"/>
        <v>CENTRALE      13</v>
      </c>
      <c r="C93" s="22" t="s">
        <v>22</v>
      </c>
      <c r="D93" s="50">
        <v>13</v>
      </c>
      <c r="E93" s="23"/>
      <c r="F93" s="23"/>
      <c r="G93" s="23"/>
      <c r="H93" s="23"/>
      <c r="I93" s="23"/>
      <c r="J93" s="23"/>
      <c r="K93" s="23"/>
      <c r="L93" s="23"/>
    </row>
    <row r="94" spans="2:12" x14ac:dyDescent="0.25">
      <c r="B94" s="11" t="str">
        <f t="shared" si="2"/>
        <v>C.A. SEM      14</v>
      </c>
      <c r="C94" s="19" t="s">
        <v>17</v>
      </c>
      <c r="D94" s="49">
        <v>14</v>
      </c>
      <c r="E94" s="20">
        <v>19876</v>
      </c>
      <c r="F94" s="26">
        <v>23578</v>
      </c>
      <c r="G94" s="20">
        <v>17989</v>
      </c>
      <c r="H94" s="26">
        <v>11500</v>
      </c>
      <c r="I94" s="20">
        <v>16879</v>
      </c>
      <c r="J94" s="26"/>
      <c r="K94" s="20">
        <v>8900</v>
      </c>
      <c r="L94" s="26"/>
    </row>
    <row r="95" spans="2:12" x14ac:dyDescent="0.25">
      <c r="B95" s="11" t="str">
        <f t="shared" si="2"/>
        <v>DIF 2019      14</v>
      </c>
      <c r="C95" s="12" t="s">
        <v>35</v>
      </c>
      <c r="D95" s="49">
        <v>14</v>
      </c>
      <c r="E95" s="27"/>
      <c r="F95" s="27"/>
      <c r="G95" s="27"/>
      <c r="H95" s="27"/>
      <c r="I95" s="27"/>
      <c r="J95" s="27"/>
      <c r="K95" s="27"/>
      <c r="L95" s="27"/>
    </row>
    <row r="96" spans="2:12" x14ac:dyDescent="0.25">
      <c r="B96" s="11" t="str">
        <f t="shared" si="2"/>
        <v>DIF SEM/PR      14</v>
      </c>
      <c r="C96" s="22" t="s">
        <v>19</v>
      </c>
      <c r="D96" s="49">
        <v>14</v>
      </c>
      <c r="E96" s="28"/>
      <c r="F96" s="28"/>
      <c r="G96" s="28"/>
      <c r="H96" s="28"/>
      <c r="I96" s="28"/>
      <c r="J96" s="28"/>
      <c r="K96" s="28"/>
      <c r="L96" s="28"/>
    </row>
    <row r="97" spans="2:12" x14ac:dyDescent="0.25">
      <c r="B97" s="11" t="str">
        <f t="shared" si="2"/>
        <v>CHIF. AFF M      14</v>
      </c>
      <c r="C97" s="12" t="s">
        <v>21</v>
      </c>
      <c r="D97" s="49">
        <v>14</v>
      </c>
      <c r="E97" s="20">
        <f>E90+E94</f>
        <v>930587</v>
      </c>
      <c r="F97" s="20">
        <f t="shared" ref="F97:K97" si="3">F90+F94</f>
        <v>845562</v>
      </c>
      <c r="G97" s="20">
        <f t="shared" si="3"/>
        <v>814077</v>
      </c>
      <c r="H97" s="20">
        <f t="shared" si="3"/>
        <v>801371</v>
      </c>
      <c r="I97" s="20">
        <f t="shared" si="3"/>
        <v>707969</v>
      </c>
      <c r="J97" s="20"/>
      <c r="K97" s="20">
        <f t="shared" si="3"/>
        <v>364662</v>
      </c>
      <c r="L97" s="20"/>
    </row>
    <row r="98" spans="2:12" x14ac:dyDescent="0.25">
      <c r="B98" s="11" t="str">
        <f t="shared" si="2"/>
        <v>DIF 2019      14</v>
      </c>
      <c r="C98" s="12" t="s">
        <v>35</v>
      </c>
      <c r="D98" s="49">
        <v>14</v>
      </c>
      <c r="E98" s="21"/>
      <c r="F98" s="21"/>
      <c r="G98" s="21"/>
      <c r="H98" s="21"/>
      <c r="I98" s="21"/>
      <c r="J98" s="21"/>
      <c r="K98" s="21"/>
      <c r="L98" s="21"/>
    </row>
    <row r="99" spans="2:12" x14ac:dyDescent="0.25">
      <c r="B99" s="11" t="str">
        <f t="shared" si="2"/>
        <v>DIF AN/PR      14</v>
      </c>
      <c r="C99" s="12" t="s">
        <v>20</v>
      </c>
      <c r="D99" s="49">
        <v>14</v>
      </c>
      <c r="E99" s="23"/>
      <c r="F99" s="23"/>
      <c r="G99" s="23"/>
      <c r="H99" s="23"/>
      <c r="I99" s="23"/>
      <c r="J99" s="23"/>
      <c r="K99" s="23"/>
      <c r="L99" s="23"/>
    </row>
    <row r="100" spans="2:12" x14ac:dyDescent="0.25">
      <c r="B100" s="11" t="str">
        <f t="shared" si="2"/>
        <v>CENTRALE      14</v>
      </c>
      <c r="C100" s="22" t="s">
        <v>22</v>
      </c>
      <c r="D100" s="49">
        <v>14</v>
      </c>
    </row>
    <row r="101" spans="2:12" x14ac:dyDescent="0.25">
      <c r="B101" s="11" t="str">
        <f t="shared" si="2"/>
        <v>C.A. SEM      15</v>
      </c>
      <c r="C101" s="19" t="s">
        <v>17</v>
      </c>
      <c r="D101" s="50">
        <v>15</v>
      </c>
      <c r="E101" s="20">
        <f>E104-E97</f>
        <v>48662</v>
      </c>
      <c r="F101" s="20">
        <f t="shared" ref="F101:K101" si="4">F104-F97</f>
        <v>55914</v>
      </c>
      <c r="G101" s="20">
        <f t="shared" si="4"/>
        <v>52438</v>
      </c>
      <c r="H101" s="20">
        <f t="shared" si="4"/>
        <v>58794</v>
      </c>
      <c r="I101" s="20">
        <f t="shared" si="4"/>
        <v>28665</v>
      </c>
      <c r="J101" s="20"/>
      <c r="K101" s="20">
        <f t="shared" si="4"/>
        <v>10187</v>
      </c>
      <c r="L101" s="20"/>
    </row>
    <row r="102" spans="2:12" x14ac:dyDescent="0.25">
      <c r="B102" s="11" t="str">
        <f t="shared" si="2"/>
        <v>DIF 2019      15</v>
      </c>
      <c r="C102" s="12" t="s">
        <v>35</v>
      </c>
      <c r="D102" s="50">
        <v>15</v>
      </c>
      <c r="E102" s="21"/>
      <c r="F102" s="21"/>
      <c r="G102" s="21"/>
      <c r="H102" s="21"/>
      <c r="I102" s="21"/>
      <c r="J102" s="21"/>
      <c r="K102" s="21"/>
      <c r="L102" s="21"/>
    </row>
    <row r="103" spans="2:12" x14ac:dyDescent="0.25">
      <c r="B103" s="11" t="str">
        <f t="shared" si="2"/>
        <v>DIF SEM/PR      15</v>
      </c>
      <c r="C103" s="22" t="s">
        <v>19</v>
      </c>
      <c r="D103" s="50">
        <v>15</v>
      </c>
      <c r="E103" s="28"/>
      <c r="F103" s="28"/>
      <c r="G103" s="28"/>
      <c r="H103" s="28"/>
      <c r="I103" s="28"/>
      <c r="J103" s="28"/>
      <c r="K103" s="28"/>
      <c r="L103" s="28"/>
    </row>
    <row r="104" spans="2:12" x14ac:dyDescent="0.25">
      <c r="B104" s="11" t="str">
        <f t="shared" si="2"/>
        <v>CHIF. AFF M      15</v>
      </c>
      <c r="C104" s="12" t="s">
        <v>21</v>
      </c>
      <c r="D104" s="50">
        <v>15</v>
      </c>
      <c r="E104" s="20">
        <f>E111-E108</f>
        <v>979249</v>
      </c>
      <c r="F104" s="20">
        <f t="shared" ref="F104:K104" si="5">F111-F108</f>
        <v>901476</v>
      </c>
      <c r="G104" s="20">
        <f t="shared" si="5"/>
        <v>866515</v>
      </c>
      <c r="H104" s="20">
        <f t="shared" si="5"/>
        <v>860165</v>
      </c>
      <c r="I104" s="20">
        <f t="shared" si="5"/>
        <v>736634</v>
      </c>
      <c r="J104" s="20"/>
      <c r="K104" s="20">
        <f t="shared" si="5"/>
        <v>374849</v>
      </c>
      <c r="L104" s="20"/>
    </row>
    <row r="105" spans="2:12" x14ac:dyDescent="0.25">
      <c r="B105" s="11" t="str">
        <f t="shared" si="2"/>
        <v>DIF 2019      15</v>
      </c>
      <c r="C105" s="12" t="s">
        <v>35</v>
      </c>
      <c r="D105" s="50">
        <v>15</v>
      </c>
      <c r="E105" s="27"/>
      <c r="F105" s="27"/>
      <c r="G105" s="27"/>
      <c r="H105" s="27"/>
      <c r="I105" s="27"/>
      <c r="J105" s="27"/>
      <c r="K105" s="27"/>
      <c r="L105" s="27"/>
    </row>
    <row r="106" spans="2:12" x14ac:dyDescent="0.25">
      <c r="B106" s="11" t="str">
        <f t="shared" si="2"/>
        <v>DIF AN/PR      15</v>
      </c>
      <c r="C106" s="12" t="s">
        <v>20</v>
      </c>
      <c r="D106" s="50">
        <v>15</v>
      </c>
    </row>
    <row r="107" spans="2:12" x14ac:dyDescent="0.25">
      <c r="B107" s="11" t="str">
        <f t="shared" si="2"/>
        <v>CENTRALE      15</v>
      </c>
      <c r="C107" s="22" t="s">
        <v>22</v>
      </c>
      <c r="D107" s="50">
        <v>15</v>
      </c>
      <c r="E107" s="23"/>
      <c r="F107" s="23"/>
      <c r="G107" s="23"/>
      <c r="H107" s="23"/>
      <c r="I107" s="23"/>
      <c r="J107" s="23"/>
      <c r="K107" s="23"/>
      <c r="L107" s="23"/>
    </row>
    <row r="108" spans="2:12" x14ac:dyDescent="0.25">
      <c r="B108" s="11" t="str">
        <f t="shared" si="2"/>
        <v>C.A. SEM      16</v>
      </c>
      <c r="C108" s="19" t="s">
        <v>17</v>
      </c>
      <c r="D108" s="49">
        <v>16</v>
      </c>
      <c r="E108" s="20">
        <v>102621</v>
      </c>
      <c r="F108" s="26">
        <v>105090</v>
      </c>
      <c r="G108" s="20">
        <v>106670</v>
      </c>
      <c r="H108" s="26">
        <v>130373</v>
      </c>
      <c r="I108" s="20">
        <v>58582</v>
      </c>
      <c r="J108" s="26">
        <v>34457</v>
      </c>
      <c r="K108" s="20">
        <v>38061</v>
      </c>
      <c r="L108" s="26"/>
    </row>
    <row r="109" spans="2:12" x14ac:dyDescent="0.25">
      <c r="B109" s="11" t="str">
        <f t="shared" si="2"/>
        <v>DIF 2019      16</v>
      </c>
      <c r="C109" s="12" t="s">
        <v>35</v>
      </c>
      <c r="D109" s="49">
        <v>16</v>
      </c>
      <c r="E109" s="27"/>
      <c r="F109" s="27"/>
      <c r="G109" s="27"/>
      <c r="H109" s="27"/>
      <c r="I109" s="27"/>
      <c r="J109" s="27"/>
      <c r="K109" s="27"/>
      <c r="L109" s="27"/>
    </row>
    <row r="110" spans="2:12" x14ac:dyDescent="0.25">
      <c r="B110" s="11" t="str">
        <f t="shared" si="2"/>
        <v>DIF SEM/PR      16</v>
      </c>
      <c r="C110" s="22" t="s">
        <v>19</v>
      </c>
      <c r="D110" s="49">
        <v>16</v>
      </c>
      <c r="E110" s="28"/>
      <c r="F110" s="28"/>
      <c r="G110" s="28"/>
      <c r="H110" s="28"/>
      <c r="I110" s="28"/>
      <c r="J110" s="28"/>
      <c r="K110" s="28"/>
      <c r="L110" s="28"/>
    </row>
    <row r="111" spans="2:12" x14ac:dyDescent="0.25">
      <c r="B111" s="11" t="str">
        <f t="shared" si="2"/>
        <v>CHIF. AFF M      16</v>
      </c>
      <c r="C111" s="12" t="s">
        <v>21</v>
      </c>
      <c r="D111" s="49">
        <v>16</v>
      </c>
      <c r="E111" s="20">
        <v>1081870</v>
      </c>
      <c r="F111" s="20">
        <v>1006566</v>
      </c>
      <c r="G111" s="20">
        <v>973185</v>
      </c>
      <c r="H111" s="20">
        <v>990538</v>
      </c>
      <c r="I111" s="20">
        <v>795216</v>
      </c>
      <c r="J111" s="20">
        <v>34457</v>
      </c>
      <c r="K111" s="20">
        <v>412910</v>
      </c>
      <c r="L111" s="20"/>
    </row>
    <row r="112" spans="2:12" x14ac:dyDescent="0.25">
      <c r="B112" s="11" t="str">
        <f t="shared" si="2"/>
        <v>DIF 2019      16</v>
      </c>
      <c r="C112" s="12" t="s">
        <v>35</v>
      </c>
      <c r="D112" s="49">
        <v>16</v>
      </c>
      <c r="E112" s="21"/>
      <c r="F112" s="21"/>
      <c r="G112" s="21"/>
      <c r="H112" s="21"/>
      <c r="I112" s="21"/>
      <c r="J112" s="21"/>
      <c r="K112" s="21"/>
      <c r="L112" s="21"/>
    </row>
    <row r="113" spans="2:12" x14ac:dyDescent="0.25">
      <c r="B113" s="11" t="str">
        <f t="shared" si="2"/>
        <v>DIF AN/PR      16</v>
      </c>
      <c r="C113" s="12" t="s">
        <v>20</v>
      </c>
      <c r="D113" s="49">
        <v>16</v>
      </c>
      <c r="E113" s="23"/>
      <c r="F113" s="23"/>
      <c r="G113" s="23"/>
      <c r="H113" s="23"/>
      <c r="I113" s="23"/>
      <c r="J113" s="23"/>
      <c r="K113" s="23"/>
      <c r="L113" s="23"/>
    </row>
    <row r="114" spans="2:12" x14ac:dyDescent="0.25">
      <c r="B114" s="11" t="str">
        <f t="shared" si="2"/>
        <v>CENTRALE      16</v>
      </c>
      <c r="C114" s="22" t="s">
        <v>22</v>
      </c>
      <c r="D114" s="49">
        <v>16</v>
      </c>
    </row>
    <row r="115" spans="2:12" x14ac:dyDescent="0.25">
      <c r="B115" s="11" t="str">
        <f t="shared" si="2"/>
        <v>C.A. SEM      17</v>
      </c>
      <c r="C115" s="19" t="s">
        <v>17</v>
      </c>
      <c r="D115" s="49">
        <v>17</v>
      </c>
      <c r="E115" s="20">
        <v>234716</v>
      </c>
      <c r="F115" s="20">
        <v>210840</v>
      </c>
      <c r="G115" s="20">
        <v>217902</v>
      </c>
      <c r="H115" s="20">
        <v>234042</v>
      </c>
      <c r="I115" s="20">
        <v>163315</v>
      </c>
      <c r="J115" s="20">
        <v>130332</v>
      </c>
      <c r="K115" s="20">
        <v>104634</v>
      </c>
      <c r="L115" s="20"/>
    </row>
    <row r="116" spans="2:12" x14ac:dyDescent="0.25">
      <c r="B116" s="11" t="str">
        <f t="shared" si="2"/>
        <v>DIF 2019      17</v>
      </c>
      <c r="C116" s="12" t="s">
        <v>35</v>
      </c>
      <c r="D116" s="49">
        <v>17</v>
      </c>
      <c r="E116" s="21"/>
      <c r="F116" s="21"/>
      <c r="G116" s="21"/>
      <c r="H116" s="21"/>
      <c r="I116" s="21"/>
      <c r="J116" s="21"/>
      <c r="K116" s="21"/>
      <c r="L116" s="21"/>
    </row>
    <row r="117" spans="2:12" x14ac:dyDescent="0.25">
      <c r="B117" s="11" t="str">
        <f t="shared" si="2"/>
        <v>DIF SEM/PR      17</v>
      </c>
      <c r="C117" s="22" t="s">
        <v>19</v>
      </c>
      <c r="D117" s="49">
        <v>17</v>
      </c>
      <c r="E117" s="28"/>
      <c r="F117" s="28"/>
      <c r="G117" s="28"/>
      <c r="H117" s="28"/>
      <c r="I117" s="28"/>
      <c r="J117" s="28"/>
      <c r="K117" s="28"/>
      <c r="L117" s="28"/>
    </row>
    <row r="118" spans="2:12" x14ac:dyDescent="0.25">
      <c r="B118" s="11" t="str">
        <f t="shared" si="2"/>
        <v>CHIF. AFF M      17</v>
      </c>
      <c r="C118" s="12" t="s">
        <v>21</v>
      </c>
      <c r="D118" s="49">
        <v>17</v>
      </c>
      <c r="E118" s="20">
        <v>1325586</v>
      </c>
      <c r="F118" s="26">
        <v>1217426</v>
      </c>
      <c r="G118" s="20">
        <v>1191087</v>
      </c>
      <c r="H118" s="26">
        <v>1224581</v>
      </c>
      <c r="I118" s="20">
        <v>958531</v>
      </c>
      <c r="J118" s="26">
        <v>164789</v>
      </c>
      <c r="K118" s="20">
        <v>517544</v>
      </c>
      <c r="L118" s="26"/>
    </row>
    <row r="119" spans="2:12" x14ac:dyDescent="0.25">
      <c r="B119" s="11" t="str">
        <f t="shared" si="2"/>
        <v>DIF 2019      17</v>
      </c>
      <c r="C119" s="12" t="s">
        <v>35</v>
      </c>
      <c r="D119" s="49">
        <v>17</v>
      </c>
      <c r="E119" s="27"/>
      <c r="F119" s="27"/>
      <c r="G119" s="27"/>
      <c r="H119" s="27"/>
      <c r="I119" s="27"/>
      <c r="J119" s="27"/>
      <c r="K119" s="27"/>
      <c r="L119" s="27"/>
    </row>
    <row r="120" spans="2:12" x14ac:dyDescent="0.25">
      <c r="B120" s="11" t="str">
        <f t="shared" si="2"/>
        <v>DIF AN/PR      17</v>
      </c>
      <c r="C120" s="12" t="s">
        <v>20</v>
      </c>
      <c r="D120" s="49">
        <v>17</v>
      </c>
    </row>
    <row r="121" spans="2:12" x14ac:dyDescent="0.25">
      <c r="B121" s="11" t="str">
        <f t="shared" si="2"/>
        <v>CENTRALE      17</v>
      </c>
      <c r="C121" s="22" t="s">
        <v>22</v>
      </c>
      <c r="D121" s="49">
        <v>17</v>
      </c>
      <c r="E121" s="23"/>
      <c r="F121" s="23"/>
      <c r="G121" s="23"/>
      <c r="H121" s="23"/>
      <c r="I121" s="23"/>
      <c r="J121" s="23"/>
      <c r="K121" s="23"/>
      <c r="L121" s="23"/>
    </row>
    <row r="122" spans="2:12" x14ac:dyDescent="0.25">
      <c r="B122" s="11" t="str">
        <f t="shared" si="2"/>
        <v>C.A. SEM      18</v>
      </c>
      <c r="C122" s="25" t="s">
        <v>17</v>
      </c>
      <c r="D122" s="49">
        <v>18</v>
      </c>
      <c r="E122" s="20">
        <f>E125-E118</f>
        <v>195554</v>
      </c>
      <c r="F122" s="20">
        <f t="shared" ref="F122:K122" si="6">F125-F118</f>
        <v>158119</v>
      </c>
      <c r="G122" s="20">
        <f t="shared" si="6"/>
        <v>173438</v>
      </c>
      <c r="H122" s="20">
        <f t="shared" si="6"/>
        <v>161992</v>
      </c>
      <c r="I122" s="20">
        <f t="shared" si="6"/>
        <v>131363</v>
      </c>
      <c r="J122" s="20">
        <f t="shared" si="6"/>
        <v>99695</v>
      </c>
      <c r="K122" s="20">
        <f t="shared" si="6"/>
        <v>86914</v>
      </c>
      <c r="L122" s="26"/>
    </row>
    <row r="123" spans="2:12" x14ac:dyDescent="0.25">
      <c r="B123" s="11" t="str">
        <f t="shared" si="2"/>
        <v>DIF 2020      18</v>
      </c>
      <c r="C123" s="12" t="s">
        <v>18</v>
      </c>
      <c r="D123" s="49">
        <v>18</v>
      </c>
      <c r="E123" s="27"/>
      <c r="F123" s="27"/>
      <c r="G123" s="27"/>
      <c r="H123" s="27"/>
      <c r="I123" s="27"/>
      <c r="J123" s="27"/>
      <c r="K123" s="27"/>
      <c r="L123" s="27"/>
    </row>
    <row r="124" spans="2:12" x14ac:dyDescent="0.25">
      <c r="B124" s="11" t="str">
        <f t="shared" si="2"/>
        <v>DIF SEM/PR      18</v>
      </c>
      <c r="C124" s="22" t="s">
        <v>19</v>
      </c>
      <c r="D124" s="49">
        <v>18</v>
      </c>
      <c r="E124" s="28"/>
      <c r="F124" s="28"/>
      <c r="G124" s="28"/>
      <c r="H124" s="28"/>
      <c r="I124" s="28"/>
      <c r="J124" s="28"/>
      <c r="K124" s="28"/>
      <c r="L124" s="28"/>
    </row>
    <row r="125" spans="2:12" x14ac:dyDescent="0.25">
      <c r="B125" s="11" t="str">
        <f t="shared" si="2"/>
        <v>CHIF. AFF M      18</v>
      </c>
      <c r="C125" s="12" t="s">
        <v>21</v>
      </c>
      <c r="D125" s="49">
        <v>18</v>
      </c>
      <c r="E125" s="20">
        <f>E132-E129</f>
        <v>1521140</v>
      </c>
      <c r="F125" s="20">
        <f>F132-F129</f>
        <v>1375545</v>
      </c>
      <c r="G125" s="20">
        <f t="shared" ref="G125:K125" si="7">G132-G129</f>
        <v>1364525</v>
      </c>
      <c r="H125" s="20">
        <f t="shared" si="7"/>
        <v>1386573</v>
      </c>
      <c r="I125" s="20">
        <f t="shared" si="7"/>
        <v>1089894</v>
      </c>
      <c r="J125" s="20">
        <f t="shared" si="7"/>
        <v>264484</v>
      </c>
      <c r="K125" s="20">
        <f t="shared" si="7"/>
        <v>604458</v>
      </c>
      <c r="L125" s="20"/>
    </row>
    <row r="126" spans="2:12" x14ac:dyDescent="0.25">
      <c r="B126" s="11" t="str">
        <f t="shared" si="2"/>
        <v>DIF 2020      18</v>
      </c>
      <c r="C126" s="22" t="s">
        <v>18</v>
      </c>
      <c r="D126" s="49">
        <v>18</v>
      </c>
      <c r="E126" s="21"/>
      <c r="F126" s="21"/>
      <c r="G126" s="21"/>
      <c r="H126" s="21"/>
      <c r="I126" s="21"/>
      <c r="J126" s="21"/>
      <c r="K126" s="21"/>
      <c r="L126" s="21"/>
    </row>
    <row r="127" spans="2:12" x14ac:dyDescent="0.25">
      <c r="B127" s="11" t="str">
        <f t="shared" si="2"/>
        <v>DIF AN/PR      18</v>
      </c>
      <c r="C127" s="12" t="s">
        <v>20</v>
      </c>
      <c r="D127" s="49">
        <v>18</v>
      </c>
      <c r="E127" s="23"/>
      <c r="F127" s="23"/>
      <c r="G127" s="23"/>
      <c r="H127" s="23"/>
      <c r="I127" s="23"/>
      <c r="J127" s="23"/>
      <c r="K127" s="23"/>
      <c r="L127" s="23"/>
    </row>
    <row r="128" spans="2:12" x14ac:dyDescent="0.25">
      <c r="B128" s="11" t="str">
        <f t="shared" si="2"/>
        <v>CENTRALE      18</v>
      </c>
      <c r="C128" s="22" t="s">
        <v>22</v>
      </c>
      <c r="D128" s="49">
        <v>18</v>
      </c>
    </row>
    <row r="129" spans="2:12" x14ac:dyDescent="0.25">
      <c r="B129" s="11" t="str">
        <f t="shared" si="2"/>
        <v>C.A. SEM      19</v>
      </c>
      <c r="C129" s="25" t="s">
        <v>17</v>
      </c>
      <c r="D129" s="49">
        <v>19</v>
      </c>
      <c r="E129" s="20">
        <v>286599</v>
      </c>
      <c r="F129" s="20">
        <v>222925</v>
      </c>
      <c r="G129" s="20">
        <v>242127</v>
      </c>
      <c r="H129" s="20">
        <v>265546</v>
      </c>
      <c r="I129" s="20">
        <v>200789</v>
      </c>
      <c r="J129" s="20">
        <v>165375</v>
      </c>
      <c r="K129" s="20">
        <v>130815</v>
      </c>
      <c r="L129" s="20"/>
    </row>
    <row r="130" spans="2:12" x14ac:dyDescent="0.25">
      <c r="B130" s="11" t="str">
        <f t="shared" si="2"/>
        <v>DIF 2020      19</v>
      </c>
      <c r="C130" s="22" t="s">
        <v>18</v>
      </c>
      <c r="D130" s="49">
        <v>19</v>
      </c>
      <c r="E130" s="21"/>
      <c r="F130" s="21"/>
      <c r="G130" s="21"/>
      <c r="H130" s="21"/>
      <c r="I130" s="21"/>
      <c r="J130" s="21"/>
      <c r="K130" s="21"/>
      <c r="L130" s="21"/>
    </row>
    <row r="131" spans="2:12" x14ac:dyDescent="0.25">
      <c r="B131" s="11" t="str">
        <f t="shared" si="2"/>
        <v>DIF SEM/PR      19</v>
      </c>
      <c r="C131" s="12" t="s">
        <v>19</v>
      </c>
      <c r="D131" s="49">
        <v>19</v>
      </c>
      <c r="E131" s="28"/>
      <c r="F131" s="28"/>
      <c r="G131" s="28"/>
      <c r="H131" s="28"/>
      <c r="I131" s="28"/>
      <c r="J131" s="28"/>
      <c r="K131" s="28"/>
      <c r="L131" s="28"/>
    </row>
    <row r="132" spans="2:12" x14ac:dyDescent="0.25">
      <c r="B132" s="11" t="str">
        <f t="shared" si="2"/>
        <v>CHIF. AFF M      19</v>
      </c>
      <c r="C132" s="22" t="s">
        <v>21</v>
      </c>
      <c r="D132" s="49">
        <v>19</v>
      </c>
      <c r="E132" s="20">
        <v>1807739</v>
      </c>
      <c r="F132" s="26">
        <v>1598470</v>
      </c>
      <c r="G132" s="20">
        <v>1606652</v>
      </c>
      <c r="H132" s="26">
        <v>1652119</v>
      </c>
      <c r="I132" s="20">
        <v>1290683</v>
      </c>
      <c r="J132" s="26">
        <v>429859</v>
      </c>
      <c r="K132" s="20">
        <v>735273</v>
      </c>
      <c r="L132" s="26"/>
    </row>
    <row r="133" spans="2:12" x14ac:dyDescent="0.25">
      <c r="B133" s="11" t="str">
        <f t="shared" si="2"/>
        <v>DIF 2020      19</v>
      </c>
      <c r="C133" s="12" t="s">
        <v>18</v>
      </c>
      <c r="D133" s="49">
        <v>19</v>
      </c>
      <c r="E133" s="27"/>
      <c r="F133" s="27"/>
      <c r="G133" s="27"/>
      <c r="H133" s="27"/>
      <c r="I133" s="27"/>
      <c r="J133" s="27"/>
      <c r="K133" s="27"/>
      <c r="L133" s="27"/>
    </row>
    <row r="134" spans="2:12" x14ac:dyDescent="0.25">
      <c r="B134" s="11" t="str">
        <f t="shared" si="2"/>
        <v>DIF AN/PR      19</v>
      </c>
      <c r="C134" s="22" t="s">
        <v>20</v>
      </c>
      <c r="D134" s="49">
        <v>19</v>
      </c>
    </row>
    <row r="135" spans="2:12" x14ac:dyDescent="0.25">
      <c r="B135" s="11" t="str">
        <f t="shared" si="2"/>
        <v>CENTRALE      19</v>
      </c>
      <c r="C135" s="12" t="s">
        <v>22</v>
      </c>
      <c r="D135" s="49">
        <v>19</v>
      </c>
      <c r="E135" s="23"/>
      <c r="F135" s="23"/>
      <c r="G135" s="23"/>
      <c r="H135" s="23"/>
      <c r="I135" s="23"/>
      <c r="J135" s="23"/>
      <c r="K135" s="23"/>
      <c r="L135" s="23"/>
    </row>
    <row r="136" spans="2:12" x14ac:dyDescent="0.25">
      <c r="B136" s="11" t="str">
        <f t="shared" si="2"/>
        <v>C.A. SEM      20</v>
      </c>
      <c r="C136" s="25" t="s">
        <v>17</v>
      </c>
      <c r="D136" s="49">
        <v>20</v>
      </c>
      <c r="E136" s="20">
        <v>238320</v>
      </c>
      <c r="F136" s="26">
        <v>185103</v>
      </c>
      <c r="G136" s="20">
        <v>215576</v>
      </c>
      <c r="H136" s="26">
        <v>195850</v>
      </c>
      <c r="I136" s="20">
        <v>156708</v>
      </c>
      <c r="J136" s="26">
        <v>147329</v>
      </c>
      <c r="K136" s="20">
        <v>104685</v>
      </c>
      <c r="L136" s="26"/>
    </row>
    <row r="137" spans="2:12" x14ac:dyDescent="0.25">
      <c r="B137" s="11" t="str">
        <f t="shared" si="2"/>
        <v>DIF 2020      20</v>
      </c>
      <c r="C137" s="12" t="s">
        <v>18</v>
      </c>
      <c r="D137" s="49">
        <v>20</v>
      </c>
      <c r="E137" s="27"/>
      <c r="F137" s="27"/>
      <c r="G137" s="27"/>
      <c r="H137" s="27"/>
      <c r="I137" s="27"/>
      <c r="J137" s="27"/>
      <c r="K137" s="27"/>
      <c r="L137" s="27"/>
    </row>
    <row r="138" spans="2:12" x14ac:dyDescent="0.25">
      <c r="B138" s="11" t="str">
        <f t="shared" si="2"/>
        <v>DIF SEM/PR      20</v>
      </c>
      <c r="C138" s="22" t="s">
        <v>19</v>
      </c>
      <c r="D138" s="49">
        <v>20</v>
      </c>
      <c r="E138" s="28"/>
      <c r="F138" s="28"/>
      <c r="G138" s="28"/>
      <c r="H138" s="28"/>
      <c r="I138" s="28"/>
      <c r="J138" s="28"/>
      <c r="K138" s="28"/>
      <c r="L138" s="28"/>
    </row>
    <row r="139" spans="2:12" x14ac:dyDescent="0.25">
      <c r="B139" s="11" t="str">
        <f t="shared" ref="B139:B202" si="8">C139&amp;"      "&amp;D139</f>
        <v>CHIF. AFF M      20</v>
      </c>
      <c r="C139" s="12" t="s">
        <v>21</v>
      </c>
      <c r="D139" s="49">
        <v>20</v>
      </c>
      <c r="E139" s="20">
        <v>2046059</v>
      </c>
      <c r="F139" s="20">
        <v>1783573</v>
      </c>
      <c r="G139" s="20">
        <v>1822228</v>
      </c>
      <c r="H139" s="20">
        <v>1847969</v>
      </c>
      <c r="I139" s="20">
        <v>1447390</v>
      </c>
      <c r="J139" s="20">
        <v>577189</v>
      </c>
      <c r="K139" s="20">
        <v>839958</v>
      </c>
      <c r="L139" s="20"/>
    </row>
    <row r="140" spans="2:12" x14ac:dyDescent="0.25">
      <c r="B140" s="11" t="str">
        <f t="shared" si="8"/>
        <v>DIF 2020      20</v>
      </c>
      <c r="C140" s="22" t="s">
        <v>18</v>
      </c>
      <c r="D140" s="49">
        <v>20</v>
      </c>
      <c r="E140" s="21"/>
      <c r="F140" s="21"/>
      <c r="G140" s="21"/>
      <c r="H140" s="21"/>
      <c r="I140" s="21"/>
      <c r="J140" s="21"/>
      <c r="K140" s="21"/>
      <c r="L140" s="21"/>
    </row>
    <row r="141" spans="2:12" x14ac:dyDescent="0.25">
      <c r="B141" s="11" t="str">
        <f t="shared" si="8"/>
        <v>DIF AN/PR      20</v>
      </c>
      <c r="C141" s="12" t="s">
        <v>20</v>
      </c>
      <c r="D141" s="49">
        <v>20</v>
      </c>
      <c r="E141" s="23"/>
      <c r="F141" s="23"/>
      <c r="G141" s="23"/>
      <c r="H141" s="23"/>
      <c r="I141" s="23"/>
      <c r="J141" s="23"/>
      <c r="K141" s="23"/>
      <c r="L141" s="23"/>
    </row>
    <row r="142" spans="2:12" x14ac:dyDescent="0.25">
      <c r="B142" s="11" t="str">
        <f t="shared" si="8"/>
        <v>CENTRALE      20</v>
      </c>
      <c r="C142" s="22" t="s">
        <v>22</v>
      </c>
      <c r="D142" s="49">
        <v>20</v>
      </c>
    </row>
    <row r="143" spans="2:12" x14ac:dyDescent="0.25">
      <c r="B143" s="11" t="str">
        <f t="shared" si="8"/>
        <v>C.A. SEM      21</v>
      </c>
      <c r="C143" s="25" t="s">
        <v>17</v>
      </c>
      <c r="D143" s="49">
        <v>21</v>
      </c>
      <c r="E143" s="20">
        <v>262030</v>
      </c>
      <c r="F143" s="20">
        <v>234158</v>
      </c>
      <c r="G143" s="20">
        <v>262151</v>
      </c>
      <c r="H143" s="20">
        <v>269612</v>
      </c>
      <c r="I143" s="20">
        <f>I146-I139</f>
        <v>220446</v>
      </c>
      <c r="J143" s="20">
        <v>195796</v>
      </c>
      <c r="K143" s="20">
        <v>138315</v>
      </c>
      <c r="L143" s="20"/>
    </row>
    <row r="144" spans="2:12" x14ac:dyDescent="0.25">
      <c r="B144" s="11" t="str">
        <f t="shared" si="8"/>
        <v>DIF 2020      21</v>
      </c>
      <c r="C144" s="22" t="s">
        <v>18</v>
      </c>
      <c r="D144" s="49">
        <v>21</v>
      </c>
      <c r="E144" s="21"/>
      <c r="F144" s="21"/>
      <c r="G144" s="21"/>
      <c r="H144" s="21"/>
      <c r="I144" s="21"/>
      <c r="J144" s="21"/>
      <c r="K144" s="21"/>
      <c r="L144" s="21"/>
    </row>
    <row r="145" spans="2:12" x14ac:dyDescent="0.25">
      <c r="B145" s="11" t="str">
        <f t="shared" si="8"/>
        <v>DIF SEM/PR      21</v>
      </c>
      <c r="C145" s="12" t="s">
        <v>19</v>
      </c>
      <c r="D145" s="49">
        <v>21</v>
      </c>
      <c r="E145" s="28"/>
      <c r="F145" s="28"/>
      <c r="G145" s="28"/>
      <c r="H145" s="28"/>
      <c r="I145" s="28"/>
      <c r="J145" s="28"/>
      <c r="K145" s="28"/>
      <c r="L145" s="28"/>
    </row>
    <row r="146" spans="2:12" x14ac:dyDescent="0.25">
      <c r="B146" s="11" t="str">
        <f t="shared" si="8"/>
        <v>CHIF. AFF M      21</v>
      </c>
      <c r="C146" s="22" t="s">
        <v>21</v>
      </c>
      <c r="D146" s="49">
        <v>21</v>
      </c>
      <c r="E146" s="20">
        <v>2308089</v>
      </c>
      <c r="F146" s="26">
        <v>2017731</v>
      </c>
      <c r="G146" s="20">
        <v>2084379</v>
      </c>
      <c r="H146" s="26">
        <v>2117581</v>
      </c>
      <c r="I146" s="20">
        <f>I153-I150</f>
        <v>1667836</v>
      </c>
      <c r="J146" s="26">
        <v>772984</v>
      </c>
      <c r="K146" s="20">
        <v>978274</v>
      </c>
      <c r="L146" s="26"/>
    </row>
    <row r="147" spans="2:12" x14ac:dyDescent="0.25">
      <c r="B147" s="11" t="str">
        <f t="shared" si="8"/>
        <v>DIF 2020      21</v>
      </c>
      <c r="C147" s="12" t="s">
        <v>18</v>
      </c>
      <c r="D147" s="49">
        <v>21</v>
      </c>
      <c r="E147" s="27"/>
      <c r="F147" s="27"/>
      <c r="G147" s="27"/>
      <c r="H147" s="27"/>
      <c r="I147" s="27"/>
      <c r="J147" s="27"/>
      <c r="K147" s="27"/>
      <c r="L147" s="27"/>
    </row>
    <row r="148" spans="2:12" x14ac:dyDescent="0.25">
      <c r="B148" s="11" t="str">
        <f t="shared" si="8"/>
        <v>DIF AN/PR      21</v>
      </c>
      <c r="C148" s="22" t="s">
        <v>20</v>
      </c>
      <c r="D148" s="49">
        <v>21</v>
      </c>
    </row>
    <row r="149" spans="2:12" x14ac:dyDescent="0.25">
      <c r="B149" s="11" t="str">
        <f t="shared" si="8"/>
        <v>CENTRALE      21</v>
      </c>
      <c r="C149" s="12" t="s">
        <v>22</v>
      </c>
      <c r="D149" s="49">
        <v>21</v>
      </c>
      <c r="E149" s="23"/>
      <c r="F149" s="23"/>
      <c r="G149" s="23"/>
      <c r="H149" s="23"/>
      <c r="I149" s="23"/>
      <c r="J149" s="23"/>
      <c r="K149" s="23"/>
      <c r="L149" s="23"/>
    </row>
    <row r="150" spans="2:12" x14ac:dyDescent="0.25">
      <c r="B150" s="11" t="str">
        <f t="shared" si="8"/>
        <v>C.A. SEM      22</v>
      </c>
      <c r="C150" s="25" t="s">
        <v>17</v>
      </c>
      <c r="D150" s="49">
        <v>22</v>
      </c>
      <c r="E150" s="20">
        <v>224571</v>
      </c>
      <c r="F150" s="26">
        <v>191708</v>
      </c>
      <c r="G150" s="20">
        <v>193541</v>
      </c>
      <c r="H150" s="26">
        <v>231688</v>
      </c>
      <c r="I150" s="20">
        <v>147331</v>
      </c>
      <c r="J150" s="26">
        <v>141564</v>
      </c>
      <c r="K150" s="20">
        <v>122043</v>
      </c>
      <c r="L150" s="26"/>
    </row>
    <row r="151" spans="2:12" x14ac:dyDescent="0.25">
      <c r="B151" s="11" t="str">
        <f t="shared" si="8"/>
        <v>DIF 2020      22</v>
      </c>
      <c r="C151" s="12" t="s">
        <v>18</v>
      </c>
      <c r="D151" s="49">
        <v>22</v>
      </c>
      <c r="E151" s="27"/>
      <c r="F151" s="27"/>
      <c r="G151" s="27"/>
      <c r="H151" s="27"/>
      <c r="I151" s="27"/>
      <c r="J151" s="27"/>
      <c r="K151" s="27"/>
      <c r="L151" s="27"/>
    </row>
    <row r="152" spans="2:12" x14ac:dyDescent="0.25">
      <c r="B152" s="11" t="str">
        <f t="shared" si="8"/>
        <v>DIF SEM/PR      22</v>
      </c>
      <c r="C152" s="22" t="s">
        <v>19</v>
      </c>
      <c r="D152" s="49">
        <v>22</v>
      </c>
      <c r="E152" s="28"/>
      <c r="F152" s="28"/>
      <c r="G152" s="28"/>
      <c r="H152" s="28"/>
      <c r="I152" s="28"/>
      <c r="J152" s="28"/>
      <c r="K152" s="28"/>
      <c r="L152" s="28"/>
    </row>
    <row r="153" spans="2:12" x14ac:dyDescent="0.25">
      <c r="B153" s="11" t="str">
        <f t="shared" si="8"/>
        <v>CHIF. AFF M      22</v>
      </c>
      <c r="C153" s="12" t="s">
        <v>21</v>
      </c>
      <c r="D153" s="49">
        <v>22</v>
      </c>
      <c r="E153" s="20">
        <v>2532660</v>
      </c>
      <c r="F153" s="20">
        <v>2209439</v>
      </c>
      <c r="G153" s="20">
        <v>2277919</v>
      </c>
      <c r="H153" s="20">
        <v>2349268</v>
      </c>
      <c r="I153" s="20">
        <v>1815167</v>
      </c>
      <c r="J153" s="20">
        <v>914548</v>
      </c>
      <c r="K153" s="20">
        <v>1100317</v>
      </c>
      <c r="L153" s="20"/>
    </row>
    <row r="154" spans="2:12" x14ac:dyDescent="0.25">
      <c r="B154" s="11" t="str">
        <f t="shared" si="8"/>
        <v>DIF 2020      22</v>
      </c>
      <c r="C154" s="22" t="s">
        <v>18</v>
      </c>
      <c r="D154" s="49">
        <v>22</v>
      </c>
      <c r="E154" s="21"/>
      <c r="F154" s="21"/>
      <c r="G154" s="21"/>
      <c r="H154" s="21"/>
      <c r="I154" s="21"/>
      <c r="J154" s="21"/>
      <c r="K154" s="21"/>
      <c r="L154" s="21"/>
    </row>
    <row r="155" spans="2:12" x14ac:dyDescent="0.25">
      <c r="B155" s="11" t="str">
        <f t="shared" si="8"/>
        <v>DIF AN/PR      22</v>
      </c>
      <c r="C155" s="12" t="s">
        <v>20</v>
      </c>
      <c r="D155" s="49">
        <v>22</v>
      </c>
      <c r="E155" s="23"/>
      <c r="F155" s="23"/>
      <c r="G155" s="23"/>
      <c r="H155" s="23"/>
      <c r="I155" s="23"/>
      <c r="J155" s="23"/>
      <c r="K155" s="23"/>
      <c r="L155" s="23"/>
    </row>
    <row r="156" spans="2:12" x14ac:dyDescent="0.25">
      <c r="B156" s="11" t="str">
        <f t="shared" si="8"/>
        <v>CENTRALE      22</v>
      </c>
      <c r="C156" s="22" t="s">
        <v>22</v>
      </c>
      <c r="D156" s="49">
        <v>22</v>
      </c>
    </row>
    <row r="157" spans="2:12" x14ac:dyDescent="0.25">
      <c r="B157" s="11" t="str">
        <f t="shared" si="8"/>
        <v>C.A. SEM      23</v>
      </c>
      <c r="C157" s="19" t="s">
        <v>17</v>
      </c>
      <c r="D157" s="49">
        <v>23</v>
      </c>
      <c r="E157" s="20">
        <v>176955</v>
      </c>
      <c r="F157" s="20">
        <v>152367</v>
      </c>
      <c r="G157" s="20">
        <v>144280</v>
      </c>
      <c r="H157" s="20">
        <v>174621</v>
      </c>
      <c r="I157" s="20">
        <v>102164</v>
      </c>
      <c r="J157" s="20">
        <v>100787</v>
      </c>
      <c r="K157" s="20">
        <v>92596</v>
      </c>
      <c r="L157" s="20"/>
    </row>
    <row r="158" spans="2:12" x14ac:dyDescent="0.25">
      <c r="B158" s="11" t="str">
        <f t="shared" si="8"/>
        <v>DIF 2019      23</v>
      </c>
      <c r="C158" s="12" t="s">
        <v>35</v>
      </c>
      <c r="D158" s="49">
        <v>23</v>
      </c>
      <c r="E158" s="21"/>
      <c r="F158" s="21"/>
      <c r="G158" s="21"/>
      <c r="H158" s="21"/>
      <c r="I158" s="21"/>
      <c r="J158" s="21"/>
      <c r="K158" s="21"/>
      <c r="L158" s="21"/>
    </row>
    <row r="159" spans="2:12" x14ac:dyDescent="0.25">
      <c r="B159" s="11" t="str">
        <f t="shared" si="8"/>
        <v>DIF SEM/PR      23</v>
      </c>
      <c r="C159" s="22" t="s">
        <v>19</v>
      </c>
      <c r="D159" s="49">
        <v>23</v>
      </c>
      <c r="E159" s="28"/>
      <c r="F159" s="28"/>
      <c r="G159" s="28"/>
      <c r="H159" s="28"/>
      <c r="I159" s="28"/>
      <c r="J159" s="28"/>
      <c r="K159" s="28"/>
      <c r="L159" s="28"/>
    </row>
    <row r="160" spans="2:12" x14ac:dyDescent="0.25">
      <c r="B160" s="11" t="str">
        <f t="shared" si="8"/>
        <v>CHIF. AFF M      23</v>
      </c>
      <c r="C160" s="12" t="s">
        <v>21</v>
      </c>
      <c r="D160" s="49">
        <v>23</v>
      </c>
      <c r="E160" s="20">
        <v>2709615</v>
      </c>
      <c r="F160" s="26">
        <v>2361806</v>
      </c>
      <c r="G160" s="20">
        <v>2422199</v>
      </c>
      <c r="H160" s="26">
        <v>2523889</v>
      </c>
      <c r="I160" s="20">
        <v>1917331</v>
      </c>
      <c r="J160" s="26">
        <v>1015334</v>
      </c>
      <c r="K160" s="20">
        <v>1192912</v>
      </c>
      <c r="L160" s="26"/>
    </row>
    <row r="161" spans="2:12" x14ac:dyDescent="0.25">
      <c r="B161" s="11" t="str">
        <f t="shared" si="8"/>
        <v>DIF 2019      23</v>
      </c>
      <c r="C161" s="12" t="s">
        <v>35</v>
      </c>
      <c r="D161" s="49">
        <v>23</v>
      </c>
      <c r="E161" s="27"/>
      <c r="F161" s="27"/>
      <c r="G161" s="27"/>
      <c r="H161" s="27"/>
      <c r="I161" s="27"/>
      <c r="J161" s="27"/>
      <c r="K161" s="27"/>
      <c r="L161" s="27"/>
    </row>
    <row r="162" spans="2:12" x14ac:dyDescent="0.25">
      <c r="B162" s="11" t="str">
        <f t="shared" si="8"/>
        <v>DIF AN/PR      23</v>
      </c>
      <c r="C162" s="12" t="s">
        <v>20</v>
      </c>
      <c r="D162" s="49">
        <v>23</v>
      </c>
    </row>
    <row r="163" spans="2:12" x14ac:dyDescent="0.25">
      <c r="B163" s="11" t="str">
        <f t="shared" si="8"/>
        <v>CENTRALE      23</v>
      </c>
      <c r="C163" s="22" t="s">
        <v>22</v>
      </c>
      <c r="D163" s="49">
        <v>23</v>
      </c>
      <c r="E163" s="23"/>
      <c r="F163" s="23"/>
      <c r="G163" s="23"/>
      <c r="H163" s="23"/>
      <c r="I163" s="23"/>
      <c r="J163" s="23"/>
      <c r="K163" s="23"/>
      <c r="L163" s="23"/>
    </row>
    <row r="164" spans="2:12" x14ac:dyDescent="0.25">
      <c r="B164" s="11" t="str">
        <f t="shared" si="8"/>
        <v>C.A. SEM      24</v>
      </c>
      <c r="C164" s="19" t="s">
        <v>17</v>
      </c>
      <c r="D164" s="49">
        <v>24</v>
      </c>
      <c r="E164" s="20">
        <v>175945</v>
      </c>
      <c r="F164" s="26">
        <v>143391</v>
      </c>
      <c r="G164" s="20">
        <v>159021</v>
      </c>
      <c r="H164" s="26">
        <v>183149</v>
      </c>
      <c r="I164" s="20">
        <v>117784</v>
      </c>
      <c r="J164" s="26">
        <v>104617</v>
      </c>
      <c r="K164" s="20">
        <v>95746</v>
      </c>
      <c r="L164" s="26"/>
    </row>
    <row r="165" spans="2:12" x14ac:dyDescent="0.25">
      <c r="B165" s="11" t="str">
        <f t="shared" si="8"/>
        <v>DIF 2019      24</v>
      </c>
      <c r="C165" s="12" t="s">
        <v>35</v>
      </c>
      <c r="D165" s="49">
        <v>24</v>
      </c>
      <c r="E165" s="27"/>
      <c r="F165" s="27"/>
      <c r="G165" s="27"/>
      <c r="H165" s="27"/>
      <c r="I165" s="27"/>
      <c r="J165" s="27"/>
      <c r="K165" s="27"/>
      <c r="L165" s="27"/>
    </row>
    <row r="166" spans="2:12" x14ac:dyDescent="0.25">
      <c r="B166" s="11" t="str">
        <f t="shared" si="8"/>
        <v>DIF SEM/PR      24</v>
      </c>
      <c r="C166" s="22" t="s">
        <v>19</v>
      </c>
      <c r="D166" s="49">
        <v>24</v>
      </c>
      <c r="E166" s="28"/>
      <c r="F166" s="28"/>
      <c r="G166" s="28"/>
      <c r="H166" s="28"/>
      <c r="I166" s="28"/>
      <c r="J166" s="28"/>
      <c r="K166" s="28"/>
      <c r="L166" s="28"/>
    </row>
    <row r="167" spans="2:12" x14ac:dyDescent="0.25">
      <c r="B167" s="11" t="str">
        <f t="shared" si="8"/>
        <v>CHIF. AFF M      24</v>
      </c>
      <c r="C167" s="12" t="s">
        <v>21</v>
      </c>
      <c r="D167" s="49">
        <v>24</v>
      </c>
      <c r="E167" s="20">
        <v>2885561</v>
      </c>
      <c r="F167" s="20">
        <v>2505197</v>
      </c>
      <c r="G167" s="20">
        <v>2581220</v>
      </c>
      <c r="H167" s="20">
        <v>2707038</v>
      </c>
      <c r="I167" s="20">
        <v>2035115</v>
      </c>
      <c r="J167" s="20">
        <v>1119952</v>
      </c>
      <c r="K167" s="20">
        <v>1288658</v>
      </c>
      <c r="L167" s="20"/>
    </row>
    <row r="168" spans="2:12" x14ac:dyDescent="0.25">
      <c r="B168" s="11" t="str">
        <f t="shared" si="8"/>
        <v>DIF 2019      24</v>
      </c>
      <c r="C168" s="12" t="s">
        <v>35</v>
      </c>
      <c r="D168" s="49">
        <v>24</v>
      </c>
      <c r="E168" s="21"/>
      <c r="F168" s="21"/>
      <c r="G168" s="21"/>
      <c r="H168" s="21"/>
      <c r="I168" s="21"/>
      <c r="J168" s="21"/>
      <c r="K168" s="21"/>
      <c r="L168" s="21"/>
    </row>
    <row r="169" spans="2:12" x14ac:dyDescent="0.25">
      <c r="B169" s="11" t="str">
        <f t="shared" si="8"/>
        <v>DIF AN/PR      24</v>
      </c>
      <c r="C169" s="12" t="s">
        <v>20</v>
      </c>
      <c r="D169" s="49">
        <v>24</v>
      </c>
      <c r="E169" s="23"/>
      <c r="F169" s="23"/>
      <c r="G169" s="23"/>
      <c r="H169" s="23"/>
      <c r="I169" s="23"/>
      <c r="J169" s="23"/>
      <c r="K169" s="23"/>
      <c r="L169" s="23"/>
    </row>
    <row r="170" spans="2:12" x14ac:dyDescent="0.25">
      <c r="B170" s="11" t="str">
        <f t="shared" si="8"/>
        <v>CENTRALE      24</v>
      </c>
      <c r="C170" s="22" t="s">
        <v>22</v>
      </c>
      <c r="D170" s="49">
        <v>24</v>
      </c>
    </row>
    <row r="171" spans="2:12" x14ac:dyDescent="0.25">
      <c r="B171" s="11" t="str">
        <f t="shared" si="8"/>
        <v>C.A. SEM      25</v>
      </c>
      <c r="C171" s="19" t="s">
        <v>17</v>
      </c>
      <c r="D171" s="49">
        <v>25</v>
      </c>
      <c r="E171" s="29">
        <v>146033</v>
      </c>
      <c r="F171" s="29">
        <v>113370</v>
      </c>
      <c r="G171" s="29">
        <v>127378</v>
      </c>
      <c r="H171" s="29">
        <v>136244</v>
      </c>
      <c r="I171" s="29">
        <v>95204</v>
      </c>
      <c r="J171" s="29">
        <v>85289</v>
      </c>
      <c r="K171" s="29">
        <v>73926</v>
      </c>
      <c r="L171" s="29"/>
    </row>
    <row r="172" spans="2:12" x14ac:dyDescent="0.25">
      <c r="B172" s="11" t="str">
        <f t="shared" si="8"/>
        <v>DIF 2019      25</v>
      </c>
      <c r="C172" s="12" t="s">
        <v>35</v>
      </c>
      <c r="D172" s="49">
        <v>25</v>
      </c>
    </row>
    <row r="173" spans="2:12" x14ac:dyDescent="0.25">
      <c r="B173" s="11" t="str">
        <f t="shared" si="8"/>
        <v>DIF SEM/PR      25</v>
      </c>
      <c r="C173" s="22" t="s">
        <v>19</v>
      </c>
      <c r="D173" s="49">
        <v>25</v>
      </c>
      <c r="E173" s="28"/>
      <c r="F173" s="28"/>
      <c r="G173" s="28"/>
      <c r="H173" s="28"/>
      <c r="I173" s="28"/>
      <c r="J173" s="28"/>
      <c r="K173" s="28"/>
      <c r="L173" s="28"/>
    </row>
    <row r="174" spans="2:12" x14ac:dyDescent="0.25">
      <c r="B174" s="11" t="str">
        <f t="shared" si="8"/>
        <v>CHIF. AFF M      25</v>
      </c>
      <c r="C174" s="12" t="s">
        <v>21</v>
      </c>
      <c r="D174" s="49">
        <v>25</v>
      </c>
      <c r="E174" s="26">
        <v>3031594</v>
      </c>
      <c r="F174" s="26">
        <v>2618567</v>
      </c>
      <c r="G174" s="26">
        <v>2708599</v>
      </c>
      <c r="H174" s="26">
        <v>2843281</v>
      </c>
      <c r="I174" s="26">
        <v>2130318</v>
      </c>
      <c r="J174" s="26">
        <v>1205241</v>
      </c>
      <c r="K174" s="26">
        <v>1362584</v>
      </c>
      <c r="L174" s="26"/>
    </row>
    <row r="175" spans="2:12" x14ac:dyDescent="0.25">
      <c r="B175" s="11" t="str">
        <f t="shared" si="8"/>
        <v>DIF 2019      25</v>
      </c>
      <c r="C175" s="12" t="s">
        <v>35</v>
      </c>
      <c r="D175" s="49">
        <v>25</v>
      </c>
      <c r="E175" s="23"/>
      <c r="F175" s="23"/>
      <c r="G175" s="23"/>
      <c r="H175" s="23"/>
      <c r="I175" s="23"/>
      <c r="J175" s="23"/>
      <c r="K175" s="23"/>
      <c r="L175" s="23"/>
    </row>
    <row r="176" spans="2:12" x14ac:dyDescent="0.25">
      <c r="B176" s="11" t="str">
        <f t="shared" si="8"/>
        <v>DIF AN/PR      25</v>
      </c>
      <c r="C176" s="12" t="s">
        <v>20</v>
      </c>
      <c r="D176" s="49">
        <v>25</v>
      </c>
    </row>
    <row r="177" spans="2:12" x14ac:dyDescent="0.25">
      <c r="B177" s="11" t="str">
        <f t="shared" si="8"/>
        <v>CENTRALE      25</v>
      </c>
      <c r="C177" s="22" t="s">
        <v>22</v>
      </c>
      <c r="D177" s="49">
        <v>25</v>
      </c>
      <c r="E177" s="23"/>
      <c r="F177" s="23"/>
      <c r="G177" s="23"/>
      <c r="H177" s="23"/>
      <c r="I177" s="23"/>
      <c r="J177" s="23"/>
      <c r="K177" s="23"/>
      <c r="L177" s="23"/>
    </row>
    <row r="178" spans="2:12" x14ac:dyDescent="0.25">
      <c r="B178" s="11" t="str">
        <f t="shared" si="8"/>
        <v>C.A. SEM      26</v>
      </c>
      <c r="C178" s="19" t="s">
        <v>17</v>
      </c>
      <c r="D178" s="49">
        <v>26</v>
      </c>
      <c r="E178" s="13">
        <v>141473</v>
      </c>
      <c r="F178" s="13">
        <v>111288</v>
      </c>
      <c r="G178" s="13">
        <v>119997</v>
      </c>
      <c r="H178" s="13">
        <v>145877</v>
      </c>
      <c r="I178" s="13">
        <v>89738</v>
      </c>
      <c r="J178" s="13">
        <v>81856</v>
      </c>
      <c r="K178" s="13">
        <v>73934</v>
      </c>
      <c r="L178" s="13"/>
    </row>
    <row r="179" spans="2:12" x14ac:dyDescent="0.25">
      <c r="B179" s="11" t="str">
        <f t="shared" si="8"/>
        <v>DIF 2019      26</v>
      </c>
      <c r="C179" s="12" t="s">
        <v>35</v>
      </c>
      <c r="D179" s="49">
        <v>26</v>
      </c>
      <c r="E179" s="23"/>
      <c r="F179" s="23"/>
      <c r="G179" s="23"/>
      <c r="H179" s="23"/>
      <c r="I179" s="23"/>
      <c r="J179" s="23"/>
      <c r="K179" s="23"/>
      <c r="L179" s="23"/>
    </row>
    <row r="180" spans="2:12" x14ac:dyDescent="0.25">
      <c r="B180" s="11" t="str">
        <f t="shared" si="8"/>
        <v>DIF SEM/PR      26</v>
      </c>
      <c r="C180" s="22" t="s">
        <v>19</v>
      </c>
      <c r="D180" s="49">
        <v>26</v>
      </c>
      <c r="E180" s="28"/>
      <c r="F180" s="28"/>
      <c r="G180" s="28"/>
      <c r="H180" s="28"/>
      <c r="I180" s="28"/>
      <c r="J180" s="28"/>
      <c r="K180" s="28"/>
      <c r="L180" s="28"/>
    </row>
    <row r="181" spans="2:12" x14ac:dyDescent="0.25">
      <c r="B181" s="11" t="str">
        <f t="shared" si="8"/>
        <v>CHIF. AFF M      26</v>
      </c>
      <c r="C181" s="12" t="s">
        <v>21</v>
      </c>
      <c r="D181" s="49">
        <v>26</v>
      </c>
      <c r="E181" s="20">
        <v>3173067</v>
      </c>
      <c r="F181" s="20">
        <v>2729855</v>
      </c>
      <c r="G181" s="20">
        <v>2828596</v>
      </c>
      <c r="H181" s="20">
        <v>2989158</v>
      </c>
      <c r="I181" s="20">
        <v>2220056</v>
      </c>
      <c r="J181" s="20">
        <v>1287098</v>
      </c>
      <c r="K181" s="20">
        <v>1436519</v>
      </c>
      <c r="L181" s="20"/>
    </row>
    <row r="182" spans="2:12" x14ac:dyDescent="0.25">
      <c r="B182" s="11" t="str">
        <f t="shared" si="8"/>
        <v>DIF 2019      26</v>
      </c>
      <c r="C182" s="12" t="s">
        <v>35</v>
      </c>
      <c r="D182" s="49">
        <v>26</v>
      </c>
    </row>
    <row r="183" spans="2:12" x14ac:dyDescent="0.25">
      <c r="B183" s="11" t="str">
        <f t="shared" si="8"/>
        <v>DIF AN/PR      26</v>
      </c>
      <c r="C183" s="12" t="s">
        <v>20</v>
      </c>
      <c r="D183" s="49">
        <v>26</v>
      </c>
      <c r="E183" s="23"/>
      <c r="F183" s="23"/>
      <c r="G183" s="23"/>
      <c r="H183" s="23"/>
      <c r="I183" s="23"/>
      <c r="J183" s="23"/>
      <c r="K183" s="23"/>
      <c r="L183" s="23"/>
    </row>
    <row r="184" spans="2:12" x14ac:dyDescent="0.25">
      <c r="B184" s="11" t="str">
        <f t="shared" si="8"/>
        <v>CENTRALE      26</v>
      </c>
      <c r="C184" s="22" t="s">
        <v>22</v>
      </c>
      <c r="D184" s="49">
        <v>26</v>
      </c>
    </row>
    <row r="185" spans="2:12" x14ac:dyDescent="0.25">
      <c r="B185" s="11" t="str">
        <f t="shared" si="8"/>
        <v>C.A. SEM      27</v>
      </c>
      <c r="C185" s="19" t="s">
        <v>17</v>
      </c>
      <c r="D185" s="49">
        <v>27</v>
      </c>
      <c r="E185" s="20">
        <f>E188-E181</f>
        <v>107652</v>
      </c>
      <c r="F185" s="20">
        <f t="shared" ref="F185:K185" si="9">F188-F181</f>
        <v>90391</v>
      </c>
      <c r="G185" s="20">
        <f t="shared" si="9"/>
        <v>93990</v>
      </c>
      <c r="H185" s="20">
        <f t="shared" si="9"/>
        <v>100008</v>
      </c>
      <c r="I185" s="20">
        <f t="shared" si="9"/>
        <v>65541</v>
      </c>
      <c r="J185" s="20">
        <f t="shared" si="9"/>
        <v>56116</v>
      </c>
      <c r="K185" s="20">
        <f t="shared" si="9"/>
        <v>56541</v>
      </c>
      <c r="L185" s="20"/>
    </row>
    <row r="186" spans="2:12" x14ac:dyDescent="0.25">
      <c r="B186" s="11" t="str">
        <f t="shared" si="8"/>
        <v>DIF 2019      27</v>
      </c>
      <c r="C186" s="12" t="s">
        <v>35</v>
      </c>
      <c r="D186" s="49">
        <v>27</v>
      </c>
      <c r="E186" s="21"/>
      <c r="F186" s="21"/>
      <c r="G186" s="21"/>
      <c r="H186" s="21"/>
      <c r="I186" s="21"/>
      <c r="J186" s="21"/>
      <c r="K186" s="21"/>
      <c r="L186" s="21"/>
    </row>
    <row r="187" spans="2:12" x14ac:dyDescent="0.25">
      <c r="B187" s="11" t="str">
        <f t="shared" si="8"/>
        <v>DIF SEM/PR      27</v>
      </c>
      <c r="C187" s="22" t="s">
        <v>19</v>
      </c>
      <c r="D187" s="49">
        <v>27</v>
      </c>
      <c r="E187" s="28"/>
      <c r="F187" s="28"/>
      <c r="G187" s="28"/>
      <c r="H187" s="28"/>
      <c r="I187" s="28"/>
      <c r="J187" s="28"/>
      <c r="K187" s="28"/>
      <c r="L187" s="28"/>
    </row>
    <row r="188" spans="2:12" x14ac:dyDescent="0.25">
      <c r="B188" s="11" t="str">
        <f t="shared" si="8"/>
        <v>CHIF. AFF M      27</v>
      </c>
      <c r="C188" s="12" t="s">
        <v>21</v>
      </c>
      <c r="D188" s="49">
        <v>27</v>
      </c>
      <c r="E188" s="20">
        <f>E195-E192</f>
        <v>3280719</v>
      </c>
      <c r="F188" s="20">
        <f t="shared" ref="F188:K188" si="10">F195-F192</f>
        <v>2820246</v>
      </c>
      <c r="G188" s="20">
        <f t="shared" si="10"/>
        <v>2922586</v>
      </c>
      <c r="H188" s="20">
        <f t="shared" si="10"/>
        <v>3089166</v>
      </c>
      <c r="I188" s="20">
        <f t="shared" si="10"/>
        <v>2285597</v>
      </c>
      <c r="J188" s="20">
        <f t="shared" si="10"/>
        <v>1343214</v>
      </c>
      <c r="K188" s="20">
        <f t="shared" si="10"/>
        <v>1493060</v>
      </c>
      <c r="L188" s="26"/>
    </row>
    <row r="189" spans="2:12" x14ac:dyDescent="0.25">
      <c r="B189" s="11" t="str">
        <f t="shared" si="8"/>
        <v>DIF 2019      27</v>
      </c>
      <c r="C189" s="12" t="s">
        <v>35</v>
      </c>
      <c r="D189" s="49">
        <v>27</v>
      </c>
      <c r="E189" s="27"/>
      <c r="F189" s="27"/>
      <c r="G189" s="27"/>
      <c r="H189" s="27"/>
      <c r="I189" s="27"/>
      <c r="J189" s="27"/>
      <c r="K189" s="27"/>
      <c r="L189" s="27"/>
    </row>
    <row r="190" spans="2:12" x14ac:dyDescent="0.25">
      <c r="B190" s="11" t="str">
        <f t="shared" si="8"/>
        <v>DIF AN/PR      27</v>
      </c>
      <c r="C190" s="12" t="s">
        <v>20</v>
      </c>
      <c r="D190" s="49">
        <v>27</v>
      </c>
    </row>
    <row r="191" spans="2:12" x14ac:dyDescent="0.25">
      <c r="B191" s="11" t="str">
        <f t="shared" si="8"/>
        <v>CENTRALE      27</v>
      </c>
      <c r="C191" s="22" t="s">
        <v>22</v>
      </c>
      <c r="D191" s="49">
        <v>27</v>
      </c>
      <c r="E191" s="23"/>
      <c r="F191" s="23"/>
      <c r="G191" s="23"/>
      <c r="H191" s="23"/>
      <c r="I191" s="23"/>
      <c r="J191" s="23"/>
      <c r="K191" s="23"/>
      <c r="L191" s="23"/>
    </row>
    <row r="192" spans="2:12" x14ac:dyDescent="0.25">
      <c r="B192" s="11" t="str">
        <f t="shared" si="8"/>
        <v>C.A. SEM      28</v>
      </c>
      <c r="C192" s="19" t="s">
        <v>17</v>
      </c>
      <c r="D192" s="49">
        <v>28</v>
      </c>
      <c r="E192" s="13">
        <v>128995</v>
      </c>
      <c r="F192" s="13">
        <v>112066</v>
      </c>
      <c r="G192" s="13">
        <v>124769</v>
      </c>
      <c r="H192" s="13">
        <v>122824</v>
      </c>
      <c r="I192" s="13">
        <v>90929</v>
      </c>
      <c r="J192" s="13">
        <v>71380</v>
      </c>
      <c r="K192" s="13">
        <v>67456</v>
      </c>
      <c r="L192" s="13"/>
    </row>
    <row r="193" spans="2:12" x14ac:dyDescent="0.25">
      <c r="B193" s="11" t="str">
        <f t="shared" si="8"/>
        <v>DIF 2019      28</v>
      </c>
      <c r="C193" s="12" t="s">
        <v>35</v>
      </c>
      <c r="D193" s="49">
        <v>28</v>
      </c>
      <c r="E193" s="23"/>
      <c r="F193" s="23"/>
      <c r="G193" s="23"/>
      <c r="H193" s="23"/>
      <c r="I193" s="23"/>
      <c r="J193" s="23"/>
      <c r="K193" s="23"/>
      <c r="L193" s="23"/>
    </row>
    <row r="194" spans="2:12" x14ac:dyDescent="0.25">
      <c r="B194" s="11" t="str">
        <f t="shared" si="8"/>
        <v>DIF SEM/PR      28</v>
      </c>
      <c r="C194" s="22" t="s">
        <v>19</v>
      </c>
      <c r="D194" s="49">
        <v>28</v>
      </c>
      <c r="E194" s="28"/>
      <c r="F194" s="28"/>
      <c r="G194" s="28"/>
      <c r="H194" s="28"/>
      <c r="I194" s="28"/>
      <c r="J194" s="28"/>
      <c r="K194" s="28"/>
      <c r="L194" s="28"/>
    </row>
    <row r="195" spans="2:12" x14ac:dyDescent="0.25">
      <c r="B195" s="11" t="str">
        <f t="shared" si="8"/>
        <v>CHIF. AFF M      28</v>
      </c>
      <c r="C195" s="12" t="s">
        <v>21</v>
      </c>
      <c r="D195" s="49">
        <v>28</v>
      </c>
      <c r="E195" s="20">
        <v>3409714</v>
      </c>
      <c r="F195" s="20">
        <v>2932312</v>
      </c>
      <c r="G195" s="20">
        <v>3047355</v>
      </c>
      <c r="H195" s="20">
        <v>3211990</v>
      </c>
      <c r="I195" s="20">
        <v>2376526</v>
      </c>
      <c r="J195" s="20">
        <v>1414594</v>
      </c>
      <c r="K195" s="20">
        <v>1560516</v>
      </c>
      <c r="L195" s="20"/>
    </row>
    <row r="196" spans="2:12" x14ac:dyDescent="0.25">
      <c r="B196" s="11" t="str">
        <f t="shared" si="8"/>
        <v>DIF 2019      28</v>
      </c>
      <c r="C196" s="12" t="s">
        <v>35</v>
      </c>
      <c r="D196" s="49">
        <v>28</v>
      </c>
    </row>
    <row r="197" spans="2:12" x14ac:dyDescent="0.25">
      <c r="B197" s="11" t="str">
        <f t="shared" si="8"/>
        <v>DIF AN/PR      28</v>
      </c>
      <c r="C197" s="12" t="s">
        <v>20</v>
      </c>
      <c r="D197" s="49">
        <v>28</v>
      </c>
      <c r="E197" s="23"/>
      <c r="F197" s="23"/>
      <c r="G197" s="23"/>
      <c r="H197" s="23"/>
      <c r="I197" s="23"/>
      <c r="J197" s="23"/>
      <c r="K197" s="23"/>
      <c r="L197" s="23"/>
    </row>
    <row r="198" spans="2:12" x14ac:dyDescent="0.25">
      <c r="B198" s="11" t="str">
        <f t="shared" si="8"/>
        <v>CENTRALE      28</v>
      </c>
      <c r="C198" s="22" t="s">
        <v>22</v>
      </c>
      <c r="D198" s="49">
        <v>28</v>
      </c>
    </row>
    <row r="199" spans="2:12" x14ac:dyDescent="0.25">
      <c r="B199" s="11" t="str">
        <f t="shared" si="8"/>
        <v>C.A. SEM      29</v>
      </c>
      <c r="C199" s="25" t="s">
        <v>17</v>
      </c>
      <c r="D199" s="49">
        <v>29</v>
      </c>
      <c r="E199" s="20">
        <v>126702</v>
      </c>
      <c r="F199" s="20">
        <v>119692</v>
      </c>
      <c r="G199" s="20">
        <v>113782</v>
      </c>
      <c r="H199" s="20">
        <v>122251</v>
      </c>
      <c r="I199" s="20">
        <v>79060</v>
      </c>
      <c r="J199" s="20">
        <v>69713</v>
      </c>
      <c r="K199" s="20">
        <v>64955</v>
      </c>
      <c r="L199" s="20">
        <v>64894</v>
      </c>
    </row>
    <row r="200" spans="2:12" x14ac:dyDescent="0.25">
      <c r="B200" s="11" t="str">
        <f t="shared" si="8"/>
        <v>DIF 2020      29</v>
      </c>
      <c r="C200" s="12" t="s">
        <v>18</v>
      </c>
      <c r="D200" s="49">
        <v>29</v>
      </c>
      <c r="E200" s="21"/>
      <c r="F200" s="21"/>
      <c r="G200" s="21"/>
      <c r="H200" s="21"/>
      <c r="I200" s="21"/>
      <c r="J200" s="21"/>
      <c r="K200" s="21"/>
      <c r="L200" s="21"/>
    </row>
    <row r="201" spans="2:12" x14ac:dyDescent="0.25">
      <c r="B201" s="11" t="str">
        <f t="shared" si="8"/>
        <v>DIF SEM/PR      29</v>
      </c>
      <c r="C201" s="22" t="s">
        <v>19</v>
      </c>
      <c r="D201" s="49">
        <v>29</v>
      </c>
      <c r="E201" s="28"/>
      <c r="F201" s="28"/>
      <c r="G201" s="28"/>
      <c r="H201" s="28"/>
      <c r="I201" s="28"/>
      <c r="J201" s="28"/>
      <c r="K201" s="28"/>
      <c r="L201" s="28"/>
    </row>
    <row r="202" spans="2:12" x14ac:dyDescent="0.25">
      <c r="B202" s="11" t="str">
        <f t="shared" si="8"/>
        <v>CHIF. AFF M      29</v>
      </c>
      <c r="C202" s="12" t="s">
        <v>21</v>
      </c>
      <c r="D202" s="49">
        <v>29</v>
      </c>
      <c r="E202" s="20">
        <v>3536416</v>
      </c>
      <c r="F202" s="26">
        <v>3052004</v>
      </c>
      <c r="G202" s="20">
        <v>3161137</v>
      </c>
      <c r="H202" s="26">
        <v>3334241</v>
      </c>
      <c r="I202" s="20">
        <v>2455586</v>
      </c>
      <c r="J202" s="26">
        <v>1484306</v>
      </c>
      <c r="K202" s="20">
        <v>1625471</v>
      </c>
      <c r="L202" s="26">
        <v>64894</v>
      </c>
    </row>
    <row r="203" spans="2:12" x14ac:dyDescent="0.25">
      <c r="B203" s="11" t="str">
        <f t="shared" ref="B203:B266" si="11">C203&amp;"      "&amp;D203</f>
        <v>DIF 2020      29</v>
      </c>
      <c r="C203" s="22" t="s">
        <v>18</v>
      </c>
      <c r="D203" s="49">
        <v>29</v>
      </c>
      <c r="E203" s="27"/>
      <c r="F203" s="27"/>
      <c r="G203" s="27"/>
      <c r="H203" s="27"/>
      <c r="I203" s="27"/>
      <c r="J203" s="27"/>
      <c r="K203" s="27"/>
      <c r="L203" s="27"/>
    </row>
    <row r="204" spans="2:12" x14ac:dyDescent="0.25">
      <c r="B204" s="11" t="str">
        <f t="shared" si="11"/>
        <v>DIF AN/PR      29</v>
      </c>
      <c r="C204" s="12" t="s">
        <v>20</v>
      </c>
      <c r="D204" s="49">
        <v>29</v>
      </c>
    </row>
    <row r="205" spans="2:12" x14ac:dyDescent="0.25">
      <c r="B205" s="11" t="str">
        <f t="shared" si="11"/>
        <v>CENTRALE      29</v>
      </c>
      <c r="C205" s="22" t="s">
        <v>22</v>
      </c>
      <c r="D205" s="49">
        <v>29</v>
      </c>
      <c r="E205" s="23"/>
      <c r="F205" s="23"/>
      <c r="G205" s="23"/>
      <c r="H205" s="23"/>
      <c r="I205" s="23"/>
      <c r="J205" s="23"/>
      <c r="K205" s="23"/>
      <c r="L205" s="23"/>
    </row>
    <row r="206" spans="2:12" x14ac:dyDescent="0.25">
      <c r="B206" s="11" t="str">
        <f t="shared" si="11"/>
        <v>C.A. SEM      30</v>
      </c>
      <c r="C206" s="25" t="s">
        <v>17</v>
      </c>
      <c r="D206" s="49">
        <v>30</v>
      </c>
      <c r="E206" s="13">
        <v>114854</v>
      </c>
      <c r="F206" s="13">
        <v>101181</v>
      </c>
      <c r="G206" s="13">
        <v>139652</v>
      </c>
      <c r="H206" s="13">
        <v>112171</v>
      </c>
      <c r="I206" s="13">
        <v>79468</v>
      </c>
      <c r="J206" s="13">
        <v>72681</v>
      </c>
      <c r="K206" s="13">
        <v>70466</v>
      </c>
      <c r="L206" s="13">
        <v>60703</v>
      </c>
    </row>
    <row r="207" spans="2:12" x14ac:dyDescent="0.25">
      <c r="B207" s="11" t="str">
        <f t="shared" si="11"/>
        <v>DIF 2020      30</v>
      </c>
      <c r="C207" s="22" t="s">
        <v>18</v>
      </c>
      <c r="D207" s="49">
        <v>30</v>
      </c>
      <c r="E207" s="23"/>
      <c r="F207" s="23"/>
      <c r="G207" s="23"/>
      <c r="H207" s="23"/>
      <c r="I207" s="23"/>
      <c r="J207" s="23"/>
      <c r="K207" s="23"/>
      <c r="L207" s="23"/>
    </row>
    <row r="208" spans="2:12" x14ac:dyDescent="0.25">
      <c r="B208" s="11" t="str">
        <f t="shared" si="11"/>
        <v>DIF SEM/PR      30</v>
      </c>
      <c r="C208" s="12" t="s">
        <v>19</v>
      </c>
      <c r="D208" s="49">
        <v>30</v>
      </c>
      <c r="E208" s="28"/>
      <c r="F208" s="28"/>
      <c r="G208" s="28"/>
      <c r="H208" s="28"/>
      <c r="I208" s="28"/>
      <c r="J208" s="28"/>
      <c r="K208" s="28"/>
      <c r="L208" s="28"/>
    </row>
    <row r="209" spans="2:12" x14ac:dyDescent="0.25">
      <c r="B209" s="11" t="str">
        <f t="shared" si="11"/>
        <v>CHIF. AFF M      30</v>
      </c>
      <c r="C209" s="22" t="s">
        <v>21</v>
      </c>
      <c r="D209" s="49">
        <v>30</v>
      </c>
      <c r="E209" s="20">
        <v>3651269</v>
      </c>
      <c r="F209" s="20">
        <v>3153185</v>
      </c>
      <c r="G209" s="20">
        <v>3327807</v>
      </c>
      <c r="H209" s="20">
        <v>3446412</v>
      </c>
      <c r="I209" s="20">
        <v>2535055</v>
      </c>
      <c r="J209" s="20">
        <v>1556987</v>
      </c>
      <c r="K209" s="20">
        <v>1695937</v>
      </c>
      <c r="L209" s="20">
        <v>125588</v>
      </c>
    </row>
    <row r="210" spans="2:12" x14ac:dyDescent="0.25">
      <c r="B210" s="11" t="str">
        <f t="shared" si="11"/>
        <v>DIF 2020      30</v>
      </c>
      <c r="C210" s="12" t="s">
        <v>18</v>
      </c>
      <c r="D210" s="49">
        <v>30</v>
      </c>
    </row>
    <row r="211" spans="2:12" x14ac:dyDescent="0.25">
      <c r="B211" s="11" t="str">
        <f t="shared" si="11"/>
        <v>DIF AN/PR      30</v>
      </c>
      <c r="C211" s="22" t="s">
        <v>20</v>
      </c>
      <c r="D211" s="49">
        <v>30</v>
      </c>
      <c r="E211" s="23"/>
      <c r="F211" s="23"/>
      <c r="G211" s="23"/>
      <c r="H211" s="23"/>
      <c r="I211" s="23"/>
      <c r="J211" s="23"/>
      <c r="K211" s="23"/>
      <c r="L211" s="23"/>
    </row>
    <row r="212" spans="2:12" x14ac:dyDescent="0.25">
      <c r="B212" s="11" t="str">
        <f t="shared" si="11"/>
        <v>CENTRALE      30</v>
      </c>
      <c r="C212" s="12" t="s">
        <v>22</v>
      </c>
      <c r="D212" s="49">
        <v>30</v>
      </c>
    </row>
    <row r="213" spans="2:12" x14ac:dyDescent="0.25">
      <c r="B213" s="11" t="str">
        <f t="shared" si="11"/>
        <v>C.A. SEM      31</v>
      </c>
      <c r="C213" s="25" t="s">
        <v>17</v>
      </c>
      <c r="D213" s="49">
        <v>31</v>
      </c>
      <c r="E213" s="29">
        <v>138383</v>
      </c>
      <c r="F213" s="29">
        <v>113463</v>
      </c>
      <c r="G213" s="29">
        <v>127810</v>
      </c>
      <c r="H213" s="29">
        <v>127251</v>
      </c>
      <c r="I213" s="29">
        <v>98701</v>
      </c>
      <c r="J213" s="29">
        <v>86122</v>
      </c>
      <c r="K213" s="29">
        <v>69707</v>
      </c>
      <c r="L213" s="29">
        <v>65323</v>
      </c>
    </row>
    <row r="214" spans="2:12" x14ac:dyDescent="0.25">
      <c r="B214" s="11" t="str">
        <f t="shared" si="11"/>
        <v>DIF 2020      31</v>
      </c>
      <c r="C214" s="12" t="s">
        <v>18</v>
      </c>
      <c r="D214" s="49">
        <v>31</v>
      </c>
    </row>
    <row r="215" spans="2:12" x14ac:dyDescent="0.25">
      <c r="B215" s="11" t="str">
        <f t="shared" si="11"/>
        <v>DIF SEM/PR      31</v>
      </c>
      <c r="C215" s="22" t="s">
        <v>19</v>
      </c>
      <c r="D215" s="49">
        <v>31</v>
      </c>
      <c r="E215" s="28"/>
      <c r="F215" s="28"/>
      <c r="G215" s="28"/>
      <c r="H215" s="28"/>
      <c r="I215" s="28"/>
      <c r="J215" s="28"/>
      <c r="K215" s="28"/>
      <c r="L215" s="28"/>
    </row>
    <row r="216" spans="2:12" x14ac:dyDescent="0.25">
      <c r="B216" s="11" t="str">
        <f t="shared" si="11"/>
        <v>CHIF. AFF M      31</v>
      </c>
      <c r="C216" s="12" t="s">
        <v>21</v>
      </c>
      <c r="D216" s="49">
        <v>31</v>
      </c>
      <c r="E216" s="26">
        <v>3789652</v>
      </c>
      <c r="F216" s="26">
        <v>3266648</v>
      </c>
      <c r="G216" s="26">
        <v>3406350</v>
      </c>
      <c r="H216" s="26">
        <v>3573663</v>
      </c>
      <c r="I216" s="26">
        <v>2633756</v>
      </c>
      <c r="J216" s="26">
        <v>1643110</v>
      </c>
      <c r="K216" s="26">
        <v>1765644</v>
      </c>
      <c r="L216" s="26">
        <v>190910</v>
      </c>
    </row>
    <row r="217" spans="2:12" x14ac:dyDescent="0.25">
      <c r="B217" s="11" t="str">
        <f t="shared" si="11"/>
        <v>DIF 2020      31</v>
      </c>
      <c r="C217" s="22" t="s">
        <v>18</v>
      </c>
      <c r="D217" s="49">
        <v>31</v>
      </c>
      <c r="E217" s="23"/>
      <c r="F217" s="23"/>
      <c r="G217" s="23"/>
      <c r="H217" s="23"/>
      <c r="I217" s="23"/>
      <c r="J217" s="23"/>
      <c r="K217" s="23"/>
      <c r="L217" s="23"/>
    </row>
    <row r="218" spans="2:12" x14ac:dyDescent="0.25">
      <c r="B218" s="11" t="str">
        <f t="shared" si="11"/>
        <v>DIF AN/PR      31</v>
      </c>
      <c r="C218" s="12" t="s">
        <v>20</v>
      </c>
      <c r="D218" s="49">
        <v>31</v>
      </c>
    </row>
    <row r="219" spans="2:12" x14ac:dyDescent="0.25">
      <c r="B219" s="11" t="str">
        <f t="shared" si="11"/>
        <v>CENTRALE      31</v>
      </c>
      <c r="C219" s="22" t="s">
        <v>22</v>
      </c>
      <c r="D219" s="49">
        <v>31</v>
      </c>
      <c r="E219" s="23"/>
      <c r="F219" s="23"/>
      <c r="G219" s="23"/>
      <c r="H219" s="23"/>
      <c r="I219" s="23"/>
      <c r="J219" s="23"/>
      <c r="K219" s="23"/>
    </row>
    <row r="220" spans="2:12" x14ac:dyDescent="0.25">
      <c r="B220" s="11" t="str">
        <f t="shared" si="11"/>
        <v>C.A. SEM      32</v>
      </c>
      <c r="C220" s="25" t="s">
        <v>17</v>
      </c>
      <c r="D220" s="49">
        <v>32</v>
      </c>
      <c r="E220" s="20">
        <v>145957</v>
      </c>
      <c r="F220" s="26">
        <v>139915</v>
      </c>
      <c r="G220" s="20">
        <v>145616</v>
      </c>
      <c r="H220" s="26">
        <v>139704</v>
      </c>
      <c r="I220" s="20">
        <v>102519</v>
      </c>
      <c r="J220" s="26">
        <v>94072</v>
      </c>
      <c r="K220" s="20">
        <v>83045</v>
      </c>
      <c r="L220" s="29">
        <v>72370</v>
      </c>
    </row>
    <row r="221" spans="2:12" x14ac:dyDescent="0.25">
      <c r="B221" s="11" t="str">
        <f t="shared" si="11"/>
        <v>DIF 2020      32</v>
      </c>
      <c r="C221" s="22" t="s">
        <v>18</v>
      </c>
      <c r="D221" s="49">
        <v>32</v>
      </c>
      <c r="E221" s="27"/>
      <c r="F221" s="27"/>
      <c r="G221" s="27"/>
      <c r="H221" s="27"/>
      <c r="I221" s="27"/>
      <c r="J221" s="27"/>
      <c r="K221" s="27"/>
      <c r="L221" s="27"/>
    </row>
    <row r="222" spans="2:12" x14ac:dyDescent="0.25">
      <c r="B222" s="11" t="str">
        <f t="shared" si="11"/>
        <v>DIF SEM/PR      32</v>
      </c>
      <c r="C222" s="12" t="s">
        <v>19</v>
      </c>
      <c r="D222" s="49">
        <v>32</v>
      </c>
      <c r="E222" s="28"/>
      <c r="F222" s="28"/>
      <c r="G222" s="28"/>
      <c r="H222" s="28"/>
      <c r="I222" s="28"/>
      <c r="J222" s="28"/>
      <c r="K222" s="28"/>
      <c r="L222" s="28"/>
    </row>
    <row r="223" spans="2:12" x14ac:dyDescent="0.25">
      <c r="B223" s="11" t="str">
        <f t="shared" si="11"/>
        <v>CHIF. AFF M      32</v>
      </c>
      <c r="C223" s="22" t="s">
        <v>21</v>
      </c>
      <c r="D223" s="49">
        <v>32</v>
      </c>
      <c r="E223" s="20">
        <v>3935609</v>
      </c>
      <c r="F223" s="20">
        <v>3406562</v>
      </c>
      <c r="G223" s="20">
        <v>3551967</v>
      </c>
      <c r="H223" s="20">
        <v>3713367</v>
      </c>
      <c r="I223" s="20">
        <v>2736275</v>
      </c>
      <c r="J223" s="20">
        <v>1737182</v>
      </c>
      <c r="K223" s="20">
        <v>1848689</v>
      </c>
      <c r="L223" s="20">
        <v>263280</v>
      </c>
    </row>
    <row r="224" spans="2:12" x14ac:dyDescent="0.25">
      <c r="B224" s="11" t="str">
        <f t="shared" si="11"/>
        <v>DIF 2020      32</v>
      </c>
      <c r="C224" s="12" t="s">
        <v>18</v>
      </c>
      <c r="D224" s="49">
        <v>32</v>
      </c>
      <c r="E224" s="21"/>
      <c r="F224" s="21"/>
      <c r="G224" s="21"/>
      <c r="H224" s="21"/>
      <c r="I224" s="21"/>
      <c r="J224" s="21"/>
      <c r="K224" s="21"/>
      <c r="L224" s="21"/>
    </row>
    <row r="225" spans="2:12" x14ac:dyDescent="0.25">
      <c r="B225" s="11" t="str">
        <f t="shared" si="11"/>
        <v>DIF AN/PR      32</v>
      </c>
      <c r="C225" s="22" t="s">
        <v>20</v>
      </c>
      <c r="D225" s="49">
        <v>32</v>
      </c>
      <c r="E225" s="23"/>
      <c r="F225" s="23"/>
      <c r="G225" s="23"/>
      <c r="H225" s="23"/>
      <c r="I225" s="23"/>
      <c r="J225" s="23"/>
      <c r="K225" s="23"/>
      <c r="L225" s="23"/>
    </row>
    <row r="226" spans="2:12" x14ac:dyDescent="0.25">
      <c r="B226" s="11" t="str">
        <f t="shared" si="11"/>
        <v>CENTRALE      32</v>
      </c>
      <c r="C226" s="12" t="s">
        <v>22</v>
      </c>
      <c r="D226" s="49">
        <v>32</v>
      </c>
    </row>
    <row r="227" spans="2:12" x14ac:dyDescent="0.25">
      <c r="B227" s="11" t="str">
        <f t="shared" si="11"/>
        <v>C.A. SEM      33</v>
      </c>
      <c r="C227" s="25" t="s">
        <v>17</v>
      </c>
      <c r="D227" s="49">
        <v>33</v>
      </c>
      <c r="E227" s="20">
        <f>E230-E223</f>
        <v>104938</v>
      </c>
      <c r="F227" s="20">
        <v>97926</v>
      </c>
      <c r="G227" s="20">
        <v>99134</v>
      </c>
      <c r="H227" s="20">
        <v>85519</v>
      </c>
      <c r="I227" s="20">
        <v>72701</v>
      </c>
      <c r="J227" s="20">
        <v>59744</v>
      </c>
      <c r="K227" s="20">
        <v>57181</v>
      </c>
      <c r="L227" s="20">
        <v>43013</v>
      </c>
    </row>
    <row r="228" spans="2:12" x14ac:dyDescent="0.25">
      <c r="B228" s="11" t="str">
        <f t="shared" si="11"/>
        <v>DIF 2020      33</v>
      </c>
      <c r="C228" s="12" t="s">
        <v>18</v>
      </c>
      <c r="D228" s="49">
        <v>33</v>
      </c>
      <c r="E228" s="21"/>
      <c r="F228" s="21"/>
      <c r="G228" s="21"/>
      <c r="H228" s="21"/>
      <c r="I228" s="21"/>
      <c r="J228" s="21"/>
      <c r="K228" s="21"/>
      <c r="L228" s="21"/>
    </row>
    <row r="229" spans="2:12" x14ac:dyDescent="0.25">
      <c r="B229" s="11" t="str">
        <f t="shared" si="11"/>
        <v>DIF SEM/PR      33</v>
      </c>
      <c r="C229" s="22" t="s">
        <v>19</v>
      </c>
      <c r="D229" s="49">
        <v>33</v>
      </c>
      <c r="E229" s="28"/>
      <c r="F229" s="28"/>
      <c r="G229" s="28"/>
      <c r="H229" s="28"/>
      <c r="I229" s="28"/>
      <c r="J229" s="28"/>
      <c r="K229" s="28"/>
      <c r="L229" s="28"/>
    </row>
    <row r="230" spans="2:12" x14ac:dyDescent="0.25">
      <c r="B230" s="11" t="str">
        <f t="shared" si="11"/>
        <v>CHIF. AFF M      33</v>
      </c>
      <c r="C230" s="12" t="s">
        <v>21</v>
      </c>
      <c r="D230" s="49">
        <v>33</v>
      </c>
      <c r="E230" s="20">
        <f>E237-E234</f>
        <v>4040547</v>
      </c>
      <c r="F230" s="26">
        <v>3504489</v>
      </c>
      <c r="G230" s="20">
        <v>3651101</v>
      </c>
      <c r="H230" s="26">
        <v>3798886</v>
      </c>
      <c r="I230" s="20">
        <v>2808976</v>
      </c>
      <c r="J230" s="26">
        <v>1796925</v>
      </c>
      <c r="K230" s="20">
        <v>1905870</v>
      </c>
      <c r="L230" s="26">
        <v>306293</v>
      </c>
    </row>
    <row r="231" spans="2:12" x14ac:dyDescent="0.25">
      <c r="B231" s="11" t="str">
        <f t="shared" si="11"/>
        <v>DIF 2020      33</v>
      </c>
      <c r="C231" s="22" t="s">
        <v>18</v>
      </c>
      <c r="D231" s="49">
        <v>33</v>
      </c>
      <c r="E231" s="27"/>
      <c r="F231" s="27"/>
      <c r="G231" s="27"/>
      <c r="H231" s="27"/>
      <c r="I231" s="27"/>
      <c r="J231" s="27"/>
      <c r="K231" s="27"/>
      <c r="L231" s="27"/>
    </row>
    <row r="232" spans="2:12" x14ac:dyDescent="0.25">
      <c r="B232" s="11" t="str">
        <f t="shared" si="11"/>
        <v>DIF AN/PR      33</v>
      </c>
      <c r="C232" s="12" t="s">
        <v>20</v>
      </c>
      <c r="D232" s="49">
        <v>33</v>
      </c>
    </row>
    <row r="233" spans="2:12" x14ac:dyDescent="0.25">
      <c r="B233" s="11" t="str">
        <f t="shared" si="11"/>
        <v>CENTRALE      33</v>
      </c>
      <c r="C233" s="22" t="s">
        <v>22</v>
      </c>
      <c r="D233" s="49">
        <v>33</v>
      </c>
      <c r="E233" s="23"/>
      <c r="F233" s="23"/>
      <c r="G233" s="23"/>
      <c r="H233" s="23"/>
      <c r="I233" s="23"/>
      <c r="J233" s="23"/>
      <c r="K233" s="23"/>
      <c r="L233" s="23"/>
    </row>
    <row r="234" spans="2:12" x14ac:dyDescent="0.25">
      <c r="B234" s="11" t="str">
        <f t="shared" si="11"/>
        <v>C.A. SEM      34</v>
      </c>
      <c r="C234" s="19" t="s">
        <v>17</v>
      </c>
      <c r="D234" s="49">
        <v>34</v>
      </c>
      <c r="E234" s="20">
        <v>100891</v>
      </c>
      <c r="F234" s="26">
        <v>80676</v>
      </c>
      <c r="G234" s="20">
        <v>85208</v>
      </c>
      <c r="H234" s="26">
        <v>84804</v>
      </c>
      <c r="I234" s="20">
        <v>62252</v>
      </c>
      <c r="J234" s="26">
        <v>53359</v>
      </c>
      <c r="K234" s="20">
        <v>47296</v>
      </c>
      <c r="L234" s="26">
        <v>37132</v>
      </c>
    </row>
    <row r="235" spans="2:12" x14ac:dyDescent="0.25">
      <c r="B235" s="11" t="str">
        <f t="shared" si="11"/>
        <v>DIF 2019      34</v>
      </c>
      <c r="C235" s="12" t="s">
        <v>35</v>
      </c>
      <c r="D235" s="49">
        <v>34</v>
      </c>
      <c r="E235" s="27"/>
      <c r="F235" s="27"/>
      <c r="G235" s="27"/>
      <c r="H235" s="27"/>
      <c r="I235" s="27"/>
      <c r="J235" s="27"/>
      <c r="K235" s="27"/>
      <c r="L235" s="27"/>
    </row>
    <row r="236" spans="2:12" x14ac:dyDescent="0.25">
      <c r="B236" s="11" t="str">
        <f t="shared" si="11"/>
        <v>DIF SEM/PR      34</v>
      </c>
      <c r="C236" s="22" t="s">
        <v>19</v>
      </c>
      <c r="D236" s="49">
        <v>34</v>
      </c>
      <c r="E236" s="28"/>
      <c r="F236" s="28"/>
      <c r="G236" s="28"/>
      <c r="H236" s="28"/>
      <c r="I236" s="28"/>
      <c r="J236" s="28"/>
      <c r="K236" s="28"/>
      <c r="L236" s="28"/>
    </row>
    <row r="237" spans="2:12" x14ac:dyDescent="0.25">
      <c r="B237" s="11" t="str">
        <f t="shared" si="11"/>
        <v>CHIF. AFF M      34</v>
      </c>
      <c r="C237" s="12" t="s">
        <v>21</v>
      </c>
      <c r="D237" s="49">
        <v>34</v>
      </c>
      <c r="E237" s="20">
        <v>4141438</v>
      </c>
      <c r="F237" s="20">
        <v>3585164</v>
      </c>
      <c r="G237" s="20">
        <v>3736309</v>
      </c>
      <c r="H237" s="20">
        <v>3883690</v>
      </c>
      <c r="I237" s="20">
        <v>2871228</v>
      </c>
      <c r="J237" s="20">
        <v>1850285</v>
      </c>
      <c r="K237" s="20">
        <v>1953166</v>
      </c>
      <c r="L237" s="20">
        <v>343425</v>
      </c>
    </row>
    <row r="238" spans="2:12" x14ac:dyDescent="0.25">
      <c r="B238" s="11" t="str">
        <f t="shared" si="11"/>
        <v>DIF 2019      34</v>
      </c>
      <c r="C238" s="12" t="s">
        <v>35</v>
      </c>
      <c r="D238" s="49">
        <v>34</v>
      </c>
    </row>
    <row r="239" spans="2:12" x14ac:dyDescent="0.25">
      <c r="B239" s="11" t="str">
        <f t="shared" si="11"/>
        <v>DIF AN/PR      34</v>
      </c>
      <c r="C239" s="12" t="s">
        <v>20</v>
      </c>
      <c r="D239" s="49">
        <v>34</v>
      </c>
      <c r="E239" s="23"/>
      <c r="F239" s="23"/>
      <c r="G239" s="23"/>
      <c r="H239" s="23"/>
      <c r="I239" s="23"/>
      <c r="J239" s="23"/>
      <c r="K239" s="23"/>
      <c r="L239" s="23"/>
    </row>
    <row r="240" spans="2:12" x14ac:dyDescent="0.25">
      <c r="B240" s="11" t="str">
        <f t="shared" si="11"/>
        <v>CENTRALE      34</v>
      </c>
      <c r="C240" s="22" t="s">
        <v>22</v>
      </c>
      <c r="D240" s="49">
        <v>34</v>
      </c>
    </row>
    <row r="241" spans="2:12" x14ac:dyDescent="0.25">
      <c r="B241" s="11" t="str">
        <f t="shared" si="11"/>
        <v>C.A. SEM      35</v>
      </c>
      <c r="C241" s="19" t="s">
        <v>17</v>
      </c>
      <c r="D241" s="49">
        <v>35</v>
      </c>
      <c r="E241" s="29">
        <v>93858</v>
      </c>
      <c r="F241" s="29">
        <v>77577</v>
      </c>
      <c r="G241" s="29">
        <v>86121</v>
      </c>
      <c r="H241" s="29">
        <v>71214</v>
      </c>
      <c r="I241" s="29">
        <v>58359</v>
      </c>
      <c r="J241" s="29">
        <v>44410</v>
      </c>
      <c r="K241" s="29">
        <v>45249</v>
      </c>
      <c r="L241" s="29">
        <v>35748</v>
      </c>
    </row>
    <row r="242" spans="2:12" x14ac:dyDescent="0.25">
      <c r="B242" s="11" t="str">
        <f t="shared" si="11"/>
        <v>DIF 2019      35</v>
      </c>
      <c r="C242" s="12" t="s">
        <v>35</v>
      </c>
      <c r="D242" s="49">
        <v>35</v>
      </c>
    </row>
    <row r="243" spans="2:12" x14ac:dyDescent="0.25">
      <c r="B243" s="11" t="str">
        <f t="shared" si="11"/>
        <v>DIF SEM/PR      35</v>
      </c>
      <c r="C243" s="22" t="s">
        <v>19</v>
      </c>
      <c r="D243" s="49">
        <v>35</v>
      </c>
      <c r="E243" s="28"/>
      <c r="F243" s="28"/>
      <c r="G243" s="28"/>
      <c r="H243" s="28"/>
      <c r="I243" s="28"/>
      <c r="J243" s="28"/>
      <c r="K243" s="28"/>
      <c r="L243" s="28"/>
    </row>
    <row r="244" spans="2:12" x14ac:dyDescent="0.25">
      <c r="B244" s="11" t="str">
        <f t="shared" si="11"/>
        <v>CHIF. AFF M      35</v>
      </c>
      <c r="C244" s="12" t="s">
        <v>21</v>
      </c>
      <c r="D244" s="49">
        <v>35</v>
      </c>
      <c r="E244" s="26">
        <v>4235296</v>
      </c>
      <c r="F244" s="26">
        <v>3662741</v>
      </c>
      <c r="G244" s="26">
        <v>3822430</v>
      </c>
      <c r="H244" s="26">
        <v>3954905</v>
      </c>
      <c r="I244" s="26">
        <v>2929587</v>
      </c>
      <c r="J244" s="26">
        <v>1894695</v>
      </c>
      <c r="K244" s="26">
        <v>1998415</v>
      </c>
      <c r="L244" s="26">
        <v>379173</v>
      </c>
    </row>
    <row r="245" spans="2:12" x14ac:dyDescent="0.25">
      <c r="B245" s="11" t="str">
        <f t="shared" si="11"/>
        <v>DIF 2019      35</v>
      </c>
      <c r="C245" s="12" t="s">
        <v>35</v>
      </c>
      <c r="D245" s="49">
        <v>35</v>
      </c>
      <c r="E245" s="23"/>
      <c r="F245" s="23"/>
      <c r="G245" s="23"/>
      <c r="H245" s="23"/>
      <c r="I245" s="23"/>
      <c r="J245" s="23"/>
      <c r="K245" s="23"/>
      <c r="L245" s="23"/>
    </row>
    <row r="246" spans="2:12" x14ac:dyDescent="0.25">
      <c r="B246" s="11" t="str">
        <f t="shared" si="11"/>
        <v>DIF AN/PR      35</v>
      </c>
      <c r="C246" s="12" t="s">
        <v>20</v>
      </c>
      <c r="D246" s="49">
        <v>35</v>
      </c>
    </row>
    <row r="247" spans="2:12" x14ac:dyDescent="0.25">
      <c r="B247" s="11" t="str">
        <f t="shared" si="11"/>
        <v>CENTRALE      35</v>
      </c>
      <c r="C247" s="22" t="s">
        <v>22</v>
      </c>
      <c r="D247" s="49">
        <v>35</v>
      </c>
      <c r="E247" s="23"/>
      <c r="F247" s="23"/>
      <c r="G247" s="23"/>
      <c r="H247" s="23"/>
      <c r="I247" s="23"/>
      <c r="J247" s="23"/>
      <c r="K247" s="23"/>
      <c r="L247" s="23"/>
    </row>
    <row r="248" spans="2:12" x14ac:dyDescent="0.25">
      <c r="B248" s="11" t="str">
        <f t="shared" si="11"/>
        <v>C.A. SEM      36</v>
      </c>
      <c r="C248" s="19" t="s">
        <v>17</v>
      </c>
      <c r="D248" s="49">
        <v>36</v>
      </c>
      <c r="E248" s="13">
        <f>E251-E244</f>
        <v>88116</v>
      </c>
      <c r="F248" s="13">
        <f t="shared" ref="F248:L248" si="12">F251-F244</f>
        <v>71833</v>
      </c>
      <c r="G248" s="13">
        <f t="shared" si="12"/>
        <v>82971</v>
      </c>
      <c r="H248" s="13">
        <f t="shared" si="12"/>
        <v>72567</v>
      </c>
      <c r="I248" s="13">
        <f t="shared" si="12"/>
        <v>51245</v>
      </c>
      <c r="J248" s="13">
        <f t="shared" si="12"/>
        <v>47954</v>
      </c>
      <c r="K248" s="13">
        <f t="shared" si="12"/>
        <v>38251</v>
      </c>
      <c r="L248" s="13">
        <f t="shared" si="12"/>
        <v>33275</v>
      </c>
    </row>
    <row r="249" spans="2:12" x14ac:dyDescent="0.25">
      <c r="B249" s="11" t="str">
        <f t="shared" si="11"/>
        <v>DIF 2019      36</v>
      </c>
      <c r="C249" s="12" t="s">
        <v>35</v>
      </c>
      <c r="D249" s="49">
        <v>36</v>
      </c>
      <c r="E249" s="23"/>
      <c r="F249" s="23"/>
      <c r="G249" s="23"/>
      <c r="H249" s="23"/>
      <c r="I249" s="23"/>
      <c r="J249" s="23"/>
      <c r="K249" s="23"/>
      <c r="L249" s="23"/>
    </row>
    <row r="250" spans="2:12" x14ac:dyDescent="0.25">
      <c r="B250" s="11" t="str">
        <f t="shared" si="11"/>
        <v>DIF SEM/PR      36</v>
      </c>
      <c r="C250" s="22" t="s">
        <v>19</v>
      </c>
      <c r="D250" s="49">
        <v>36</v>
      </c>
    </row>
    <row r="251" spans="2:12" x14ac:dyDescent="0.25">
      <c r="B251" s="11" t="str">
        <f t="shared" si="11"/>
        <v>CHIF. AFF M      36</v>
      </c>
      <c r="C251" s="12" t="s">
        <v>21</v>
      </c>
      <c r="D251" s="49">
        <v>36</v>
      </c>
      <c r="E251" s="29">
        <f>E258-E255</f>
        <v>4323412</v>
      </c>
      <c r="F251" s="29">
        <f t="shared" ref="F251:L251" si="13">F258-F255</f>
        <v>3734574</v>
      </c>
      <c r="G251" s="29">
        <f t="shared" si="13"/>
        <v>3905401</v>
      </c>
      <c r="H251" s="29">
        <f t="shared" si="13"/>
        <v>4027472</v>
      </c>
      <c r="I251" s="29">
        <f t="shared" si="13"/>
        <v>2980832</v>
      </c>
      <c r="J251" s="29">
        <f t="shared" si="13"/>
        <v>1942649</v>
      </c>
      <c r="K251" s="29">
        <f t="shared" si="13"/>
        <v>2036666</v>
      </c>
      <c r="L251" s="29">
        <f t="shared" si="13"/>
        <v>412448</v>
      </c>
    </row>
    <row r="252" spans="2:12" x14ac:dyDescent="0.25">
      <c r="B252" s="11" t="str">
        <f t="shared" si="11"/>
        <v>DIF 2019      36</v>
      </c>
      <c r="C252" s="12" t="s">
        <v>35</v>
      </c>
      <c r="D252" s="49">
        <v>36</v>
      </c>
    </row>
    <row r="253" spans="2:12" x14ac:dyDescent="0.25">
      <c r="B253" s="11" t="str">
        <f t="shared" si="11"/>
        <v>DIF AN/PR      36</v>
      </c>
      <c r="C253" s="12" t="s">
        <v>20</v>
      </c>
      <c r="D253" s="49">
        <v>36</v>
      </c>
      <c r="E253" s="23"/>
      <c r="F253" s="23"/>
      <c r="G253" s="23"/>
      <c r="H253" s="23"/>
      <c r="I253" s="23"/>
      <c r="J253" s="23"/>
      <c r="K253" s="23"/>
      <c r="L253" s="23"/>
    </row>
    <row r="254" spans="2:12" x14ac:dyDescent="0.25">
      <c r="B254" s="11" t="str">
        <f t="shared" si="11"/>
        <v>CENTRALE      36</v>
      </c>
      <c r="C254" s="22" t="s">
        <v>22</v>
      </c>
      <c r="D254" s="49">
        <v>36</v>
      </c>
    </row>
    <row r="255" spans="2:12" x14ac:dyDescent="0.25">
      <c r="B255" s="11" t="str">
        <f t="shared" si="11"/>
        <v>C.A. SEM      37</v>
      </c>
      <c r="C255" s="19" t="s">
        <v>17</v>
      </c>
      <c r="D255" s="49">
        <v>37</v>
      </c>
      <c r="E255" s="13">
        <v>94455</v>
      </c>
      <c r="F255" s="13">
        <v>83555</v>
      </c>
      <c r="G255" s="13">
        <v>82117</v>
      </c>
      <c r="H255" s="13">
        <v>82677</v>
      </c>
      <c r="I255" s="13">
        <v>59030</v>
      </c>
      <c r="J255" s="13">
        <v>51238</v>
      </c>
      <c r="K255" s="13">
        <v>49736</v>
      </c>
      <c r="L255" s="13">
        <v>37516</v>
      </c>
    </row>
    <row r="256" spans="2:12" x14ac:dyDescent="0.25">
      <c r="B256" s="11" t="str">
        <f t="shared" si="11"/>
        <v>DIF 2019      37</v>
      </c>
      <c r="C256" s="12" t="s">
        <v>35</v>
      </c>
      <c r="D256" s="49">
        <v>37</v>
      </c>
    </row>
    <row r="257" spans="2:12" x14ac:dyDescent="0.25">
      <c r="B257" s="11" t="str">
        <f t="shared" si="11"/>
        <v>DIF SEM/PR      37</v>
      </c>
      <c r="C257" s="22" t="s">
        <v>19</v>
      </c>
      <c r="D257" s="49">
        <v>37</v>
      </c>
      <c r="E257" s="23"/>
      <c r="F257" s="23"/>
      <c r="G257" s="23"/>
      <c r="H257" s="23"/>
      <c r="I257" s="23"/>
      <c r="J257" s="23"/>
      <c r="K257" s="23"/>
      <c r="L257" s="23"/>
    </row>
    <row r="258" spans="2:12" x14ac:dyDescent="0.25">
      <c r="B258" s="11" t="str">
        <f t="shared" si="11"/>
        <v>CHIF. AFF M      37</v>
      </c>
      <c r="C258" s="12" t="s">
        <v>21</v>
      </c>
      <c r="D258" s="49">
        <v>37</v>
      </c>
      <c r="E258" s="29">
        <v>4417867</v>
      </c>
      <c r="F258" s="29">
        <v>3818129</v>
      </c>
      <c r="G258" s="29">
        <v>3987518</v>
      </c>
      <c r="H258" s="29">
        <v>4110149</v>
      </c>
      <c r="I258" s="29">
        <v>3039862</v>
      </c>
      <c r="J258" s="29">
        <v>1993887</v>
      </c>
      <c r="K258" s="29">
        <v>2086402</v>
      </c>
      <c r="L258" s="29">
        <v>449964</v>
      </c>
    </row>
    <row r="259" spans="2:12" x14ac:dyDescent="0.25">
      <c r="B259" s="11" t="str">
        <f t="shared" si="11"/>
        <v>DIF 2019      37</v>
      </c>
      <c r="C259" s="12" t="s">
        <v>35</v>
      </c>
      <c r="D259" s="49">
        <v>37</v>
      </c>
      <c r="E259" s="23"/>
      <c r="F259" s="23"/>
      <c r="G259" s="23"/>
      <c r="H259" s="23"/>
      <c r="I259" s="23"/>
      <c r="J259" s="23"/>
      <c r="K259" s="23"/>
      <c r="L259" s="23"/>
    </row>
    <row r="260" spans="2:12" x14ac:dyDescent="0.25">
      <c r="B260" s="11" t="str">
        <f t="shared" si="11"/>
        <v>DIF AN/PR      37</v>
      </c>
      <c r="C260" s="12" t="s">
        <v>20</v>
      </c>
      <c r="D260" s="49">
        <v>37</v>
      </c>
    </row>
    <row r="261" spans="2:12" x14ac:dyDescent="0.25">
      <c r="B261" s="11" t="str">
        <f t="shared" si="11"/>
        <v>CENTRALE      37</v>
      </c>
      <c r="C261" s="22" t="s">
        <v>22</v>
      </c>
      <c r="D261" s="49">
        <v>37</v>
      </c>
      <c r="E261" s="23"/>
      <c r="F261" s="23"/>
      <c r="G261" s="23"/>
      <c r="H261" s="23"/>
      <c r="I261" s="23"/>
      <c r="J261" s="23"/>
      <c r="K261" s="23"/>
      <c r="L261" s="23"/>
    </row>
    <row r="262" spans="2:12" x14ac:dyDescent="0.25">
      <c r="B262" s="11" t="str">
        <f t="shared" si="11"/>
        <v>C.A. SEM      38</v>
      </c>
      <c r="C262" s="19" t="s">
        <v>17</v>
      </c>
      <c r="D262" s="49">
        <v>38</v>
      </c>
      <c r="E262" s="13">
        <v>87899</v>
      </c>
      <c r="F262" s="13">
        <v>80874</v>
      </c>
      <c r="G262" s="13">
        <v>74949</v>
      </c>
      <c r="H262" s="13">
        <v>80989</v>
      </c>
      <c r="I262" s="13">
        <v>55474</v>
      </c>
      <c r="J262" s="13">
        <v>48737</v>
      </c>
      <c r="K262" s="13">
        <v>50642</v>
      </c>
      <c r="L262" s="13">
        <v>37397</v>
      </c>
    </row>
    <row r="263" spans="2:12" x14ac:dyDescent="0.25">
      <c r="B263" s="11" t="str">
        <f t="shared" si="11"/>
        <v>DIF 2019      38</v>
      </c>
      <c r="C263" s="12" t="s">
        <v>35</v>
      </c>
      <c r="D263" s="49">
        <v>38</v>
      </c>
      <c r="E263" s="23"/>
      <c r="F263" s="23"/>
      <c r="G263" s="23"/>
      <c r="H263" s="23"/>
      <c r="I263" s="23"/>
      <c r="J263" s="23"/>
      <c r="K263" s="23"/>
      <c r="L263" s="23"/>
    </row>
    <row r="264" spans="2:12" x14ac:dyDescent="0.25">
      <c r="B264" s="11" t="str">
        <f t="shared" si="11"/>
        <v>DIF SEM/PR      38</v>
      </c>
      <c r="C264" s="22" t="s">
        <v>19</v>
      </c>
      <c r="D264" s="49">
        <v>38</v>
      </c>
    </row>
    <row r="265" spans="2:12" x14ac:dyDescent="0.25">
      <c r="B265" s="11" t="str">
        <f t="shared" si="11"/>
        <v>CHIF. AFF M      38</v>
      </c>
      <c r="C265" s="12" t="s">
        <v>21</v>
      </c>
      <c r="D265" s="49">
        <v>38</v>
      </c>
      <c r="E265" s="29">
        <v>4505766</v>
      </c>
      <c r="F265" s="29">
        <v>3899003</v>
      </c>
      <c r="G265" s="29">
        <v>4062467</v>
      </c>
      <c r="H265" s="29">
        <v>4191138</v>
      </c>
      <c r="I265" s="29">
        <v>3095336</v>
      </c>
      <c r="J265" s="29">
        <v>2042624</v>
      </c>
      <c r="K265" s="29">
        <v>2137044</v>
      </c>
      <c r="L265" s="29">
        <v>487360</v>
      </c>
    </row>
    <row r="266" spans="2:12" x14ac:dyDescent="0.25">
      <c r="B266" s="11" t="str">
        <f t="shared" si="11"/>
        <v>DIF 2019      38</v>
      </c>
      <c r="C266" s="12" t="s">
        <v>35</v>
      </c>
      <c r="D266" s="49">
        <v>38</v>
      </c>
    </row>
    <row r="267" spans="2:12" x14ac:dyDescent="0.25">
      <c r="B267" s="11" t="str">
        <f t="shared" ref="B267:B330" si="14">C267&amp;"      "&amp;D267</f>
        <v>DIF AN/PR      38</v>
      </c>
      <c r="C267" s="12" t="s">
        <v>20</v>
      </c>
      <c r="D267" s="49">
        <v>38</v>
      </c>
      <c r="E267" s="23"/>
      <c r="F267" s="23"/>
      <c r="G267" s="23"/>
      <c r="H267" s="23"/>
      <c r="I267" s="23"/>
      <c r="J267" s="23"/>
      <c r="K267" s="23"/>
      <c r="L267" s="23"/>
    </row>
    <row r="268" spans="2:12" x14ac:dyDescent="0.25">
      <c r="B268" s="11" t="str">
        <f t="shared" si="14"/>
        <v>CENTRALE      38</v>
      </c>
      <c r="C268" s="22" t="s">
        <v>22</v>
      </c>
      <c r="D268" s="49">
        <v>38</v>
      </c>
    </row>
    <row r="269" spans="2:12" x14ac:dyDescent="0.25">
      <c r="B269" s="11" t="str">
        <f t="shared" si="14"/>
        <v>C.A. SEM      39</v>
      </c>
      <c r="C269" s="19" t="s">
        <v>17</v>
      </c>
      <c r="D269" s="49">
        <v>39</v>
      </c>
      <c r="E269" s="29">
        <v>89000</v>
      </c>
      <c r="F269" s="29">
        <v>77434</v>
      </c>
      <c r="G269" s="29">
        <v>76056</v>
      </c>
      <c r="H269" s="29">
        <v>80566</v>
      </c>
      <c r="I269" s="29">
        <v>56001</v>
      </c>
      <c r="J269" s="29">
        <v>46790</v>
      </c>
      <c r="K269" s="29">
        <v>44197</v>
      </c>
      <c r="L269" s="29">
        <v>35430</v>
      </c>
    </row>
    <row r="270" spans="2:12" x14ac:dyDescent="0.25">
      <c r="B270" s="11" t="str">
        <f t="shared" si="14"/>
        <v>DIF 2019      39</v>
      </c>
      <c r="C270" s="12" t="s">
        <v>35</v>
      </c>
      <c r="D270" s="49">
        <v>39</v>
      </c>
    </row>
    <row r="271" spans="2:12" x14ac:dyDescent="0.25">
      <c r="B271" s="11" t="str">
        <f t="shared" si="14"/>
        <v>DIF SEM/PR      39</v>
      </c>
      <c r="C271" s="22" t="s">
        <v>19</v>
      </c>
      <c r="D271" s="49">
        <v>39</v>
      </c>
      <c r="E271" s="23"/>
      <c r="F271" s="23"/>
      <c r="G271" s="23"/>
      <c r="H271" s="23"/>
      <c r="I271" s="23"/>
      <c r="J271" s="23"/>
      <c r="K271" s="23"/>
      <c r="L271" s="23"/>
    </row>
    <row r="272" spans="2:12" x14ac:dyDescent="0.25">
      <c r="B272" s="11" t="str">
        <f t="shared" si="14"/>
        <v>CHIF. AFF M      39</v>
      </c>
      <c r="C272" s="12" t="s">
        <v>21</v>
      </c>
      <c r="D272" s="49">
        <v>39</v>
      </c>
      <c r="E272" s="13">
        <v>4594766</v>
      </c>
      <c r="F272" s="13">
        <v>3976436</v>
      </c>
      <c r="G272" s="13">
        <v>4138523</v>
      </c>
      <c r="H272" s="13">
        <v>4271704</v>
      </c>
      <c r="I272" s="13">
        <v>3151337</v>
      </c>
      <c r="J272" s="13">
        <v>2089414</v>
      </c>
      <c r="K272" s="13">
        <v>2181241</v>
      </c>
      <c r="L272" s="13">
        <v>522791</v>
      </c>
    </row>
    <row r="273" spans="2:12" x14ac:dyDescent="0.25">
      <c r="B273" s="11" t="str">
        <f t="shared" si="14"/>
        <v>DIF 2019      39</v>
      </c>
      <c r="C273" s="12" t="s">
        <v>35</v>
      </c>
      <c r="D273" s="49">
        <v>39</v>
      </c>
      <c r="E273" s="23"/>
      <c r="F273" s="23"/>
      <c r="G273" s="23"/>
      <c r="H273" s="23"/>
      <c r="I273" s="23"/>
      <c r="J273" s="23"/>
      <c r="K273" s="23"/>
      <c r="L273" s="23"/>
    </row>
    <row r="274" spans="2:12" x14ac:dyDescent="0.25">
      <c r="B274" s="11" t="str">
        <f t="shared" si="14"/>
        <v>DIF AN/PR      39</v>
      </c>
      <c r="C274" s="12" t="s">
        <v>20</v>
      </c>
      <c r="D274" s="49">
        <v>39</v>
      </c>
    </row>
    <row r="275" spans="2:12" x14ac:dyDescent="0.25">
      <c r="B275" s="11" t="str">
        <f t="shared" si="14"/>
        <v>CENTRALE      39</v>
      </c>
      <c r="C275" s="22" t="s">
        <v>22</v>
      </c>
      <c r="D275" s="49">
        <v>39</v>
      </c>
      <c r="E275" s="23"/>
      <c r="F275" s="23"/>
      <c r="G275" s="23"/>
      <c r="H275" s="23"/>
      <c r="I275" s="23"/>
      <c r="J275" s="23"/>
      <c r="K275" s="23"/>
      <c r="L275" s="23"/>
    </row>
    <row r="276" spans="2:12" x14ac:dyDescent="0.25">
      <c r="B276" s="11" t="str">
        <f t="shared" si="14"/>
        <v>C.A. SEM      40</v>
      </c>
      <c r="C276" s="19" t="s">
        <v>17</v>
      </c>
      <c r="D276" s="49">
        <v>40</v>
      </c>
      <c r="E276" s="13">
        <v>114206</v>
      </c>
      <c r="F276" s="13">
        <v>97369</v>
      </c>
      <c r="G276" s="13">
        <v>98785</v>
      </c>
      <c r="H276" s="13">
        <v>97519</v>
      </c>
      <c r="I276" s="13">
        <v>68121</v>
      </c>
      <c r="J276" s="13">
        <v>58031</v>
      </c>
      <c r="K276" s="13">
        <v>58689</v>
      </c>
      <c r="L276" s="13">
        <v>52524</v>
      </c>
    </row>
    <row r="277" spans="2:12" x14ac:dyDescent="0.25">
      <c r="B277" s="11" t="str">
        <f t="shared" si="14"/>
        <v>DIF 2019      40</v>
      </c>
      <c r="C277" s="12" t="s">
        <v>35</v>
      </c>
      <c r="D277" s="49">
        <v>40</v>
      </c>
      <c r="E277" s="23"/>
      <c r="F277" s="23"/>
      <c r="G277" s="23"/>
      <c r="H277" s="23"/>
      <c r="I277" s="23"/>
      <c r="J277" s="23"/>
      <c r="K277" s="23"/>
      <c r="L277" s="23"/>
    </row>
    <row r="278" spans="2:12" x14ac:dyDescent="0.25">
      <c r="B278" s="11" t="str">
        <f t="shared" si="14"/>
        <v>DIF SEM/PR      40</v>
      </c>
      <c r="C278" s="22" t="s">
        <v>19</v>
      </c>
      <c r="D278" s="49">
        <v>40</v>
      </c>
    </row>
    <row r="279" spans="2:12" x14ac:dyDescent="0.25">
      <c r="B279" s="11" t="str">
        <f t="shared" si="14"/>
        <v>CHIF. AFF M      40</v>
      </c>
      <c r="C279" s="12" t="s">
        <v>21</v>
      </c>
      <c r="D279" s="49">
        <v>40</v>
      </c>
      <c r="E279" s="29">
        <v>4708973</v>
      </c>
      <c r="F279" s="29">
        <v>4073806</v>
      </c>
      <c r="G279" s="29">
        <v>4237308</v>
      </c>
      <c r="H279" s="29">
        <v>4369223</v>
      </c>
      <c r="I279" s="29">
        <v>3219457</v>
      </c>
      <c r="J279" s="29">
        <v>2147775</v>
      </c>
      <c r="K279" s="29">
        <v>2239930</v>
      </c>
      <c r="L279" s="29">
        <v>575315</v>
      </c>
    </row>
    <row r="280" spans="2:12" x14ac:dyDescent="0.25">
      <c r="B280" s="11" t="str">
        <f t="shared" si="14"/>
        <v>DIF 2019      40</v>
      </c>
      <c r="C280" s="12" t="s">
        <v>35</v>
      </c>
      <c r="D280" s="49">
        <v>40</v>
      </c>
    </row>
    <row r="281" spans="2:12" x14ac:dyDescent="0.25">
      <c r="B281" s="11" t="str">
        <f t="shared" si="14"/>
        <v>DIF AN/PR      40</v>
      </c>
      <c r="C281" s="12" t="s">
        <v>20</v>
      </c>
      <c r="D281" s="49">
        <v>40</v>
      </c>
      <c r="E281" s="23"/>
      <c r="F281" s="23"/>
      <c r="G281" s="23"/>
      <c r="H281" s="23"/>
      <c r="I281" s="23"/>
      <c r="J281" s="23"/>
      <c r="K281" s="23"/>
      <c r="L281" s="23"/>
    </row>
    <row r="282" spans="2:12" x14ac:dyDescent="0.25">
      <c r="B282" s="11" t="str">
        <f t="shared" si="14"/>
        <v>CENTRALE      40</v>
      </c>
      <c r="C282" s="22" t="s">
        <v>22</v>
      </c>
      <c r="D282" s="49">
        <v>40</v>
      </c>
    </row>
    <row r="283" spans="2:12" x14ac:dyDescent="0.25">
      <c r="B283" s="11" t="str">
        <f t="shared" si="14"/>
        <v>C.A. SEM      41</v>
      </c>
      <c r="C283" s="19" t="s">
        <v>17</v>
      </c>
      <c r="D283" s="49">
        <v>41</v>
      </c>
      <c r="E283" s="29">
        <v>90062</v>
      </c>
      <c r="F283" s="29">
        <v>86174</v>
      </c>
      <c r="G283" s="29">
        <v>74808</v>
      </c>
      <c r="H283" s="29">
        <v>73466</v>
      </c>
      <c r="I283" s="29">
        <v>47558</v>
      </c>
      <c r="J283" s="29">
        <v>47578</v>
      </c>
      <c r="K283" s="29">
        <v>44598</v>
      </c>
      <c r="L283" s="29">
        <v>34021</v>
      </c>
    </row>
    <row r="284" spans="2:12" x14ac:dyDescent="0.25">
      <c r="B284" s="11" t="str">
        <f t="shared" si="14"/>
        <v>DIF 2019      41</v>
      </c>
      <c r="C284" s="12" t="s">
        <v>35</v>
      </c>
      <c r="D284" s="49">
        <v>41</v>
      </c>
    </row>
    <row r="285" spans="2:12" x14ac:dyDescent="0.25">
      <c r="B285" s="11" t="str">
        <f t="shared" si="14"/>
        <v>DIF SEM/PR      41</v>
      </c>
      <c r="C285" s="22" t="s">
        <v>19</v>
      </c>
      <c r="D285" s="49">
        <v>41</v>
      </c>
      <c r="E285" s="23"/>
      <c r="F285" s="23"/>
      <c r="G285" s="23"/>
      <c r="H285" s="23"/>
      <c r="I285" s="23"/>
      <c r="J285" s="23"/>
      <c r="K285" s="23"/>
      <c r="L285" s="23"/>
    </row>
    <row r="286" spans="2:12" x14ac:dyDescent="0.25">
      <c r="B286" s="11" t="str">
        <f t="shared" si="14"/>
        <v>CHIF. AFF M      41</v>
      </c>
      <c r="C286" s="12" t="s">
        <v>21</v>
      </c>
      <c r="D286" s="49">
        <v>41</v>
      </c>
      <c r="E286" s="13">
        <v>4799034</v>
      </c>
      <c r="F286" s="13">
        <v>4159980</v>
      </c>
      <c r="G286" s="13">
        <v>4312116</v>
      </c>
      <c r="H286" s="13">
        <v>4442689</v>
      </c>
      <c r="I286" s="13">
        <v>3267015</v>
      </c>
      <c r="J286" s="13">
        <v>2195023</v>
      </c>
      <c r="K286" s="13">
        <v>2284528</v>
      </c>
      <c r="L286" s="13">
        <v>609336</v>
      </c>
    </row>
    <row r="287" spans="2:12" x14ac:dyDescent="0.25">
      <c r="B287" s="11" t="str">
        <f t="shared" si="14"/>
        <v>DIF 2019      41</v>
      </c>
      <c r="C287" s="12" t="s">
        <v>35</v>
      </c>
      <c r="D287" s="49">
        <v>41</v>
      </c>
      <c r="E287" s="23"/>
      <c r="F287" s="23"/>
      <c r="G287" s="23"/>
      <c r="H287" s="23"/>
      <c r="I287" s="23"/>
      <c r="J287" s="23"/>
      <c r="K287" s="23"/>
      <c r="L287" s="23"/>
    </row>
    <row r="288" spans="2:12" x14ac:dyDescent="0.25">
      <c r="B288" s="11" t="str">
        <f t="shared" si="14"/>
        <v>DIF AN/PR      41</v>
      </c>
      <c r="C288" s="12" t="s">
        <v>20</v>
      </c>
      <c r="D288" s="49">
        <v>41</v>
      </c>
    </row>
    <row r="289" spans="2:12" x14ac:dyDescent="0.25">
      <c r="B289" s="11" t="str">
        <f t="shared" si="14"/>
        <v>CENTRALE      41</v>
      </c>
      <c r="C289" s="22" t="s">
        <v>22</v>
      </c>
      <c r="D289" s="49">
        <v>41</v>
      </c>
      <c r="E289" s="23"/>
      <c r="F289" s="23"/>
      <c r="G289" s="23"/>
      <c r="H289" s="23"/>
      <c r="I289" s="23"/>
      <c r="J289" s="23"/>
      <c r="K289" s="23"/>
      <c r="L289" s="23"/>
    </row>
    <row r="290" spans="2:12" x14ac:dyDescent="0.25">
      <c r="B290" s="11" t="str">
        <f t="shared" si="14"/>
        <v>C.A. SEM      42</v>
      </c>
      <c r="C290" s="19" t="s">
        <v>17</v>
      </c>
      <c r="D290" s="49">
        <v>42</v>
      </c>
      <c r="E290" s="13">
        <v>89147</v>
      </c>
      <c r="F290" s="13">
        <v>87514</v>
      </c>
      <c r="G290" s="13">
        <v>80356</v>
      </c>
      <c r="H290" s="13">
        <v>77035</v>
      </c>
      <c r="I290" s="13">
        <v>54474</v>
      </c>
      <c r="J290" s="13">
        <v>44110</v>
      </c>
      <c r="K290" s="13">
        <v>43102</v>
      </c>
      <c r="L290" s="13">
        <v>34819</v>
      </c>
    </row>
    <row r="291" spans="2:12" x14ac:dyDescent="0.25">
      <c r="B291" s="11" t="str">
        <f t="shared" si="14"/>
        <v>DIF 2019      42</v>
      </c>
      <c r="C291" s="12" t="s">
        <v>35</v>
      </c>
      <c r="D291" s="49">
        <v>42</v>
      </c>
      <c r="E291" s="23"/>
      <c r="F291" s="23"/>
      <c r="G291" s="23"/>
      <c r="H291" s="23"/>
      <c r="I291" s="23"/>
      <c r="J291" s="23"/>
      <c r="K291" s="23"/>
      <c r="L291" s="23"/>
    </row>
    <row r="292" spans="2:12" x14ac:dyDescent="0.25">
      <c r="B292" s="11" t="str">
        <f t="shared" si="14"/>
        <v>DIF SEM/PR      42</v>
      </c>
      <c r="C292" s="22" t="s">
        <v>19</v>
      </c>
      <c r="D292" s="49">
        <v>42</v>
      </c>
    </row>
    <row r="293" spans="2:12" x14ac:dyDescent="0.25">
      <c r="B293" s="11" t="str">
        <f t="shared" si="14"/>
        <v>CHIF. AFF M      42</v>
      </c>
      <c r="C293" s="12" t="s">
        <v>21</v>
      </c>
      <c r="D293" s="49">
        <v>42</v>
      </c>
      <c r="E293" s="29">
        <v>4888181</v>
      </c>
      <c r="F293" s="29">
        <v>4247494</v>
      </c>
      <c r="G293" s="29">
        <v>4392472</v>
      </c>
      <c r="H293" s="29">
        <v>4519724</v>
      </c>
      <c r="I293" s="29">
        <v>3321489</v>
      </c>
      <c r="J293" s="29">
        <v>2239134</v>
      </c>
      <c r="K293" s="29">
        <v>2327630</v>
      </c>
      <c r="L293" s="29">
        <v>644154</v>
      </c>
    </row>
    <row r="294" spans="2:12" x14ac:dyDescent="0.25">
      <c r="B294" s="11" t="str">
        <f t="shared" si="14"/>
        <v>DIF 2019      42</v>
      </c>
      <c r="C294" s="12" t="s">
        <v>35</v>
      </c>
      <c r="D294" s="49">
        <v>42</v>
      </c>
    </row>
    <row r="295" spans="2:12" x14ac:dyDescent="0.25">
      <c r="B295" s="11" t="str">
        <f t="shared" si="14"/>
        <v>DIF AN/PR      42</v>
      </c>
      <c r="C295" s="12" t="s">
        <v>20</v>
      </c>
      <c r="D295" s="49">
        <v>42</v>
      </c>
      <c r="E295" s="23"/>
      <c r="F295" s="23"/>
      <c r="G295" s="23"/>
      <c r="H295" s="23"/>
      <c r="I295" s="23"/>
      <c r="J295" s="23"/>
      <c r="K295" s="23"/>
      <c r="L295" s="23"/>
    </row>
    <row r="296" spans="2:12" x14ac:dyDescent="0.25">
      <c r="B296" s="11" t="str">
        <f t="shared" si="14"/>
        <v>CENTRALE      42</v>
      </c>
      <c r="C296" s="22" t="s">
        <v>22</v>
      </c>
      <c r="D296" s="49">
        <v>42</v>
      </c>
    </row>
    <row r="297" spans="2:12" x14ac:dyDescent="0.25">
      <c r="B297" s="11" t="str">
        <f t="shared" si="14"/>
        <v>C.A. SEM      43</v>
      </c>
      <c r="C297" s="19" t="s">
        <v>17</v>
      </c>
      <c r="D297" s="49">
        <v>43</v>
      </c>
      <c r="E297" s="29">
        <v>81093</v>
      </c>
      <c r="F297" s="29">
        <v>91115</v>
      </c>
      <c r="G297" s="29">
        <v>80438</v>
      </c>
      <c r="H297" s="29">
        <v>73628</v>
      </c>
      <c r="I297" s="29">
        <v>61417</v>
      </c>
      <c r="J297" s="29">
        <v>49885</v>
      </c>
      <c r="K297" s="29">
        <v>39396</v>
      </c>
      <c r="L297" s="29">
        <v>39543</v>
      </c>
    </row>
    <row r="298" spans="2:12" x14ac:dyDescent="0.25">
      <c r="B298" s="11" t="str">
        <f t="shared" si="14"/>
        <v>DIF 2019      43</v>
      </c>
      <c r="C298" s="12" t="s">
        <v>35</v>
      </c>
      <c r="D298" s="49">
        <v>43</v>
      </c>
    </row>
    <row r="299" spans="2:12" x14ac:dyDescent="0.25">
      <c r="B299" s="11" t="str">
        <f t="shared" si="14"/>
        <v>DIF SEM/PR      43</v>
      </c>
      <c r="C299" s="22" t="s">
        <v>19</v>
      </c>
      <c r="D299" s="49">
        <v>43</v>
      </c>
      <c r="E299" s="23"/>
      <c r="F299" s="23"/>
      <c r="G299" s="23"/>
      <c r="H299" s="23"/>
      <c r="I299" s="23"/>
      <c r="J299" s="23"/>
      <c r="K299" s="23"/>
      <c r="L299" s="23"/>
    </row>
    <row r="300" spans="2:12" x14ac:dyDescent="0.25">
      <c r="B300" s="11" t="str">
        <f t="shared" si="14"/>
        <v>CHIF. AFF M      43</v>
      </c>
      <c r="C300" s="12" t="s">
        <v>21</v>
      </c>
      <c r="D300" s="49">
        <v>43</v>
      </c>
      <c r="E300" s="13">
        <v>4969274</v>
      </c>
      <c r="F300" s="13">
        <v>4338609</v>
      </c>
      <c r="G300" s="13">
        <v>4472910</v>
      </c>
      <c r="H300" s="13">
        <v>4593352</v>
      </c>
      <c r="I300" s="13">
        <v>3882906</v>
      </c>
      <c r="J300" s="13">
        <v>2289019</v>
      </c>
      <c r="K300" s="13">
        <v>2367026</v>
      </c>
      <c r="L300" s="13">
        <v>683507</v>
      </c>
    </row>
    <row r="301" spans="2:12" x14ac:dyDescent="0.25">
      <c r="B301" s="11" t="str">
        <f t="shared" si="14"/>
        <v>DIF 2019      43</v>
      </c>
      <c r="C301" s="12" t="s">
        <v>35</v>
      </c>
      <c r="D301" s="49">
        <v>43</v>
      </c>
      <c r="E301" s="23"/>
      <c r="F301" s="23"/>
      <c r="G301" s="23"/>
      <c r="H301" s="23"/>
      <c r="I301" s="23"/>
      <c r="J301" s="23"/>
      <c r="K301" s="23"/>
      <c r="L301" s="23"/>
    </row>
    <row r="302" spans="2:12" x14ac:dyDescent="0.25">
      <c r="B302" s="11" t="str">
        <f t="shared" si="14"/>
        <v>DIF AN/PR      43</v>
      </c>
      <c r="C302" s="12" t="s">
        <v>20</v>
      </c>
      <c r="D302" s="49">
        <v>43</v>
      </c>
    </row>
    <row r="303" spans="2:12" x14ac:dyDescent="0.25">
      <c r="B303" s="11" t="str">
        <f t="shared" si="14"/>
        <v>CENTRALE      43</v>
      </c>
      <c r="C303" s="22" t="s">
        <v>22</v>
      </c>
      <c r="D303" s="49">
        <v>43</v>
      </c>
      <c r="E303" s="23"/>
      <c r="F303" s="23"/>
      <c r="G303" s="23"/>
      <c r="H303" s="23"/>
      <c r="I303" s="23"/>
      <c r="J303" s="23"/>
      <c r="K303" s="23"/>
      <c r="L303" s="23"/>
    </row>
    <row r="304" spans="2:12" x14ac:dyDescent="0.25">
      <c r="B304" s="11" t="str">
        <f t="shared" si="14"/>
        <v>C.A. SEM      44</v>
      </c>
      <c r="C304" s="19" t="s">
        <v>17</v>
      </c>
      <c r="D304" s="49">
        <v>44</v>
      </c>
      <c r="E304" s="13">
        <v>115868</v>
      </c>
      <c r="F304" s="13">
        <v>108403</v>
      </c>
      <c r="G304" s="13">
        <v>107115</v>
      </c>
      <c r="H304" s="13">
        <v>93075</v>
      </c>
      <c r="I304" s="13">
        <v>75214</v>
      </c>
      <c r="J304" s="13">
        <v>80304</v>
      </c>
      <c r="K304" s="13">
        <v>57925</v>
      </c>
      <c r="L304" s="13">
        <v>55900</v>
      </c>
    </row>
    <row r="305" spans="2:12" x14ac:dyDescent="0.25">
      <c r="B305" s="11" t="str">
        <f t="shared" si="14"/>
        <v>DIF 2019      44</v>
      </c>
      <c r="C305" s="12" t="s">
        <v>35</v>
      </c>
      <c r="D305" s="49">
        <v>44</v>
      </c>
      <c r="E305" s="23"/>
      <c r="F305" s="23"/>
      <c r="G305" s="23"/>
      <c r="H305" s="23"/>
      <c r="I305" s="23"/>
      <c r="J305" s="23"/>
      <c r="K305" s="23"/>
      <c r="L305" s="23"/>
    </row>
    <row r="306" spans="2:12" x14ac:dyDescent="0.25">
      <c r="B306" s="11" t="str">
        <f t="shared" si="14"/>
        <v>DIF SEM/PR      44</v>
      </c>
      <c r="C306" s="22" t="s">
        <v>19</v>
      </c>
      <c r="D306" s="49">
        <v>44</v>
      </c>
    </row>
    <row r="307" spans="2:12" x14ac:dyDescent="0.25">
      <c r="B307" s="11" t="str">
        <f t="shared" si="14"/>
        <v>CHIF. AFF M      44</v>
      </c>
      <c r="C307" s="12" t="s">
        <v>21</v>
      </c>
      <c r="D307" s="49">
        <v>44</v>
      </c>
      <c r="E307" s="29">
        <v>5085143</v>
      </c>
      <c r="F307" s="29">
        <v>4447012</v>
      </c>
      <c r="G307" s="29">
        <v>4580025</v>
      </c>
      <c r="H307" s="29">
        <v>4686428</v>
      </c>
      <c r="I307" s="29">
        <v>3458120</v>
      </c>
      <c r="J307" s="29">
        <v>2369323</v>
      </c>
      <c r="K307" s="29">
        <v>2424951</v>
      </c>
      <c r="L307" s="29">
        <v>739407</v>
      </c>
    </row>
    <row r="308" spans="2:12" x14ac:dyDescent="0.25">
      <c r="B308" s="11" t="str">
        <f t="shared" si="14"/>
        <v>DIF 2019      44</v>
      </c>
      <c r="C308" s="12" t="s">
        <v>35</v>
      </c>
      <c r="D308" s="49">
        <v>44</v>
      </c>
    </row>
    <row r="309" spans="2:12" x14ac:dyDescent="0.25">
      <c r="B309" s="11" t="str">
        <f t="shared" si="14"/>
        <v>DIF AN/PR      44</v>
      </c>
      <c r="C309" s="12" t="s">
        <v>20</v>
      </c>
      <c r="D309" s="49">
        <v>44</v>
      </c>
      <c r="E309" s="23"/>
      <c r="F309" s="23"/>
      <c r="G309" s="23"/>
      <c r="H309" s="23"/>
      <c r="I309" s="23"/>
      <c r="J309" s="23"/>
      <c r="K309" s="23"/>
      <c r="L309" s="23"/>
    </row>
    <row r="310" spans="2:12" x14ac:dyDescent="0.25">
      <c r="B310" s="11" t="str">
        <f t="shared" si="14"/>
        <v>CENTRALE      44</v>
      </c>
      <c r="C310" s="22" t="s">
        <v>22</v>
      </c>
      <c r="D310" s="49">
        <v>44</v>
      </c>
    </row>
    <row r="311" spans="2:12" x14ac:dyDescent="0.25">
      <c r="B311" s="11" t="str">
        <f t="shared" si="14"/>
        <v>C.A. SEM      45</v>
      </c>
      <c r="C311" s="19" t="s">
        <v>17</v>
      </c>
      <c r="D311" s="49">
        <v>45</v>
      </c>
      <c r="E311" s="29">
        <v>115168</v>
      </c>
      <c r="F311" s="29">
        <v>98205</v>
      </c>
      <c r="G311" s="29">
        <v>102796</v>
      </c>
      <c r="H311" s="29">
        <v>96249</v>
      </c>
      <c r="I311" s="29">
        <v>66262</v>
      </c>
      <c r="J311" s="29">
        <v>67829</v>
      </c>
      <c r="K311" s="29">
        <v>56562</v>
      </c>
      <c r="L311" s="29">
        <v>50854</v>
      </c>
    </row>
    <row r="312" spans="2:12" x14ac:dyDescent="0.25">
      <c r="B312" s="11" t="str">
        <f t="shared" si="14"/>
        <v>DIF 2019      45</v>
      </c>
      <c r="C312" s="12" t="s">
        <v>35</v>
      </c>
      <c r="D312" s="49">
        <v>45</v>
      </c>
    </row>
    <row r="313" spans="2:12" x14ac:dyDescent="0.25">
      <c r="B313" s="11" t="str">
        <f t="shared" si="14"/>
        <v>DIF SEM/PR      45</v>
      </c>
      <c r="C313" s="22" t="s">
        <v>19</v>
      </c>
      <c r="D313" s="49">
        <v>45</v>
      </c>
      <c r="E313" s="23"/>
      <c r="F313" s="23"/>
      <c r="G313" s="23"/>
      <c r="H313" s="23"/>
      <c r="I313" s="23"/>
      <c r="J313" s="23"/>
      <c r="K313" s="23"/>
      <c r="L313" s="23"/>
    </row>
    <row r="314" spans="2:12" x14ac:dyDescent="0.25">
      <c r="B314" s="11" t="str">
        <f t="shared" si="14"/>
        <v>CHIF. AFF M      45</v>
      </c>
      <c r="C314" s="12" t="s">
        <v>21</v>
      </c>
      <c r="D314" s="49">
        <v>45</v>
      </c>
      <c r="E314" s="13">
        <v>5200311</v>
      </c>
      <c r="F314" s="13">
        <v>4545217</v>
      </c>
      <c r="G314" s="13">
        <v>4682821</v>
      </c>
      <c r="H314" s="13">
        <v>4782677</v>
      </c>
      <c r="I314" s="13">
        <v>3524382</v>
      </c>
      <c r="J314" s="13">
        <v>2437152</v>
      </c>
      <c r="K314" s="13">
        <v>2481512</v>
      </c>
      <c r="L314" s="13">
        <v>790261</v>
      </c>
    </row>
    <row r="315" spans="2:12" x14ac:dyDescent="0.25">
      <c r="B315" s="11" t="str">
        <f t="shared" si="14"/>
        <v>DIF 2019      45</v>
      </c>
      <c r="C315" s="12" t="s">
        <v>35</v>
      </c>
      <c r="D315" s="49">
        <v>45</v>
      </c>
      <c r="E315" s="23"/>
      <c r="F315" s="23"/>
      <c r="G315" s="23"/>
      <c r="H315" s="23"/>
      <c r="I315" s="23"/>
      <c r="J315" s="23"/>
      <c r="K315" s="23"/>
      <c r="L315" s="23"/>
    </row>
    <row r="316" spans="2:12" x14ac:dyDescent="0.25">
      <c r="B316" s="11" t="str">
        <f t="shared" si="14"/>
        <v>DIF AN/PR      45</v>
      </c>
      <c r="C316" s="12" t="s">
        <v>20</v>
      </c>
      <c r="D316" s="49">
        <v>45</v>
      </c>
    </row>
    <row r="317" spans="2:12" x14ac:dyDescent="0.25">
      <c r="B317" s="11" t="str">
        <f t="shared" si="14"/>
        <v>CENTRALE      45</v>
      </c>
      <c r="C317" s="22" t="s">
        <v>22</v>
      </c>
      <c r="D317" s="49">
        <v>45</v>
      </c>
      <c r="E317" s="23"/>
      <c r="F317" s="23"/>
      <c r="G317" s="23"/>
      <c r="H317" s="23"/>
      <c r="I317" s="23"/>
      <c r="J317" s="23"/>
      <c r="K317" s="23"/>
      <c r="L317" s="23"/>
    </row>
    <row r="318" spans="2:12" x14ac:dyDescent="0.25">
      <c r="B318" s="11" t="str">
        <f t="shared" si="14"/>
        <v>C.A. SEM      46</v>
      </c>
      <c r="C318" s="19" t="s">
        <v>17</v>
      </c>
      <c r="D318" s="49">
        <v>46</v>
      </c>
      <c r="E318" s="13">
        <v>99472</v>
      </c>
      <c r="F318" s="13">
        <v>86530</v>
      </c>
      <c r="G318" s="13">
        <v>78524</v>
      </c>
      <c r="H318" s="13">
        <v>75845</v>
      </c>
      <c r="I318" s="13">
        <v>57158</v>
      </c>
      <c r="J318" s="13">
        <v>42068</v>
      </c>
      <c r="K318" s="13">
        <v>48650</v>
      </c>
      <c r="L318" s="13">
        <v>45271</v>
      </c>
    </row>
    <row r="319" spans="2:12" x14ac:dyDescent="0.25">
      <c r="B319" s="11" t="str">
        <f t="shared" si="14"/>
        <v>DIF 2019      46</v>
      </c>
      <c r="C319" s="12" t="s">
        <v>35</v>
      </c>
      <c r="D319" s="49">
        <v>46</v>
      </c>
      <c r="E319" s="23"/>
      <c r="F319" s="23"/>
      <c r="G319" s="23"/>
      <c r="H319" s="23"/>
      <c r="I319" s="23"/>
      <c r="J319" s="23"/>
      <c r="K319" s="23"/>
      <c r="L319" s="23"/>
    </row>
    <row r="320" spans="2:12" x14ac:dyDescent="0.25">
      <c r="B320" s="11" t="str">
        <f t="shared" si="14"/>
        <v>DIF SEM/PR      46</v>
      </c>
      <c r="C320" s="22" t="s">
        <v>19</v>
      </c>
      <c r="D320" s="49">
        <v>46</v>
      </c>
    </row>
    <row r="321" spans="2:12" x14ac:dyDescent="0.25">
      <c r="B321" s="11" t="str">
        <f t="shared" si="14"/>
        <v>CHIF. AFF M      46</v>
      </c>
      <c r="C321" s="12" t="s">
        <v>21</v>
      </c>
      <c r="D321" s="49">
        <v>46</v>
      </c>
      <c r="E321" s="29">
        <v>5299784</v>
      </c>
      <c r="F321" s="29">
        <v>4631747</v>
      </c>
      <c r="G321" s="29">
        <v>4761345</v>
      </c>
      <c r="H321" s="29">
        <v>4858522</v>
      </c>
      <c r="I321" s="29">
        <v>3581540</v>
      </c>
      <c r="J321" s="29">
        <v>2503323</v>
      </c>
      <c r="K321" s="29">
        <v>2530162</v>
      </c>
      <c r="L321" s="29">
        <v>835532</v>
      </c>
    </row>
    <row r="322" spans="2:12" x14ac:dyDescent="0.25">
      <c r="B322" s="11" t="str">
        <f t="shared" si="14"/>
        <v>DIF 2019      46</v>
      </c>
      <c r="C322" s="12" t="s">
        <v>35</v>
      </c>
      <c r="D322" s="49">
        <v>46</v>
      </c>
    </row>
    <row r="323" spans="2:12" x14ac:dyDescent="0.25">
      <c r="B323" s="11" t="str">
        <f t="shared" si="14"/>
        <v>DIF AN/PR      46</v>
      </c>
      <c r="C323" s="12" t="s">
        <v>20</v>
      </c>
      <c r="D323" s="49">
        <v>46</v>
      </c>
      <c r="E323" s="23"/>
      <c r="F323" s="23"/>
      <c r="G323" s="23"/>
      <c r="H323" s="23"/>
      <c r="I323" s="23"/>
      <c r="J323" s="23"/>
      <c r="K323" s="23"/>
      <c r="L323" s="23"/>
    </row>
    <row r="324" spans="2:12" x14ac:dyDescent="0.25">
      <c r="B324" s="11" t="str">
        <f t="shared" si="14"/>
        <v>CENTRALE      46</v>
      </c>
      <c r="C324" s="22" t="s">
        <v>22</v>
      </c>
      <c r="D324" s="49">
        <v>46</v>
      </c>
    </row>
    <row r="325" spans="2:12" x14ac:dyDescent="0.25">
      <c r="B325" s="11" t="str">
        <f t="shared" si="14"/>
        <v>C.A. SEM      47</v>
      </c>
      <c r="C325" s="19" t="s">
        <v>17</v>
      </c>
      <c r="D325" s="49">
        <v>47</v>
      </c>
      <c r="E325" s="29">
        <v>106203</v>
      </c>
      <c r="F325" s="29">
        <v>90335</v>
      </c>
      <c r="G325" s="29">
        <v>85744</v>
      </c>
      <c r="H325" s="29">
        <v>80694</v>
      </c>
      <c r="I325" s="29">
        <v>60132</v>
      </c>
      <c r="J325" s="29">
        <v>55751</v>
      </c>
      <c r="K325" s="29">
        <v>47052</v>
      </c>
      <c r="L325" s="29">
        <v>41248</v>
      </c>
    </row>
    <row r="326" spans="2:12" x14ac:dyDescent="0.25">
      <c r="B326" s="11" t="str">
        <f t="shared" si="14"/>
        <v>DIF 2019      47</v>
      </c>
      <c r="C326" s="12" t="s">
        <v>35</v>
      </c>
      <c r="D326" s="49">
        <v>47</v>
      </c>
    </row>
    <row r="327" spans="2:12" x14ac:dyDescent="0.25">
      <c r="B327" s="11" t="str">
        <f t="shared" si="14"/>
        <v>DIF SEM/PR      47</v>
      </c>
      <c r="C327" s="22" t="s">
        <v>19</v>
      </c>
      <c r="D327" s="49">
        <v>47</v>
      </c>
      <c r="E327" s="23"/>
      <c r="F327" s="23"/>
      <c r="G327" s="23"/>
      <c r="H327" s="23"/>
      <c r="I327" s="23"/>
      <c r="J327" s="23"/>
      <c r="K327" s="23"/>
      <c r="L327" s="23"/>
    </row>
    <row r="328" spans="2:12" x14ac:dyDescent="0.25">
      <c r="B328" s="11" t="str">
        <f t="shared" si="14"/>
        <v>CHIF. AFF M      47</v>
      </c>
      <c r="C328" s="12" t="s">
        <v>21</v>
      </c>
      <c r="D328" s="49">
        <v>47</v>
      </c>
      <c r="E328" s="13">
        <v>5405987</v>
      </c>
      <c r="F328" s="13">
        <v>4722082</v>
      </c>
      <c r="G328" s="13">
        <v>4847089</v>
      </c>
      <c r="H328" s="13">
        <v>4939215</v>
      </c>
      <c r="I328" s="13">
        <v>3641673</v>
      </c>
      <c r="J328" s="13">
        <v>2552152</v>
      </c>
      <c r="K328" s="13">
        <v>2577214</v>
      </c>
      <c r="L328" s="13">
        <v>876780</v>
      </c>
    </row>
    <row r="329" spans="2:12" x14ac:dyDescent="0.25">
      <c r="B329" s="11" t="str">
        <f t="shared" si="14"/>
        <v>DIF 2019      47</v>
      </c>
      <c r="C329" s="12" t="s">
        <v>35</v>
      </c>
      <c r="D329" s="49">
        <v>47</v>
      </c>
      <c r="E329" s="23"/>
      <c r="F329" s="23"/>
      <c r="G329" s="23"/>
      <c r="H329" s="23"/>
      <c r="I329" s="23"/>
      <c r="J329" s="23"/>
      <c r="K329" s="23"/>
      <c r="L329" s="23"/>
    </row>
    <row r="330" spans="2:12" x14ac:dyDescent="0.25">
      <c r="B330" s="11" t="str">
        <f t="shared" si="14"/>
        <v>DIF AN/PR      47</v>
      </c>
      <c r="C330" s="12" t="s">
        <v>20</v>
      </c>
      <c r="D330" s="49">
        <v>47</v>
      </c>
    </row>
    <row r="331" spans="2:12" x14ac:dyDescent="0.25">
      <c r="B331" s="11" t="str">
        <f t="shared" ref="B331:B380" si="15">C331&amp;"      "&amp;D331</f>
        <v>CENTRALE      47</v>
      </c>
      <c r="C331" s="22" t="s">
        <v>22</v>
      </c>
      <c r="D331" s="49">
        <v>47</v>
      </c>
      <c r="E331" s="23"/>
      <c r="F331" s="23"/>
      <c r="G331" s="23"/>
      <c r="H331" s="23"/>
      <c r="I331" s="23"/>
      <c r="J331" s="23"/>
      <c r="K331" s="23"/>
      <c r="L331" s="23"/>
    </row>
    <row r="332" spans="2:12" x14ac:dyDescent="0.25">
      <c r="B332" s="11" t="str">
        <f t="shared" si="15"/>
        <v>C.A. SEM      48</v>
      </c>
      <c r="C332" s="19" t="s">
        <v>17</v>
      </c>
      <c r="D332" s="49">
        <v>48</v>
      </c>
      <c r="E332" s="13">
        <v>107710</v>
      </c>
      <c r="F332" s="13">
        <v>83510</v>
      </c>
      <c r="G332" s="13">
        <v>86005</v>
      </c>
      <c r="H332" s="13">
        <v>87842</v>
      </c>
      <c r="I332" s="13">
        <v>62075</v>
      </c>
      <c r="J332" s="13">
        <v>57779</v>
      </c>
      <c r="K332" s="13">
        <v>53440</v>
      </c>
      <c r="L332" s="13">
        <v>44904</v>
      </c>
    </row>
    <row r="333" spans="2:12" x14ac:dyDescent="0.25">
      <c r="B333" s="11" t="str">
        <f t="shared" si="15"/>
        <v>DIF 2019      48</v>
      </c>
      <c r="C333" s="12" t="s">
        <v>35</v>
      </c>
      <c r="D333" s="49">
        <v>48</v>
      </c>
      <c r="E333" s="23"/>
      <c r="F333" s="23"/>
      <c r="G333" s="23"/>
      <c r="H333" s="23"/>
      <c r="I333" s="23"/>
      <c r="J333" s="23"/>
      <c r="K333" s="23"/>
      <c r="L333" s="23"/>
    </row>
    <row r="334" spans="2:12" x14ac:dyDescent="0.25">
      <c r="B334" s="11" t="str">
        <f t="shared" si="15"/>
        <v>DIF SEM/PR      48</v>
      </c>
      <c r="C334" s="22" t="s">
        <v>19</v>
      </c>
      <c r="D334" s="49">
        <v>48</v>
      </c>
    </row>
    <row r="335" spans="2:12" x14ac:dyDescent="0.25">
      <c r="B335" s="11" t="str">
        <f t="shared" si="15"/>
        <v>CHIF. AFF M      48</v>
      </c>
      <c r="C335" s="12" t="s">
        <v>21</v>
      </c>
      <c r="D335" s="49">
        <v>48</v>
      </c>
      <c r="E335" s="29">
        <v>5513696</v>
      </c>
      <c r="F335" s="29">
        <v>4885112</v>
      </c>
      <c r="G335" s="29">
        <v>4933093</v>
      </c>
      <c r="H335" s="29">
        <v>5027057</v>
      </c>
      <c r="I335" s="29">
        <v>3703748</v>
      </c>
      <c r="J335" s="29">
        <v>2609931</v>
      </c>
      <c r="K335" s="29">
        <v>2630654</v>
      </c>
      <c r="L335" s="29">
        <v>921684</v>
      </c>
    </row>
    <row r="336" spans="2:12" x14ac:dyDescent="0.25">
      <c r="B336" s="11" t="str">
        <f t="shared" si="15"/>
        <v>DIF 2019      48</v>
      </c>
      <c r="C336" s="12" t="s">
        <v>35</v>
      </c>
      <c r="D336" s="49">
        <v>48</v>
      </c>
    </row>
    <row r="337" spans="2:12" x14ac:dyDescent="0.25">
      <c r="B337" s="11" t="str">
        <f t="shared" si="15"/>
        <v>DIF AN/PR      48</v>
      </c>
      <c r="C337" s="12" t="s">
        <v>20</v>
      </c>
      <c r="D337" s="49">
        <v>48</v>
      </c>
      <c r="E337" s="23"/>
      <c r="F337" s="23"/>
      <c r="G337" s="23"/>
      <c r="H337" s="23"/>
      <c r="I337" s="23"/>
      <c r="J337" s="23"/>
      <c r="K337" s="23"/>
      <c r="L337" s="23"/>
    </row>
    <row r="338" spans="2:12" x14ac:dyDescent="0.25">
      <c r="B338" s="11" t="str">
        <f t="shared" si="15"/>
        <v>CENTRALE      48</v>
      </c>
      <c r="C338" s="22" t="s">
        <v>22</v>
      </c>
      <c r="D338" s="49">
        <v>48</v>
      </c>
    </row>
    <row r="339" spans="2:12" x14ac:dyDescent="0.25">
      <c r="B339" s="11" t="str">
        <f t="shared" si="15"/>
        <v>C.A. SEM      49</v>
      </c>
      <c r="C339" s="19" t="s">
        <v>17</v>
      </c>
      <c r="D339" s="49">
        <v>49</v>
      </c>
      <c r="E339" s="29">
        <v>123676</v>
      </c>
      <c r="F339" s="29">
        <v>98400</v>
      </c>
      <c r="G339" s="29">
        <v>99168</v>
      </c>
      <c r="H339" s="29">
        <v>96906</v>
      </c>
      <c r="I339" s="29">
        <v>77257</v>
      </c>
      <c r="J339" s="29">
        <v>64158</v>
      </c>
      <c r="K339" s="29">
        <v>61355</v>
      </c>
      <c r="L339" s="29">
        <v>49602</v>
      </c>
    </row>
    <row r="340" spans="2:12" x14ac:dyDescent="0.25">
      <c r="B340" s="11" t="str">
        <f t="shared" si="15"/>
        <v>DIF 2019      49</v>
      </c>
      <c r="C340" s="12" t="s">
        <v>35</v>
      </c>
      <c r="D340" s="49">
        <v>49</v>
      </c>
    </row>
    <row r="341" spans="2:12" x14ac:dyDescent="0.25">
      <c r="B341" s="11" t="str">
        <f t="shared" si="15"/>
        <v>DIF SEM/PR      49</v>
      </c>
      <c r="C341" s="22" t="s">
        <v>19</v>
      </c>
      <c r="D341" s="49">
        <v>49</v>
      </c>
      <c r="E341" s="23"/>
      <c r="F341" s="23"/>
      <c r="G341" s="23"/>
      <c r="H341" s="23"/>
      <c r="I341" s="23"/>
      <c r="J341" s="23"/>
      <c r="K341" s="23"/>
      <c r="L341" s="23"/>
    </row>
    <row r="342" spans="2:12" x14ac:dyDescent="0.25">
      <c r="B342" s="11" t="str">
        <f t="shared" si="15"/>
        <v>CHIF. AFF M      49</v>
      </c>
      <c r="C342" s="12" t="s">
        <v>21</v>
      </c>
      <c r="D342" s="49">
        <v>49</v>
      </c>
      <c r="E342" s="13">
        <v>5637373</v>
      </c>
      <c r="F342" s="13">
        <v>4911890</v>
      </c>
      <c r="G342" s="13">
        <v>5032261</v>
      </c>
      <c r="H342" s="13">
        <v>5123963</v>
      </c>
      <c r="I342" s="13">
        <v>3781005</v>
      </c>
      <c r="J342" s="13">
        <v>2674089</v>
      </c>
      <c r="K342" s="13">
        <v>2692009</v>
      </c>
      <c r="L342" s="13">
        <v>971286</v>
      </c>
    </row>
    <row r="343" spans="2:12" x14ac:dyDescent="0.25">
      <c r="B343" s="11" t="str">
        <f t="shared" si="15"/>
        <v>DIF 2019      49</v>
      </c>
      <c r="C343" s="12" t="s">
        <v>35</v>
      </c>
      <c r="D343" s="49">
        <v>49</v>
      </c>
      <c r="E343" s="23"/>
      <c r="F343" s="23"/>
      <c r="G343" s="23"/>
      <c r="H343" s="23"/>
      <c r="I343" s="23"/>
      <c r="J343" s="23"/>
      <c r="K343" s="23"/>
      <c r="L343" s="23"/>
    </row>
    <row r="344" spans="2:12" x14ac:dyDescent="0.25">
      <c r="B344" s="11" t="str">
        <f t="shared" si="15"/>
        <v>DIF AN/PR      49</v>
      </c>
      <c r="C344" s="12" t="s">
        <v>20</v>
      </c>
      <c r="D344" s="49">
        <v>49</v>
      </c>
    </row>
    <row r="345" spans="2:12" x14ac:dyDescent="0.25">
      <c r="B345" s="11" t="str">
        <f t="shared" si="15"/>
        <v>CENTRALE      49</v>
      </c>
      <c r="C345" s="22" t="s">
        <v>22</v>
      </c>
      <c r="D345" s="49">
        <v>49</v>
      </c>
      <c r="E345" s="23"/>
      <c r="F345" s="23"/>
      <c r="G345" s="23"/>
      <c r="H345" s="23"/>
      <c r="I345" s="23"/>
      <c r="J345" s="23"/>
      <c r="K345" s="23"/>
      <c r="L345" s="23"/>
    </row>
    <row r="346" spans="2:12" x14ac:dyDescent="0.25">
      <c r="B346" s="11" t="str">
        <f t="shared" si="15"/>
        <v>C.A. SEM      50</v>
      </c>
      <c r="C346" s="19" t="s">
        <v>17</v>
      </c>
      <c r="D346" s="49">
        <v>50</v>
      </c>
      <c r="E346" s="13">
        <v>126402</v>
      </c>
      <c r="F346" s="13">
        <v>113916</v>
      </c>
      <c r="G346" s="13">
        <v>110378</v>
      </c>
      <c r="H346" s="13">
        <v>112820</v>
      </c>
      <c r="I346" s="13">
        <v>85960</v>
      </c>
      <c r="J346" s="13">
        <v>70636</v>
      </c>
      <c r="K346" s="13">
        <v>62981</v>
      </c>
      <c r="L346" s="13">
        <v>64432</v>
      </c>
    </row>
    <row r="347" spans="2:12" x14ac:dyDescent="0.25">
      <c r="B347" s="11" t="str">
        <f t="shared" si="15"/>
        <v>DIF 2019      50</v>
      </c>
      <c r="C347" s="12" t="s">
        <v>35</v>
      </c>
      <c r="D347" s="49">
        <v>50</v>
      </c>
      <c r="E347" s="23"/>
      <c r="F347" s="23"/>
      <c r="G347" s="23"/>
      <c r="H347" s="23"/>
      <c r="I347" s="23"/>
      <c r="J347" s="23"/>
      <c r="K347" s="23"/>
      <c r="L347" s="23"/>
    </row>
    <row r="348" spans="2:12" x14ac:dyDescent="0.25">
      <c r="B348" s="11" t="str">
        <f t="shared" si="15"/>
        <v>DIF SEM/PR      50</v>
      </c>
      <c r="C348" s="22" t="s">
        <v>19</v>
      </c>
      <c r="D348" s="49">
        <v>50</v>
      </c>
    </row>
    <row r="349" spans="2:12" x14ac:dyDescent="0.25">
      <c r="B349" s="11" t="str">
        <f t="shared" si="15"/>
        <v>CHIF. AFF M      50</v>
      </c>
      <c r="C349" s="12" t="s">
        <v>21</v>
      </c>
      <c r="D349" s="49">
        <v>50</v>
      </c>
      <c r="E349" s="29">
        <v>5763775</v>
      </c>
      <c r="F349" s="29">
        <v>5025806</v>
      </c>
      <c r="G349" s="29">
        <v>5142638</v>
      </c>
      <c r="H349" s="29">
        <v>5236784</v>
      </c>
      <c r="I349" s="29">
        <v>3866965</v>
      </c>
      <c r="J349" s="29">
        <v>2744726</v>
      </c>
      <c r="K349" s="29">
        <v>2754990</v>
      </c>
      <c r="L349" s="29">
        <v>1035719</v>
      </c>
    </row>
    <row r="350" spans="2:12" x14ac:dyDescent="0.25">
      <c r="B350" s="11" t="str">
        <f t="shared" si="15"/>
        <v>DIF 2019      50</v>
      </c>
      <c r="C350" s="12" t="s">
        <v>35</v>
      </c>
      <c r="D350" s="49">
        <v>50</v>
      </c>
    </row>
    <row r="351" spans="2:12" x14ac:dyDescent="0.25">
      <c r="B351" s="11" t="str">
        <f t="shared" si="15"/>
        <v>DIF AN/PR      50</v>
      </c>
      <c r="C351" s="12" t="s">
        <v>20</v>
      </c>
      <c r="D351" s="49">
        <v>50</v>
      </c>
      <c r="E351" s="23"/>
      <c r="F351" s="23"/>
      <c r="G351" s="23"/>
      <c r="H351" s="23"/>
      <c r="I351" s="23"/>
      <c r="J351" s="23"/>
      <c r="K351" s="23"/>
      <c r="L351" s="23"/>
    </row>
    <row r="352" spans="2:12" x14ac:dyDescent="0.25">
      <c r="B352" s="11" t="str">
        <f t="shared" si="15"/>
        <v>CENTRALE      50</v>
      </c>
      <c r="C352" s="22" t="s">
        <v>22</v>
      </c>
      <c r="D352" s="49">
        <v>50</v>
      </c>
    </row>
    <row r="353" spans="2:12" x14ac:dyDescent="0.25">
      <c r="B353" s="11" t="str">
        <f t="shared" si="15"/>
        <v>C.A. SEM      51</v>
      </c>
      <c r="C353" s="19" t="s">
        <v>17</v>
      </c>
      <c r="D353" s="49">
        <v>51</v>
      </c>
      <c r="E353" s="29">
        <v>108336</v>
      </c>
      <c r="F353" s="29">
        <v>91357</v>
      </c>
      <c r="G353" s="29">
        <v>94726</v>
      </c>
      <c r="H353" s="29">
        <v>83630</v>
      </c>
      <c r="I353" s="29">
        <v>70903</v>
      </c>
      <c r="J353" s="29">
        <v>51766</v>
      </c>
      <c r="K353" s="29">
        <v>53545</v>
      </c>
      <c r="L353" s="29">
        <v>47538</v>
      </c>
    </row>
    <row r="354" spans="2:12" x14ac:dyDescent="0.25">
      <c r="B354" s="11" t="str">
        <f t="shared" si="15"/>
        <v>DIF 2019      51</v>
      </c>
      <c r="C354" s="12" t="s">
        <v>35</v>
      </c>
      <c r="D354" s="49">
        <v>51</v>
      </c>
    </row>
    <row r="355" spans="2:12" x14ac:dyDescent="0.25">
      <c r="B355" s="11" t="str">
        <f t="shared" si="15"/>
        <v>DIF SEM/PR      51</v>
      </c>
      <c r="C355" s="22" t="s">
        <v>19</v>
      </c>
      <c r="D355" s="49">
        <v>51</v>
      </c>
      <c r="E355" s="23"/>
      <c r="F355" s="23"/>
      <c r="G355" s="23"/>
      <c r="H355" s="23"/>
      <c r="I355" s="23"/>
      <c r="J355" s="23"/>
      <c r="K355" s="23"/>
      <c r="L355" s="23"/>
    </row>
    <row r="356" spans="2:12" x14ac:dyDescent="0.25">
      <c r="B356" s="11" t="str">
        <f t="shared" si="15"/>
        <v>CHIF. AFF M      51</v>
      </c>
      <c r="C356" s="12" t="s">
        <v>21</v>
      </c>
      <c r="D356" s="49">
        <v>51</v>
      </c>
      <c r="E356" s="13">
        <v>5872110</v>
      </c>
      <c r="F356" s="13">
        <v>5117164</v>
      </c>
      <c r="G356" s="13">
        <v>5237364</v>
      </c>
      <c r="H356" s="13">
        <v>5320414</v>
      </c>
      <c r="I356" s="13">
        <v>3937868</v>
      </c>
      <c r="J356" s="13">
        <v>2796492</v>
      </c>
      <c r="K356" s="13">
        <v>2808535</v>
      </c>
      <c r="L356" s="13">
        <v>1083256</v>
      </c>
    </row>
    <row r="357" spans="2:12" x14ac:dyDescent="0.25">
      <c r="B357" s="11" t="str">
        <f t="shared" si="15"/>
        <v>DIF 2019      51</v>
      </c>
      <c r="C357" s="12" t="s">
        <v>35</v>
      </c>
      <c r="D357" s="49">
        <v>51</v>
      </c>
      <c r="E357" s="23"/>
      <c r="F357" s="23"/>
      <c r="G357" s="23"/>
      <c r="H357" s="23"/>
      <c r="I357" s="23"/>
      <c r="J357" s="23"/>
      <c r="K357" s="23"/>
      <c r="L357" s="23"/>
    </row>
    <row r="358" spans="2:12" x14ac:dyDescent="0.25">
      <c r="B358" s="11" t="str">
        <f t="shared" si="15"/>
        <v>DIF AN/PR      51</v>
      </c>
      <c r="C358" s="12" t="s">
        <v>20</v>
      </c>
      <c r="D358" s="49">
        <v>51</v>
      </c>
    </row>
    <row r="359" spans="2:12" x14ac:dyDescent="0.25">
      <c r="B359" s="11" t="str">
        <f t="shared" si="15"/>
        <v>CENTRALE      51</v>
      </c>
      <c r="C359" s="22" t="s">
        <v>22</v>
      </c>
      <c r="D359" s="49">
        <v>51</v>
      </c>
      <c r="E359" s="23"/>
      <c r="F359" s="23"/>
      <c r="G359" s="23"/>
      <c r="H359" s="23"/>
      <c r="I359" s="23"/>
      <c r="J359" s="23"/>
      <c r="K359" s="23"/>
      <c r="L359" s="23"/>
    </row>
    <row r="360" spans="2:12" x14ac:dyDescent="0.25">
      <c r="B360" s="11" t="str">
        <f t="shared" si="15"/>
        <v>C.A. SEM      52</v>
      </c>
      <c r="C360" s="19" t="s">
        <v>17</v>
      </c>
      <c r="D360" s="49">
        <v>52</v>
      </c>
      <c r="E360" s="13">
        <v>96468</v>
      </c>
      <c r="F360" s="13">
        <v>86542</v>
      </c>
      <c r="G360" s="13">
        <v>79546</v>
      </c>
      <c r="H360" s="13">
        <v>71574</v>
      </c>
      <c r="I360" s="13">
        <v>86542</v>
      </c>
      <c r="J360" s="13">
        <v>52024</v>
      </c>
      <c r="K360" s="13">
        <v>44480</v>
      </c>
      <c r="L360" s="13">
        <v>41511</v>
      </c>
    </row>
    <row r="361" spans="2:12" x14ac:dyDescent="0.25">
      <c r="B361" s="11" t="str">
        <f t="shared" si="15"/>
        <v>DIF 2019      52</v>
      </c>
      <c r="C361" s="12" t="s">
        <v>35</v>
      </c>
      <c r="D361" s="49">
        <v>52</v>
      </c>
      <c r="E361" s="23"/>
      <c r="F361" s="23"/>
      <c r="G361" s="23"/>
      <c r="H361" s="23"/>
      <c r="I361" s="23"/>
      <c r="J361" s="23"/>
      <c r="K361" s="23"/>
      <c r="L361" s="23"/>
    </row>
    <row r="362" spans="2:12" x14ac:dyDescent="0.25">
      <c r="B362" s="11" t="str">
        <f t="shared" si="15"/>
        <v>DIF SEM/PR      52</v>
      </c>
      <c r="C362" s="22" t="s">
        <v>19</v>
      </c>
      <c r="D362" s="49">
        <v>52</v>
      </c>
    </row>
    <row r="363" spans="2:12" x14ac:dyDescent="0.25">
      <c r="B363" s="11" t="str">
        <f t="shared" si="15"/>
        <v>CHIF. AFF M      52</v>
      </c>
      <c r="C363" s="12" t="s">
        <v>21</v>
      </c>
      <c r="D363" s="49">
        <v>52</v>
      </c>
      <c r="E363" s="29">
        <v>5968579</v>
      </c>
      <c r="F363" s="29">
        <v>5203705</v>
      </c>
      <c r="G363" s="13">
        <v>5316910</v>
      </c>
      <c r="H363" s="29">
        <v>5391988</v>
      </c>
      <c r="I363" s="29">
        <v>5203705</v>
      </c>
      <c r="J363" s="29">
        <v>2848516</v>
      </c>
      <c r="K363" s="29">
        <v>2853015</v>
      </c>
      <c r="L363" s="29">
        <v>1124767</v>
      </c>
    </row>
    <row r="364" spans="2:12" x14ac:dyDescent="0.25">
      <c r="B364" s="11" t="str">
        <f t="shared" si="15"/>
        <v>DIF 2019      52</v>
      </c>
      <c r="C364" s="12" t="s">
        <v>35</v>
      </c>
      <c r="D364" s="49">
        <v>52</v>
      </c>
    </row>
    <row r="365" spans="2:12" x14ac:dyDescent="0.25">
      <c r="B365" s="11" t="str">
        <f t="shared" si="15"/>
        <v>DIF AN/PR      52</v>
      </c>
      <c r="C365" s="12" t="s">
        <v>20</v>
      </c>
      <c r="D365" s="49">
        <v>52</v>
      </c>
      <c r="E365" s="23"/>
      <c r="F365" s="23"/>
      <c r="G365" s="23"/>
      <c r="H365" s="23"/>
      <c r="I365" s="23"/>
      <c r="J365" s="23"/>
      <c r="K365" s="23"/>
      <c r="L365" s="23"/>
    </row>
    <row r="366" spans="2:12" x14ac:dyDescent="0.25">
      <c r="B366" s="11" t="str">
        <f t="shared" si="15"/>
        <v>CENTRALE      52</v>
      </c>
      <c r="C366" s="22" t="s">
        <v>22</v>
      </c>
      <c r="D366" s="49">
        <v>52</v>
      </c>
    </row>
    <row r="367" spans="2:12" x14ac:dyDescent="0.25">
      <c r="B367" s="11" t="str">
        <f t="shared" si="15"/>
        <v>C.A. SEM      53</v>
      </c>
      <c r="C367" s="19" t="s">
        <v>17</v>
      </c>
      <c r="D367" s="49">
        <v>53</v>
      </c>
      <c r="E367" s="23">
        <v>76815</v>
      </c>
      <c r="F367" s="29">
        <v>63027</v>
      </c>
      <c r="G367" s="29">
        <v>60997</v>
      </c>
      <c r="H367" s="29">
        <v>55898</v>
      </c>
      <c r="I367" s="29">
        <v>44235</v>
      </c>
      <c r="J367" s="29">
        <v>42927</v>
      </c>
      <c r="K367" s="29">
        <v>34902</v>
      </c>
      <c r="L367" s="29">
        <v>32941</v>
      </c>
    </row>
    <row r="368" spans="2:12" x14ac:dyDescent="0.25">
      <c r="B368" s="11" t="str">
        <f t="shared" si="15"/>
        <v>DIF 2019      53</v>
      </c>
      <c r="C368" s="12" t="s">
        <v>35</v>
      </c>
      <c r="D368" s="49">
        <v>53</v>
      </c>
    </row>
    <row r="369" spans="2:12" x14ac:dyDescent="0.25">
      <c r="B369" s="11" t="str">
        <f t="shared" si="15"/>
        <v>DIF SEM/PR      53</v>
      </c>
      <c r="C369" s="22" t="s">
        <v>19</v>
      </c>
      <c r="D369" s="49">
        <v>53</v>
      </c>
      <c r="E369" s="23"/>
      <c r="F369" s="23"/>
      <c r="G369" s="23"/>
      <c r="H369" s="23"/>
      <c r="I369" s="23"/>
      <c r="J369" s="23"/>
      <c r="K369" s="23"/>
      <c r="L369" s="23"/>
    </row>
    <row r="370" spans="2:12" x14ac:dyDescent="0.25">
      <c r="B370" s="11" t="str">
        <f t="shared" si="15"/>
        <v>CHIF. AFF M      53</v>
      </c>
      <c r="C370" s="12" t="s">
        <v>21</v>
      </c>
      <c r="D370" s="49">
        <v>53</v>
      </c>
      <c r="E370" s="11">
        <v>6045394</v>
      </c>
      <c r="F370" s="13">
        <v>5266732</v>
      </c>
      <c r="G370" s="13">
        <v>5377907</v>
      </c>
      <c r="H370" s="13">
        <v>5447886</v>
      </c>
      <c r="I370" s="13">
        <v>4047728</v>
      </c>
      <c r="J370" s="13">
        <v>2891443</v>
      </c>
      <c r="K370" s="13">
        <v>2887917</v>
      </c>
      <c r="L370" s="13">
        <v>1157708</v>
      </c>
    </row>
    <row r="371" spans="2:12" x14ac:dyDescent="0.25">
      <c r="B371" s="11" t="str">
        <f t="shared" si="15"/>
        <v>DIF 2019      53</v>
      </c>
      <c r="C371" s="12" t="s">
        <v>35</v>
      </c>
      <c r="D371" s="49">
        <v>53</v>
      </c>
      <c r="E371" s="23"/>
      <c r="F371" s="23"/>
      <c r="G371" s="23"/>
      <c r="H371" s="23"/>
      <c r="I371" s="23"/>
      <c r="J371" s="23"/>
      <c r="K371" s="23"/>
      <c r="L371" s="23"/>
    </row>
    <row r="372" spans="2:12" x14ac:dyDescent="0.25">
      <c r="B372" s="11" t="str">
        <f t="shared" si="15"/>
        <v>DIF AN/PR      53</v>
      </c>
      <c r="C372" s="12" t="s">
        <v>20</v>
      </c>
      <c r="D372" s="49">
        <v>53</v>
      </c>
    </row>
    <row r="373" spans="2:12" x14ac:dyDescent="0.25">
      <c r="B373" s="11" t="str">
        <f t="shared" si="15"/>
        <v>CENTRALE      53</v>
      </c>
      <c r="C373" s="22" t="s">
        <v>22</v>
      </c>
      <c r="D373" s="49">
        <v>53</v>
      </c>
      <c r="E373" s="23"/>
      <c r="F373" s="23"/>
      <c r="G373" s="23"/>
      <c r="H373" s="23"/>
      <c r="I373" s="23"/>
      <c r="J373" s="23"/>
      <c r="K373" s="23"/>
      <c r="L373" s="23"/>
    </row>
    <row r="374" spans="2:12" x14ac:dyDescent="0.25">
      <c r="B374" s="11" t="str">
        <f t="shared" si="15"/>
        <v>C.A. SEM      54</v>
      </c>
      <c r="C374" s="25" t="s">
        <v>17</v>
      </c>
      <c r="D374" s="49">
        <v>54</v>
      </c>
    </row>
    <row r="375" spans="2:12" x14ac:dyDescent="0.25">
      <c r="B375" s="11" t="str">
        <f t="shared" si="15"/>
        <v>DIF 2020      54</v>
      </c>
      <c r="C375" s="22" t="s">
        <v>18</v>
      </c>
      <c r="D375" s="49">
        <v>54</v>
      </c>
      <c r="E375" s="23"/>
      <c r="F375" s="23"/>
      <c r="G375" s="23"/>
      <c r="H375" s="23"/>
      <c r="I375" s="23"/>
      <c r="J375" s="23"/>
      <c r="K375" s="23"/>
      <c r="L375" s="23"/>
    </row>
    <row r="376" spans="2:12" x14ac:dyDescent="0.25">
      <c r="B376" s="11" t="str">
        <f t="shared" si="15"/>
        <v>DIF SEM/PR      54</v>
      </c>
      <c r="C376" s="12" t="s">
        <v>19</v>
      </c>
      <c r="D376" s="49">
        <v>54</v>
      </c>
    </row>
    <row r="377" spans="2:12" x14ac:dyDescent="0.25">
      <c r="B377" s="11" t="str">
        <f t="shared" si="15"/>
        <v>CHIF. AFF M      54</v>
      </c>
      <c r="C377" s="22" t="s">
        <v>21</v>
      </c>
      <c r="D377" s="49">
        <v>54</v>
      </c>
      <c r="E377" s="23"/>
      <c r="F377" s="23"/>
      <c r="G377" s="23"/>
      <c r="H377" s="23"/>
      <c r="I377" s="23"/>
      <c r="J377" s="23"/>
      <c r="K377" s="23"/>
      <c r="L377" s="23"/>
    </row>
    <row r="378" spans="2:12" x14ac:dyDescent="0.25">
      <c r="B378" s="11" t="str">
        <f t="shared" si="15"/>
        <v>DIF 2020      54</v>
      </c>
      <c r="C378" s="12" t="s">
        <v>18</v>
      </c>
      <c r="D378" s="49">
        <v>54</v>
      </c>
    </row>
    <row r="379" spans="2:12" x14ac:dyDescent="0.25">
      <c r="B379" s="11" t="str">
        <f t="shared" si="15"/>
        <v>DIF AN/PR      54</v>
      </c>
      <c r="C379" s="22" t="s">
        <v>20</v>
      </c>
      <c r="D379" s="49">
        <v>54</v>
      </c>
      <c r="E379" s="23"/>
      <c r="F379" s="23"/>
      <c r="G379" s="23"/>
      <c r="H379" s="23"/>
      <c r="I379" s="23"/>
      <c r="J379" s="23"/>
      <c r="K379" s="23"/>
      <c r="L379" s="23"/>
    </row>
    <row r="380" spans="2:12" x14ac:dyDescent="0.25">
      <c r="B380" s="11" t="str">
        <f t="shared" si="15"/>
        <v>CENTRALE      54</v>
      </c>
      <c r="C380" s="14" t="s">
        <v>22</v>
      </c>
      <c r="D380" s="49">
        <v>54</v>
      </c>
      <c r="E380" s="30"/>
      <c r="F380" s="30"/>
      <c r="G380" s="30"/>
      <c r="H380" s="30"/>
      <c r="I380" s="30"/>
      <c r="J380" s="30"/>
      <c r="K380" s="30"/>
      <c r="L380" s="30"/>
    </row>
    <row r="381" spans="2:12" x14ac:dyDescent="0.25">
      <c r="C381" s="15"/>
    </row>
    <row r="382" spans="2:12" x14ac:dyDescent="0.25">
      <c r="C382" s="15"/>
    </row>
    <row r="383" spans="2:12" x14ac:dyDescent="0.25">
      <c r="C383" s="15"/>
    </row>
    <row r="384" spans="2:12" x14ac:dyDescent="0.25">
      <c r="C384" s="15"/>
    </row>
    <row r="385" spans="3:3" x14ac:dyDescent="0.25">
      <c r="C385" s="15"/>
    </row>
    <row r="386" spans="3:3" x14ac:dyDescent="0.25">
      <c r="C386" s="15"/>
    </row>
    <row r="387" spans="3:3" x14ac:dyDescent="0.25">
      <c r="C387" s="15"/>
    </row>
    <row r="388" spans="3:3" x14ac:dyDescent="0.25">
      <c r="C388" s="15"/>
    </row>
    <row r="389" spans="3:3" x14ac:dyDescent="0.25">
      <c r="C389" s="15"/>
    </row>
    <row r="390" spans="3:3" x14ac:dyDescent="0.25">
      <c r="C390" s="15"/>
    </row>
    <row r="391" spans="3:3" x14ac:dyDescent="0.25">
      <c r="C391" s="15"/>
    </row>
    <row r="392" spans="3:3" x14ac:dyDescent="0.25">
      <c r="C392" s="15"/>
    </row>
    <row r="393" spans="3:3" x14ac:dyDescent="0.25">
      <c r="C393" s="15"/>
    </row>
    <row r="394" spans="3:3" x14ac:dyDescent="0.25">
      <c r="C394" s="15"/>
    </row>
    <row r="395" spans="3:3" x14ac:dyDescent="0.25">
      <c r="C395" s="15"/>
    </row>
    <row r="396" spans="3:3" x14ac:dyDescent="0.25">
      <c r="C396" s="15"/>
    </row>
    <row r="397" spans="3:3" x14ac:dyDescent="0.25">
      <c r="C397" s="15"/>
    </row>
    <row r="398" spans="3:3" x14ac:dyDescent="0.25">
      <c r="C398" s="15"/>
    </row>
    <row r="399" spans="3:3" x14ac:dyDescent="0.25">
      <c r="C399" s="15"/>
    </row>
    <row r="400" spans="3:3" x14ac:dyDescent="0.25">
      <c r="C400" s="15"/>
    </row>
    <row r="401" spans="3:3" x14ac:dyDescent="0.25">
      <c r="C401" s="15"/>
    </row>
    <row r="402" spans="3:3" x14ac:dyDescent="0.25">
      <c r="C402" s="15"/>
    </row>
    <row r="403" spans="3:3" x14ac:dyDescent="0.25">
      <c r="C403" s="15"/>
    </row>
    <row r="404" spans="3:3" x14ac:dyDescent="0.25">
      <c r="C404" s="15"/>
    </row>
    <row r="405" spans="3:3" x14ac:dyDescent="0.25">
      <c r="C405" s="15"/>
    </row>
    <row r="406" spans="3:3" x14ac:dyDescent="0.25">
      <c r="C406" s="15"/>
    </row>
    <row r="407" spans="3:3" x14ac:dyDescent="0.25">
      <c r="C407" s="15"/>
    </row>
    <row r="408" spans="3:3" x14ac:dyDescent="0.25">
      <c r="C408" s="15"/>
    </row>
    <row r="409" spans="3:3" x14ac:dyDescent="0.25">
      <c r="C409" s="15"/>
    </row>
    <row r="410" spans="3:3" x14ac:dyDescent="0.25">
      <c r="C410" s="15"/>
    </row>
    <row r="411" spans="3:3" x14ac:dyDescent="0.25">
      <c r="C411" s="15"/>
    </row>
    <row r="412" spans="3:3" x14ac:dyDescent="0.25">
      <c r="C412" s="15"/>
    </row>
    <row r="413" spans="3:3" x14ac:dyDescent="0.25">
      <c r="C413" s="15"/>
    </row>
    <row r="414" spans="3:3" x14ac:dyDescent="0.25">
      <c r="C414" s="15"/>
    </row>
    <row r="415" spans="3:3" x14ac:dyDescent="0.25">
      <c r="C415" s="15"/>
    </row>
    <row r="416" spans="3:3" x14ac:dyDescent="0.25">
      <c r="C416" s="15"/>
    </row>
    <row r="417" spans="3:3" x14ac:dyDescent="0.25">
      <c r="C417" s="15"/>
    </row>
    <row r="418" spans="3:3" x14ac:dyDescent="0.25">
      <c r="C418" s="15"/>
    </row>
    <row r="419" spans="3:3" x14ac:dyDescent="0.25">
      <c r="C419" s="15"/>
    </row>
    <row r="420" spans="3:3" x14ac:dyDescent="0.25">
      <c r="C420" s="15"/>
    </row>
    <row r="421" spans="3:3" x14ac:dyDescent="0.25">
      <c r="C421" s="15"/>
    </row>
    <row r="422" spans="3:3" x14ac:dyDescent="0.25">
      <c r="C422" s="15"/>
    </row>
    <row r="423" spans="3:3" x14ac:dyDescent="0.25">
      <c r="C423" s="15"/>
    </row>
    <row r="424" spans="3:3" x14ac:dyDescent="0.25">
      <c r="C424" s="15"/>
    </row>
    <row r="425" spans="3:3" x14ac:dyDescent="0.25">
      <c r="C425" s="15"/>
    </row>
    <row r="426" spans="3:3" x14ac:dyDescent="0.25">
      <c r="C426" s="15"/>
    </row>
    <row r="427" spans="3:3" x14ac:dyDescent="0.25">
      <c r="C427" s="15"/>
    </row>
    <row r="428" spans="3:3" x14ac:dyDescent="0.25">
      <c r="C428" s="15"/>
    </row>
    <row r="429" spans="3:3" x14ac:dyDescent="0.25">
      <c r="C429" s="15"/>
    </row>
    <row r="430" spans="3:3" x14ac:dyDescent="0.25">
      <c r="C430" s="15"/>
    </row>
    <row r="431" spans="3:3" x14ac:dyDescent="0.25">
      <c r="C431" s="15"/>
    </row>
    <row r="432" spans="3:3" x14ac:dyDescent="0.25">
      <c r="C432" s="15"/>
    </row>
    <row r="433" spans="3:3" x14ac:dyDescent="0.25">
      <c r="C433" s="15"/>
    </row>
    <row r="434" spans="3:3" x14ac:dyDescent="0.25">
      <c r="C434" s="15"/>
    </row>
    <row r="435" spans="3:3" x14ac:dyDescent="0.25">
      <c r="C435" s="15"/>
    </row>
    <row r="436" spans="3:3" x14ac:dyDescent="0.25">
      <c r="C436" s="15"/>
    </row>
    <row r="437" spans="3:3" x14ac:dyDescent="0.25">
      <c r="C437" s="15"/>
    </row>
    <row r="438" spans="3:3" x14ac:dyDescent="0.25">
      <c r="C438" s="12"/>
    </row>
    <row r="439" spans="3:3" x14ac:dyDescent="0.25">
      <c r="C439" s="12"/>
    </row>
    <row r="440" spans="3:3" x14ac:dyDescent="0.25">
      <c r="C440" s="12"/>
    </row>
    <row r="441" spans="3:3" x14ac:dyDescent="0.25">
      <c r="C441" s="12"/>
    </row>
    <row r="442" spans="3:3" x14ac:dyDescent="0.25">
      <c r="C442" s="12"/>
    </row>
    <row r="443" spans="3:3" x14ac:dyDescent="0.25">
      <c r="C443" s="12"/>
    </row>
    <row r="444" spans="3:3" x14ac:dyDescent="0.25">
      <c r="C444" s="12"/>
    </row>
    <row r="445" spans="3:3" x14ac:dyDescent="0.25">
      <c r="C445" s="1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55BBDA79-B30E-4B4A-A744-2C1670C0B451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E12:L12</xm:sqref>
        </x14:conditionalFormatting>
        <x14:conditionalFormatting xmlns:xm="http://schemas.microsoft.com/office/excel/2006/main">
          <x14:cfRule type="iconSet" priority="35" id="{B0F25BB0-4F77-42FB-9892-7F9E96346A8C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E19:L19</xm:sqref>
        </x14:conditionalFormatting>
        <x14:conditionalFormatting xmlns:xm="http://schemas.microsoft.com/office/excel/2006/main">
          <x14:cfRule type="iconSet" priority="34" id="{19E565AC-6561-4ED3-9B4B-8756D12CE3B8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E26:L26</xm:sqref>
        </x14:conditionalFormatting>
        <x14:conditionalFormatting xmlns:xm="http://schemas.microsoft.com/office/excel/2006/main">
          <x14:cfRule type="iconSet" priority="33" id="{90615059-9831-4059-A084-741FB56825EB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E33:L33</xm:sqref>
        </x14:conditionalFormatting>
        <x14:conditionalFormatting xmlns:xm="http://schemas.microsoft.com/office/excel/2006/main">
          <x14:cfRule type="iconSet" priority="32" id="{14DDB0C6-3947-44E1-88CE-B5C52F693BCD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E40:L40</xm:sqref>
        </x14:conditionalFormatting>
        <x14:conditionalFormatting xmlns:xm="http://schemas.microsoft.com/office/excel/2006/main">
          <x14:cfRule type="iconSet" priority="31" id="{C299570B-3318-4F19-9254-C8DB079617A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E47:L47</xm:sqref>
        </x14:conditionalFormatting>
        <x14:conditionalFormatting xmlns:xm="http://schemas.microsoft.com/office/excel/2006/main">
          <x14:cfRule type="iconSet" priority="30" id="{BAD3FF0D-5B8E-468B-ADD6-CAB814B0262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E54:L54</xm:sqref>
        </x14:conditionalFormatting>
        <x14:conditionalFormatting xmlns:xm="http://schemas.microsoft.com/office/excel/2006/main">
          <x14:cfRule type="iconSet" priority="29" id="{E6ABE330-2497-40E2-B96F-8FF7105AF0E7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E61:L61</xm:sqref>
        </x14:conditionalFormatting>
        <x14:conditionalFormatting xmlns:xm="http://schemas.microsoft.com/office/excel/2006/main">
          <x14:cfRule type="iconSet" priority="28" id="{78EFB5D5-6F2E-43B8-9953-D1E639CA8C78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E68:L68</xm:sqref>
        </x14:conditionalFormatting>
        <x14:conditionalFormatting xmlns:xm="http://schemas.microsoft.com/office/excel/2006/main">
          <x14:cfRule type="iconSet" priority="27" id="{DB51E2C7-F9EB-4D5F-B4B6-079B84FC8DE6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E75:L75</xm:sqref>
        </x14:conditionalFormatting>
        <x14:conditionalFormatting xmlns:xm="http://schemas.microsoft.com/office/excel/2006/main">
          <x14:cfRule type="iconSet" priority="26" id="{D941CCF7-BAE2-4A4B-8749-4743B66D516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E82:L82</xm:sqref>
        </x14:conditionalFormatting>
        <x14:conditionalFormatting xmlns:xm="http://schemas.microsoft.com/office/excel/2006/main">
          <x14:cfRule type="iconSet" priority="25" id="{5FF6BEE3-F119-4899-8C17-92840C403D4D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E89:L89</xm:sqref>
        </x14:conditionalFormatting>
        <x14:conditionalFormatting xmlns:xm="http://schemas.microsoft.com/office/excel/2006/main">
          <x14:cfRule type="iconSet" priority="24" id="{7E6CDC59-6135-4D47-B3A4-28CDCA4D6321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E96:L96</xm:sqref>
        </x14:conditionalFormatting>
        <x14:conditionalFormatting xmlns:xm="http://schemas.microsoft.com/office/excel/2006/main">
          <x14:cfRule type="iconSet" priority="23" id="{D4D4CDD0-CEBC-4FF9-BC4A-0922BA2C2FB2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E103:L103</xm:sqref>
        </x14:conditionalFormatting>
        <x14:conditionalFormatting xmlns:xm="http://schemas.microsoft.com/office/excel/2006/main">
          <x14:cfRule type="iconSet" priority="22" id="{2B570A94-D308-46B9-B1B5-71A3AE2503FD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E110:L110</xm:sqref>
        </x14:conditionalFormatting>
        <x14:conditionalFormatting xmlns:xm="http://schemas.microsoft.com/office/excel/2006/main">
          <x14:cfRule type="iconSet" priority="21" id="{BCF8008D-A5F9-47CA-9BA6-B51137DD1716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E117:L117</xm:sqref>
        </x14:conditionalFormatting>
        <x14:conditionalFormatting xmlns:xm="http://schemas.microsoft.com/office/excel/2006/main">
          <x14:cfRule type="iconSet" priority="20" id="{FE0DC95E-AAC7-484C-829C-830B0374BE5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E124:L124</xm:sqref>
        </x14:conditionalFormatting>
        <x14:conditionalFormatting xmlns:xm="http://schemas.microsoft.com/office/excel/2006/main">
          <x14:cfRule type="iconSet" priority="19" id="{9AE5C76F-CFDB-4798-8A4F-A8C68640138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E131:L131</xm:sqref>
        </x14:conditionalFormatting>
        <x14:conditionalFormatting xmlns:xm="http://schemas.microsoft.com/office/excel/2006/main">
          <x14:cfRule type="iconSet" priority="18" id="{2D302BFF-F975-43AC-8AD8-D2B31E80B5AC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E138:L138</xm:sqref>
        </x14:conditionalFormatting>
        <x14:conditionalFormatting xmlns:xm="http://schemas.microsoft.com/office/excel/2006/main">
          <x14:cfRule type="iconSet" priority="17" id="{0DA1CD5A-34C7-424A-9778-A9834C82B7DC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E145:L145</xm:sqref>
        </x14:conditionalFormatting>
        <x14:conditionalFormatting xmlns:xm="http://schemas.microsoft.com/office/excel/2006/main">
          <x14:cfRule type="iconSet" priority="16" id="{69D3673C-5BF5-442F-B45D-7668582121EF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E159:L159</xm:sqref>
        </x14:conditionalFormatting>
        <x14:conditionalFormatting xmlns:xm="http://schemas.microsoft.com/office/excel/2006/main">
          <x14:cfRule type="iconSet" priority="15" id="{3AE2425A-18B2-4760-8AD6-340C34A6432F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E152:L152</xm:sqref>
        </x14:conditionalFormatting>
        <x14:conditionalFormatting xmlns:xm="http://schemas.microsoft.com/office/excel/2006/main">
          <x14:cfRule type="iconSet" priority="14" id="{A2F13E74-9113-4134-BB39-B06D05C551C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E166:L166</xm:sqref>
        </x14:conditionalFormatting>
        <x14:conditionalFormatting xmlns:xm="http://schemas.microsoft.com/office/excel/2006/main">
          <x14:cfRule type="iconSet" priority="13" id="{4BCA4FC0-5C21-4330-B97B-115C206BED2C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E173:L173</xm:sqref>
        </x14:conditionalFormatting>
        <x14:conditionalFormatting xmlns:xm="http://schemas.microsoft.com/office/excel/2006/main">
          <x14:cfRule type="iconSet" priority="12" id="{2FAE0522-ACC4-4E23-922D-94D4C4B1FFD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E180:L180</xm:sqref>
        </x14:conditionalFormatting>
        <x14:conditionalFormatting xmlns:xm="http://schemas.microsoft.com/office/excel/2006/main">
          <x14:cfRule type="iconSet" priority="11" id="{65AD771F-8197-4667-8011-514148C93CE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E187:L187</xm:sqref>
        </x14:conditionalFormatting>
        <x14:conditionalFormatting xmlns:xm="http://schemas.microsoft.com/office/excel/2006/main">
          <x14:cfRule type="iconSet" priority="10" id="{5981A708-68BE-43BF-BF11-FB0ACE795604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E194:L194</xm:sqref>
        </x14:conditionalFormatting>
        <x14:conditionalFormatting xmlns:xm="http://schemas.microsoft.com/office/excel/2006/main">
          <x14:cfRule type="iconSet" priority="9" id="{B0D9C764-3540-41F1-8FA9-34D9013233EC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E201:L201</xm:sqref>
        </x14:conditionalFormatting>
        <x14:conditionalFormatting xmlns:xm="http://schemas.microsoft.com/office/excel/2006/main">
          <x14:cfRule type="iconSet" priority="8" id="{93E888C5-F8CD-49BE-9F77-5935C8C5E3D6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F208:L208</xm:sqref>
        </x14:conditionalFormatting>
        <x14:conditionalFormatting xmlns:xm="http://schemas.microsoft.com/office/excel/2006/main">
          <x14:cfRule type="iconSet" priority="7" id="{B3817F25-DA43-4197-B9E7-6C16256045CF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F215:L215</xm:sqref>
        </x14:conditionalFormatting>
        <x14:conditionalFormatting xmlns:xm="http://schemas.microsoft.com/office/excel/2006/main">
          <x14:cfRule type="iconSet" priority="6" id="{903AF4BB-BAFB-4416-9A3A-E351E2CA4EE2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E222:L222</xm:sqref>
        </x14:conditionalFormatting>
        <x14:conditionalFormatting xmlns:xm="http://schemas.microsoft.com/office/excel/2006/main">
          <x14:cfRule type="iconSet" priority="5" id="{A11EF100-8BE1-4881-990D-95C0C567415F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E229:L229</xm:sqref>
        </x14:conditionalFormatting>
        <x14:conditionalFormatting xmlns:xm="http://schemas.microsoft.com/office/excel/2006/main">
          <x14:cfRule type="iconSet" priority="4" id="{A37173A2-B4AA-4FC7-82A0-0801DB03E43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E236:L236</xm:sqref>
        </x14:conditionalFormatting>
        <x14:conditionalFormatting xmlns:xm="http://schemas.microsoft.com/office/excel/2006/main">
          <x14:cfRule type="iconSet" priority="3" id="{80E9B1F2-9E7A-4DE2-A514-E809C0C25016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E243:L243</xm:sqref>
        </x14:conditionalFormatting>
        <x14:conditionalFormatting xmlns:xm="http://schemas.microsoft.com/office/excel/2006/main">
          <x14:cfRule type="iconSet" priority="2" id="{87FB3F57-EB9E-4940-A5F0-C35D79E08AE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E208</xm:sqref>
        </x14:conditionalFormatting>
        <x14:conditionalFormatting xmlns:xm="http://schemas.microsoft.com/office/excel/2006/main">
          <x14:cfRule type="iconSet" priority="1" id="{61DBFCC4-C597-41C3-932B-74F8FB61807D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45"/>
  <sheetViews>
    <sheetView zoomScaleNormal="100" workbookViewId="0">
      <pane xSplit="4" ySplit="2" topLeftCell="E231" activePane="bottomRight" state="frozen"/>
      <selection pane="topRight" activeCell="D1" sqref="D1"/>
      <selection pane="bottomLeft" activeCell="A3" sqref="A3"/>
      <selection pane="bottomRight" activeCell="M10" sqref="M10"/>
    </sheetView>
  </sheetViews>
  <sheetFormatPr baseColWidth="10" defaultRowHeight="15" x14ac:dyDescent="0.25"/>
  <cols>
    <col min="1" max="1" width="5.85546875" style="11" customWidth="1"/>
    <col min="2" max="2" width="19.28515625" style="11" customWidth="1"/>
    <col min="3" max="3" width="11.5703125" style="11" customWidth="1"/>
    <col min="4" max="4" width="11.7109375" style="11" customWidth="1"/>
    <col min="5" max="9" width="12.85546875" style="11" bestFit="1" customWidth="1"/>
    <col min="10" max="10" width="12.140625" style="11" customWidth="1"/>
    <col min="11" max="12" width="12.85546875" style="11" bestFit="1" customWidth="1"/>
    <col min="13" max="16384" width="11.42578125" style="11"/>
  </cols>
  <sheetData>
    <row r="1" spans="2:22" x14ac:dyDescent="0.25"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</row>
    <row r="2" spans="2:22" x14ac:dyDescent="0.25">
      <c r="B2" s="11" t="s">
        <v>29</v>
      </c>
      <c r="C2" s="16" t="s">
        <v>26</v>
      </c>
      <c r="D2" s="16" t="s">
        <v>23</v>
      </c>
      <c r="E2" s="17" t="s">
        <v>36</v>
      </c>
      <c r="F2" s="18" t="s">
        <v>37</v>
      </c>
      <c r="G2" s="17" t="s">
        <v>38</v>
      </c>
      <c r="H2" s="18" t="s">
        <v>39</v>
      </c>
      <c r="I2" s="17" t="s">
        <v>40</v>
      </c>
      <c r="J2" s="18" t="s">
        <v>41</v>
      </c>
      <c r="K2" s="17" t="s">
        <v>42</v>
      </c>
      <c r="L2" s="18" t="s">
        <v>43</v>
      </c>
    </row>
    <row r="3" spans="2:22" x14ac:dyDescent="0.25">
      <c r="B3" s="11" t="str">
        <f>C3&amp;"      "&amp;D3</f>
        <v>C.A. SEM      1</v>
      </c>
      <c r="C3" s="19" t="s">
        <v>17</v>
      </c>
      <c r="D3" s="52">
        <v>1</v>
      </c>
      <c r="E3" s="20">
        <v>120252</v>
      </c>
      <c r="F3" s="20">
        <v>104717</v>
      </c>
      <c r="G3" s="20">
        <v>102113</v>
      </c>
      <c r="H3" s="20">
        <v>99377</v>
      </c>
      <c r="I3" s="20">
        <v>68074</v>
      </c>
      <c r="J3" s="20">
        <v>63108</v>
      </c>
      <c r="K3" s="20">
        <v>61258</v>
      </c>
      <c r="L3" s="20">
        <v>52987</v>
      </c>
    </row>
    <row r="4" spans="2:22" x14ac:dyDescent="0.25">
      <c r="B4" s="11" t="str">
        <f t="shared" ref="B4:B9" si="0">C4&amp;"      "&amp;D4</f>
        <v>DIF 2020      1</v>
      </c>
      <c r="C4" s="12" t="s">
        <v>18</v>
      </c>
      <c r="D4" s="52">
        <v>1</v>
      </c>
      <c r="E4" s="28">
        <f>(année21!E3-année20!E3)/année20!E3</f>
        <v>1.6244434744652989</v>
      </c>
      <c r="F4" s="28">
        <f>(année21!F3-année20!F3)/année20!F3</f>
        <v>1.3874196343076011</v>
      </c>
      <c r="G4" s="28">
        <f>(année21!G3-année20!G3)/année20!G3</f>
        <v>1.5343873321585466</v>
      </c>
      <c r="H4" s="28">
        <f>(année21!H3-année20!H3)/année20!H3</f>
        <v>1.5359038481167704</v>
      </c>
      <c r="I4" s="28">
        <f>(année21!I3-année20!I3)/année20!I3</f>
        <v>0.80256851582152788</v>
      </c>
      <c r="J4" s="28" t="e">
        <f>(année21!J3-année20!J3)/année20!J3</f>
        <v>#DIV/0!</v>
      </c>
      <c r="K4" s="28">
        <f>(année21!K3-année20!K3)/année20!K3</f>
        <v>2.1911856636799332</v>
      </c>
      <c r="L4" s="28" t="e">
        <f>(année21!L3-année20!L3)/année20!L3</f>
        <v>#DIV/0!</v>
      </c>
    </row>
    <row r="5" spans="2:22" x14ac:dyDescent="0.25">
      <c r="B5" s="11" t="str">
        <f t="shared" si="0"/>
        <v>DIF SEM/PR      1</v>
      </c>
      <c r="C5" s="22" t="s">
        <v>19</v>
      </c>
      <c r="D5" s="52">
        <v>1</v>
      </c>
      <c r="E5" s="28"/>
      <c r="F5" s="28"/>
      <c r="G5" s="28"/>
      <c r="H5" s="28"/>
      <c r="I5" s="28"/>
      <c r="J5" s="28"/>
      <c r="K5" s="28"/>
      <c r="L5" s="28"/>
    </row>
    <row r="6" spans="2:22" x14ac:dyDescent="0.25">
      <c r="B6" s="11" t="str">
        <f t="shared" si="0"/>
        <v>CHIF. AFF M      1</v>
      </c>
      <c r="C6" s="12" t="s">
        <v>21</v>
      </c>
      <c r="D6" s="52">
        <v>1</v>
      </c>
      <c r="E6" s="51">
        <f t="shared" ref="E6:L6" si="1">E3</f>
        <v>120252</v>
      </c>
      <c r="F6" s="13">
        <f t="shared" si="1"/>
        <v>104717</v>
      </c>
      <c r="G6" s="13">
        <f t="shared" si="1"/>
        <v>102113</v>
      </c>
      <c r="H6" s="13">
        <f t="shared" si="1"/>
        <v>99377</v>
      </c>
      <c r="I6" s="13">
        <f t="shared" si="1"/>
        <v>68074</v>
      </c>
      <c r="J6" s="13">
        <f t="shared" si="1"/>
        <v>63108</v>
      </c>
      <c r="K6" s="13">
        <f t="shared" si="1"/>
        <v>61258</v>
      </c>
      <c r="L6" s="13">
        <f t="shared" si="1"/>
        <v>52987</v>
      </c>
    </row>
    <row r="7" spans="2:22" x14ac:dyDescent="0.25">
      <c r="B7" s="11" t="str">
        <f t="shared" si="0"/>
        <v>DIF 2020      1</v>
      </c>
      <c r="C7" s="22" t="s">
        <v>18</v>
      </c>
      <c r="D7" s="52">
        <v>1</v>
      </c>
      <c r="E7" s="37">
        <f>année21!E3-année20!E6</f>
        <v>74432</v>
      </c>
      <c r="F7" s="37">
        <f>année21!F3-année20!F6</f>
        <v>60855</v>
      </c>
      <c r="G7" s="37">
        <f>année21!G3-année20!G6</f>
        <v>61822</v>
      </c>
      <c r="H7" s="37">
        <f>année21!H3-année20!H6</f>
        <v>60189</v>
      </c>
      <c r="I7" s="37">
        <f>année21!I3-année20!I6</f>
        <v>30309</v>
      </c>
      <c r="J7" s="37">
        <f>année21!J3-année20!J6</f>
        <v>63108</v>
      </c>
      <c r="K7" s="37">
        <f>année21!K3-année20!K6</f>
        <v>42062</v>
      </c>
      <c r="L7" s="37">
        <f>année21!L3-année20!L6</f>
        <v>52987</v>
      </c>
    </row>
    <row r="8" spans="2:22" x14ac:dyDescent="0.25">
      <c r="B8" s="11" t="str">
        <f t="shared" si="0"/>
        <v>DIF AN/PR      1</v>
      </c>
      <c r="C8" s="12" t="s">
        <v>20</v>
      </c>
      <c r="D8" s="52">
        <v>1</v>
      </c>
      <c r="E8" s="12"/>
    </row>
    <row r="9" spans="2:22" ht="15.75" thickBot="1" x14ac:dyDescent="0.3">
      <c r="B9" s="11" t="str">
        <f t="shared" si="0"/>
        <v>CENTRALE      1</v>
      </c>
      <c r="C9" s="22" t="s">
        <v>22</v>
      </c>
      <c r="D9" s="52">
        <v>1</v>
      </c>
      <c r="E9" s="22"/>
      <c r="F9" s="22"/>
      <c r="G9" s="22"/>
      <c r="H9" s="22"/>
      <c r="I9" s="22"/>
      <c r="J9" s="22"/>
      <c r="K9" s="22"/>
      <c r="L9" s="22"/>
    </row>
    <row r="10" spans="2:22" ht="15.75" thickTop="1" x14ac:dyDescent="0.25">
      <c r="B10" s="11" t="str">
        <f>C10&amp;"      "&amp;D10</f>
        <v>C.A. SEM      2</v>
      </c>
      <c r="C10" s="42" t="s">
        <v>17</v>
      </c>
      <c r="D10" s="53">
        <v>2</v>
      </c>
      <c r="E10" s="43">
        <v>80851</v>
      </c>
      <c r="F10" s="44">
        <v>74146</v>
      </c>
      <c r="G10" s="45">
        <v>63838</v>
      </c>
      <c r="H10" s="44">
        <v>65052</v>
      </c>
      <c r="I10" s="45">
        <v>43609</v>
      </c>
      <c r="J10" s="44">
        <v>40410</v>
      </c>
      <c r="K10" s="45">
        <v>38624</v>
      </c>
      <c r="L10" s="44">
        <v>32456</v>
      </c>
    </row>
    <row r="11" spans="2:22" x14ac:dyDescent="0.25">
      <c r="B11" s="11" t="str">
        <f t="shared" ref="B11:B74" si="2">C11&amp;"      "&amp;D11</f>
        <v>DIF 2020      2</v>
      </c>
      <c r="C11" s="22" t="s">
        <v>18</v>
      </c>
      <c r="D11" s="53">
        <v>2</v>
      </c>
      <c r="E11" s="46">
        <f>(année21!E10-année20!E10)/année20!E10</f>
        <v>0.19166654384128995</v>
      </c>
      <c r="F11" s="31">
        <f>(année21!F10-année20!F10)/année20!F10</f>
        <v>0.24548142175636634</v>
      </c>
      <c r="G11" s="31">
        <f>(année21!G10-année20!G10)/année20!G10</f>
        <v>3.9165255892694359E-2</v>
      </c>
      <c r="H11" s="31">
        <f>(année21!H10-année20!H10)/année20!H10</f>
        <v>0.10082241851964667</v>
      </c>
      <c r="I11" s="31">
        <f>(année21!I10-année20!I10)/année20!I10</f>
        <v>-7.5473298140728021E-2</v>
      </c>
      <c r="J11" s="31" t="e">
        <f>(année21!J10-année20!J10)/année20!J10</f>
        <v>#DIV/0!</v>
      </c>
      <c r="K11" s="31">
        <f>(année21!K10-année20!K10)/année20!K10</f>
        <v>0.40948071379046092</v>
      </c>
      <c r="L11" s="31" t="e">
        <f>(année21!L10-année20!L10)/année20!L10</f>
        <v>#DIV/0!</v>
      </c>
    </row>
    <row r="12" spans="2:22" x14ac:dyDescent="0.25">
      <c r="B12" s="11" t="str">
        <f t="shared" si="2"/>
        <v>DIF SEM/PR      2</v>
      </c>
      <c r="C12" s="12" t="s">
        <v>19</v>
      </c>
      <c r="D12" s="53">
        <v>2</v>
      </c>
      <c r="E12" s="39">
        <f t="shared" ref="E12:L12" si="3">IF(E3="","",(E10-E3)/E3)</f>
        <v>-0.32765359411901673</v>
      </c>
      <c r="F12" s="28">
        <f t="shared" si="3"/>
        <v>-0.29193922667761679</v>
      </c>
      <c r="G12" s="28">
        <f t="shared" si="3"/>
        <v>-0.37482984536738712</v>
      </c>
      <c r="H12" s="28">
        <f t="shared" si="3"/>
        <v>-0.34540185354760156</v>
      </c>
      <c r="I12" s="28">
        <f t="shared" si="3"/>
        <v>-0.35938831271851218</v>
      </c>
      <c r="J12" s="28">
        <f t="shared" si="3"/>
        <v>-0.35966913861950939</v>
      </c>
      <c r="K12" s="28">
        <f t="shared" si="3"/>
        <v>-0.36948643442489143</v>
      </c>
      <c r="L12" s="28">
        <f t="shared" si="3"/>
        <v>-0.38747239889029383</v>
      </c>
    </row>
    <row r="13" spans="2:22" x14ac:dyDescent="0.25">
      <c r="B13" s="11" t="str">
        <f t="shared" si="2"/>
        <v>CHIF. AFF M      2</v>
      </c>
      <c r="C13" s="22" t="s">
        <v>21</v>
      </c>
      <c r="D13" s="53">
        <v>2</v>
      </c>
      <c r="E13" s="38">
        <v>201103</v>
      </c>
      <c r="F13" s="20">
        <v>178862</v>
      </c>
      <c r="G13" s="20">
        <v>165952</v>
      </c>
      <c r="H13" s="20">
        <v>164429</v>
      </c>
      <c r="I13" s="20">
        <v>111683</v>
      </c>
      <c r="J13" s="20">
        <v>103518</v>
      </c>
      <c r="K13" s="20">
        <v>99882</v>
      </c>
      <c r="L13" s="20">
        <v>85443</v>
      </c>
    </row>
    <row r="14" spans="2:22" x14ac:dyDescent="0.25">
      <c r="B14" s="11" t="str">
        <f t="shared" si="2"/>
        <v>DIF 2020      2</v>
      </c>
      <c r="C14" s="12" t="s">
        <v>18</v>
      </c>
      <c r="D14" s="53">
        <v>2</v>
      </c>
      <c r="E14" s="47"/>
      <c r="F14" s="21"/>
      <c r="G14" s="21"/>
      <c r="H14" s="21"/>
      <c r="I14" s="21"/>
      <c r="J14" s="21"/>
      <c r="K14" s="21"/>
      <c r="L14" s="21"/>
    </row>
    <row r="15" spans="2:22" x14ac:dyDescent="0.25">
      <c r="B15" s="11" t="str">
        <f t="shared" si="2"/>
        <v>DIF AN/PR      2</v>
      </c>
      <c r="C15" s="22" t="s">
        <v>20</v>
      </c>
      <c r="D15" s="53">
        <v>2</v>
      </c>
      <c r="E15" s="41"/>
      <c r="F15" s="23"/>
      <c r="G15" s="23"/>
      <c r="H15" s="23"/>
      <c r="I15" s="23"/>
      <c r="J15" s="23"/>
      <c r="K15" s="23"/>
      <c r="L15" s="23"/>
    </row>
    <row r="16" spans="2:22" ht="15.75" thickBot="1" x14ac:dyDescent="0.3">
      <c r="B16" s="11" t="str">
        <f t="shared" si="2"/>
        <v>CENTRALE      2</v>
      </c>
      <c r="C16" s="12" t="s">
        <v>22</v>
      </c>
      <c r="D16" s="53">
        <v>2</v>
      </c>
      <c r="E16" s="40"/>
      <c r="F16" s="12"/>
      <c r="G16" s="12"/>
      <c r="H16" s="12"/>
      <c r="I16" s="12"/>
      <c r="J16" s="12"/>
      <c r="K16" s="12"/>
      <c r="L16" s="12"/>
    </row>
    <row r="17" spans="2:12" ht="15.75" thickTop="1" x14ac:dyDescent="0.25">
      <c r="B17" s="11" t="str">
        <f t="shared" si="2"/>
        <v>C.A. SEM      3</v>
      </c>
      <c r="C17" s="42" t="s">
        <v>17</v>
      </c>
      <c r="D17" s="52">
        <v>3</v>
      </c>
      <c r="E17" s="45">
        <v>83864</v>
      </c>
      <c r="F17" s="45">
        <v>75233</v>
      </c>
      <c r="G17" s="45">
        <v>67773</v>
      </c>
      <c r="H17" s="45">
        <v>63861</v>
      </c>
      <c r="I17" s="45">
        <v>46283</v>
      </c>
      <c r="J17" s="45">
        <v>38850</v>
      </c>
      <c r="K17" s="45">
        <v>41318</v>
      </c>
      <c r="L17" s="45">
        <v>31495</v>
      </c>
    </row>
    <row r="18" spans="2:12" x14ac:dyDescent="0.25">
      <c r="B18" s="11" t="str">
        <f t="shared" si="2"/>
        <v>DIF 2020      3</v>
      </c>
      <c r="C18" s="12" t="s">
        <v>18</v>
      </c>
      <c r="D18" s="52">
        <v>3</v>
      </c>
      <c r="E18" s="31">
        <f>(année21!E17-année20!E17)/année20!E17</f>
        <v>0.29309999229049416</v>
      </c>
      <c r="F18" s="31">
        <f>(année21!F17-année20!F17)/année20!F17</f>
        <v>0.36457294179529504</v>
      </c>
      <c r="G18" s="31">
        <f>(année21!G17-année20!G17)/année20!G17</f>
        <v>0.21966274947360845</v>
      </c>
      <c r="H18" s="31">
        <f>(année21!H17-année20!H17)/année20!H17</f>
        <v>9.7173782321106433E-2</v>
      </c>
      <c r="I18" s="31" t="e">
        <f>(année21!I17-année20!I17)/année20!I17</f>
        <v>#DIV/0!</v>
      </c>
      <c r="J18" s="31" t="e">
        <f>(année21!J17-année20!J17)/année20!J17</f>
        <v>#DIV/0!</v>
      </c>
      <c r="K18" s="31">
        <f>(année21!K17-année20!K17)/année20!K17</f>
        <v>0.80129043508588371</v>
      </c>
      <c r="L18" s="31" t="e">
        <f>(année21!L17-année20!L17)/année20!L17</f>
        <v>#DIV/0!</v>
      </c>
    </row>
    <row r="19" spans="2:12" x14ac:dyDescent="0.25">
      <c r="B19" s="11" t="str">
        <f t="shared" si="2"/>
        <v>DIF SEM/PR      3</v>
      </c>
      <c r="C19" s="22" t="s">
        <v>19</v>
      </c>
      <c r="D19" s="52">
        <v>3</v>
      </c>
      <c r="E19" s="28">
        <f>IF(E10="","",(E17-E10)/E10)</f>
        <v>3.7266082052170038E-2</v>
      </c>
      <c r="F19" s="28">
        <f t="shared" ref="F19:L19" si="4">IF(F10="","",(F17-F10)/F10)</f>
        <v>1.4660264882798802E-2</v>
      </c>
      <c r="G19" s="28">
        <f t="shared" si="4"/>
        <v>6.1640402268241488E-2</v>
      </c>
      <c r="H19" s="28">
        <f t="shared" si="4"/>
        <v>-1.8308430178933775E-2</v>
      </c>
      <c r="I19" s="28">
        <f t="shared" si="4"/>
        <v>6.1317617922905819E-2</v>
      </c>
      <c r="J19" s="28">
        <f t="shared" si="4"/>
        <v>-3.8604305864884926E-2</v>
      </c>
      <c r="K19" s="28">
        <f t="shared" si="4"/>
        <v>6.9749378624689315E-2</v>
      </c>
      <c r="L19" s="28">
        <f t="shared" si="4"/>
        <v>-2.960931722947991E-2</v>
      </c>
    </row>
    <row r="20" spans="2:12" x14ac:dyDescent="0.25">
      <c r="B20" s="11" t="str">
        <f t="shared" si="2"/>
        <v>CHIF. AFF M      3</v>
      </c>
      <c r="C20" s="12" t="s">
        <v>21</v>
      </c>
      <c r="D20" s="52">
        <v>3</v>
      </c>
      <c r="E20" s="20">
        <v>284967</v>
      </c>
      <c r="F20" s="26">
        <v>254095</v>
      </c>
      <c r="G20" s="20">
        <v>233725</v>
      </c>
      <c r="H20" s="26">
        <v>228290</v>
      </c>
      <c r="I20" s="20">
        <v>157966</v>
      </c>
      <c r="J20" s="26">
        <v>142368</v>
      </c>
      <c r="K20" s="20">
        <v>141200</v>
      </c>
      <c r="L20" s="26">
        <v>116937</v>
      </c>
    </row>
    <row r="21" spans="2:12" x14ac:dyDescent="0.25">
      <c r="B21" s="11" t="str">
        <f t="shared" si="2"/>
        <v>DIF 2020      3</v>
      </c>
      <c r="C21" s="22" t="s">
        <v>18</v>
      </c>
      <c r="D21" s="52">
        <v>3</v>
      </c>
      <c r="E21" s="27"/>
      <c r="F21" s="27"/>
      <c r="G21" s="27"/>
      <c r="H21" s="27"/>
      <c r="I21" s="27"/>
      <c r="J21" s="27"/>
      <c r="K21" s="27"/>
      <c r="L21" s="27"/>
    </row>
    <row r="22" spans="2:12" x14ac:dyDescent="0.25">
      <c r="B22" s="11" t="str">
        <f t="shared" si="2"/>
        <v>DIF AN/PR      3</v>
      </c>
      <c r="C22" s="12" t="s">
        <v>20</v>
      </c>
      <c r="D22" s="52">
        <v>3</v>
      </c>
      <c r="E22" s="12"/>
    </row>
    <row r="23" spans="2:12" ht="15.75" thickBot="1" x14ac:dyDescent="0.3">
      <c r="B23" s="11" t="str">
        <f t="shared" si="2"/>
        <v>CENTRALE      3</v>
      </c>
      <c r="C23" s="22" t="s">
        <v>22</v>
      </c>
      <c r="D23" s="52">
        <v>3</v>
      </c>
      <c r="E23" s="22"/>
      <c r="F23" s="22"/>
      <c r="G23" s="22"/>
      <c r="H23" s="22"/>
      <c r="I23" s="22"/>
      <c r="J23" s="22"/>
      <c r="K23" s="22"/>
      <c r="L23" s="22"/>
    </row>
    <row r="24" spans="2:12" ht="15.75" thickTop="1" x14ac:dyDescent="0.25">
      <c r="B24" s="11" t="str">
        <f t="shared" si="2"/>
        <v>C.A. SEM      4</v>
      </c>
      <c r="C24" s="42" t="s">
        <v>17</v>
      </c>
      <c r="D24" s="52">
        <v>4</v>
      </c>
      <c r="E24" s="43">
        <v>91462</v>
      </c>
      <c r="F24" s="44">
        <v>81100</v>
      </c>
      <c r="G24" s="45">
        <v>73860</v>
      </c>
      <c r="H24" s="44">
        <v>73971</v>
      </c>
      <c r="I24" s="45">
        <v>55437</v>
      </c>
      <c r="J24" s="44">
        <v>43877</v>
      </c>
      <c r="K24" s="45">
        <v>39218</v>
      </c>
      <c r="L24" s="44">
        <v>36874</v>
      </c>
    </row>
    <row r="25" spans="2:12" x14ac:dyDescent="0.25">
      <c r="B25" s="11" t="str">
        <f t="shared" si="2"/>
        <v>DIF 2020      4</v>
      </c>
      <c r="C25" s="22" t="s">
        <v>18</v>
      </c>
      <c r="D25" s="52">
        <v>4</v>
      </c>
      <c r="E25" s="46">
        <f>(année21!E24-année20!E24)/année20!E24</f>
        <v>0.38671235369033902</v>
      </c>
      <c r="F25" s="31">
        <f>(année21!F24-année20!F24)/année20!F24</f>
        <v>0.26168733178798675</v>
      </c>
      <c r="G25" s="31">
        <f>(année21!G24-année20!G24)/année20!G24</f>
        <v>0.27320680560583338</v>
      </c>
      <c r="H25" s="31">
        <f>(année21!H24-année20!H24)/année20!H24</f>
        <v>0.22373318775125317</v>
      </c>
      <c r="I25" s="31">
        <f>(année21!I24-année20!I24)/année20!I24</f>
        <v>0.1864018661587519</v>
      </c>
      <c r="J25" s="31" t="e">
        <f>(année21!J24-année20!J24)/année20!J24</f>
        <v>#DIV/0!</v>
      </c>
      <c r="K25" s="31">
        <f>(année21!K24-année20!K24)/année20!K24</f>
        <v>0.80072546948895729</v>
      </c>
      <c r="L25" s="31" t="e">
        <f>(année21!L24-année20!L24)/année20!L24</f>
        <v>#DIV/0!</v>
      </c>
    </row>
    <row r="26" spans="2:12" x14ac:dyDescent="0.25">
      <c r="B26" s="11" t="str">
        <f t="shared" si="2"/>
        <v>DIF SEM/PR      4</v>
      </c>
      <c r="C26" s="12" t="s">
        <v>19</v>
      </c>
      <c r="D26" s="52">
        <v>4</v>
      </c>
      <c r="E26" s="39">
        <f>IF(E17="","",(E24-E17)/E17)</f>
        <v>9.0599065153105021E-2</v>
      </c>
      <c r="F26" s="28">
        <f t="shared" ref="F26:L26" si="5">IF(F17="","",(F24-F17)/F17)</f>
        <v>7.7984395145747218E-2</v>
      </c>
      <c r="G26" s="28">
        <f t="shared" si="5"/>
        <v>8.9814527909344424E-2</v>
      </c>
      <c r="H26" s="28">
        <f t="shared" si="5"/>
        <v>0.15831258514586366</v>
      </c>
      <c r="I26" s="28">
        <f t="shared" si="5"/>
        <v>0.19778320333599811</v>
      </c>
      <c r="J26" s="28">
        <f t="shared" si="5"/>
        <v>0.1293951093951094</v>
      </c>
      <c r="K26" s="28">
        <f t="shared" si="5"/>
        <v>-5.0825306161963311E-2</v>
      </c>
      <c r="L26" s="28">
        <f t="shared" si="5"/>
        <v>0.17078901412922687</v>
      </c>
    </row>
    <row r="27" spans="2:12" x14ac:dyDescent="0.25">
      <c r="B27" s="11" t="str">
        <f t="shared" si="2"/>
        <v>CHIF. AFF M      4</v>
      </c>
      <c r="C27" s="22" t="s">
        <v>21</v>
      </c>
      <c r="D27" s="52">
        <v>4</v>
      </c>
      <c r="E27" s="38">
        <v>376429</v>
      </c>
      <c r="F27" s="20">
        <v>355195</v>
      </c>
      <c r="G27" s="20">
        <v>307585</v>
      </c>
      <c r="H27" s="20">
        <v>302261</v>
      </c>
      <c r="I27" s="20">
        <v>213403</v>
      </c>
      <c r="J27" s="20">
        <v>186245</v>
      </c>
      <c r="K27" s="20">
        <v>180418</v>
      </c>
      <c r="L27" s="20">
        <v>153811</v>
      </c>
    </row>
    <row r="28" spans="2:12" x14ac:dyDescent="0.25">
      <c r="B28" s="11" t="str">
        <f t="shared" si="2"/>
        <v>DIF 2020      4</v>
      </c>
      <c r="C28" s="12" t="s">
        <v>18</v>
      </c>
      <c r="D28" s="52">
        <v>4</v>
      </c>
      <c r="E28" s="47"/>
      <c r="F28" s="21"/>
      <c r="G28" s="21"/>
      <c r="H28" s="21"/>
      <c r="I28" s="21"/>
      <c r="J28" s="21"/>
      <c r="K28" s="21"/>
      <c r="L28" s="21"/>
    </row>
    <row r="29" spans="2:12" x14ac:dyDescent="0.25">
      <c r="B29" s="11" t="str">
        <f t="shared" si="2"/>
        <v>DIF AN/PR      4</v>
      </c>
      <c r="C29" s="22" t="s">
        <v>20</v>
      </c>
      <c r="D29" s="52">
        <v>4</v>
      </c>
      <c r="E29" s="41"/>
      <c r="F29" s="23"/>
      <c r="G29" s="23"/>
      <c r="H29" s="23"/>
      <c r="I29" s="23"/>
      <c r="J29" s="23"/>
      <c r="K29" s="23"/>
      <c r="L29" s="23"/>
    </row>
    <row r="30" spans="2:12" ht="15.75" thickBot="1" x14ac:dyDescent="0.3">
      <c r="B30" s="11" t="str">
        <f t="shared" si="2"/>
        <v>CENTRALE      4</v>
      </c>
      <c r="C30" s="12" t="s">
        <v>22</v>
      </c>
      <c r="D30" s="52">
        <v>4</v>
      </c>
      <c r="E30" s="40"/>
      <c r="F30" s="12"/>
      <c r="G30" s="12"/>
      <c r="H30" s="12"/>
      <c r="I30" s="12"/>
      <c r="J30" s="12"/>
      <c r="K30" s="12"/>
      <c r="L30" s="12"/>
    </row>
    <row r="31" spans="2:12" ht="15.75" thickTop="1" x14ac:dyDescent="0.25">
      <c r="B31" s="11" t="str">
        <f t="shared" si="2"/>
        <v>C.A. SEM      5</v>
      </c>
      <c r="C31" s="42" t="s">
        <v>17</v>
      </c>
      <c r="D31" s="52">
        <v>5</v>
      </c>
      <c r="E31" s="45">
        <v>98541</v>
      </c>
      <c r="F31" s="45">
        <v>94424</v>
      </c>
      <c r="G31" s="45">
        <v>85685</v>
      </c>
      <c r="H31" s="45">
        <v>87274</v>
      </c>
      <c r="I31" s="45">
        <v>67384</v>
      </c>
      <c r="J31" s="45">
        <v>59710</v>
      </c>
      <c r="K31" s="45">
        <v>52976</v>
      </c>
      <c r="L31" s="45">
        <v>45008</v>
      </c>
    </row>
    <row r="32" spans="2:12" x14ac:dyDescent="0.25">
      <c r="B32" s="11" t="str">
        <f t="shared" si="2"/>
        <v>DIF 2020      5</v>
      </c>
      <c r="C32" s="12" t="s">
        <v>18</v>
      </c>
      <c r="D32" s="52">
        <v>5</v>
      </c>
      <c r="E32" s="31">
        <f>(année21!E31-année20!E31)/année20!E31</f>
        <v>0.12474318586495001</v>
      </c>
      <c r="F32" s="31">
        <f>(année21!F31-année20!F31)/année20!F31</f>
        <v>0.42608590587808859</v>
      </c>
      <c r="G32" s="31">
        <f>(année21!G31-année20!G31)/année20!G31</f>
        <v>0.27316087428121427</v>
      </c>
      <c r="H32" s="31">
        <f>(année21!H31-année20!H31)/année20!H31</f>
        <v>0.34707044514416252</v>
      </c>
      <c r="I32" s="31">
        <f>(année21!I31-année20!I31)/année20!I31</f>
        <v>0.22627843494085531</v>
      </c>
      <c r="J32" s="31" t="e">
        <f>(année21!J31-année20!J31)/année20!J31</f>
        <v>#DIV/0!</v>
      </c>
      <c r="K32" s="31">
        <f>(année21!K31-année20!K31)/année20!K31</f>
        <v>0.68907027164902435</v>
      </c>
      <c r="L32" s="31" t="e">
        <f>(année21!L31-année20!L31)/année20!L31</f>
        <v>#DIV/0!</v>
      </c>
    </row>
    <row r="33" spans="2:12" x14ac:dyDescent="0.25">
      <c r="B33" s="11" t="str">
        <f t="shared" si="2"/>
        <v>DIF SEM/PR      5</v>
      </c>
      <c r="C33" s="22" t="s">
        <v>19</v>
      </c>
      <c r="D33" s="52">
        <v>5</v>
      </c>
      <c r="E33" s="28">
        <f>IF(E24="","",(E31-E24)/E24)</f>
        <v>7.7398263759812819E-2</v>
      </c>
      <c r="F33" s="28">
        <f t="shared" ref="F33:L33" si="6">IF(F24="","",(F31-F24)/F24)</f>
        <v>0.16429099876695438</v>
      </c>
      <c r="G33" s="28">
        <f t="shared" si="6"/>
        <v>0.16010018954779312</v>
      </c>
      <c r="H33" s="28">
        <f t="shared" si="6"/>
        <v>0.17984074840140055</v>
      </c>
      <c r="I33" s="28">
        <f t="shared" si="6"/>
        <v>0.21550588956833883</v>
      </c>
      <c r="J33" s="28">
        <f t="shared" si="6"/>
        <v>0.36084964787929896</v>
      </c>
      <c r="K33" s="28">
        <f t="shared" si="6"/>
        <v>0.35080830231016369</v>
      </c>
      <c r="L33" s="28">
        <f t="shared" si="6"/>
        <v>0.22058903292292673</v>
      </c>
    </row>
    <row r="34" spans="2:12" x14ac:dyDescent="0.25">
      <c r="B34" s="11" t="str">
        <f t="shared" si="2"/>
        <v>CHIF. AFF M      5</v>
      </c>
      <c r="C34" s="12" t="s">
        <v>21</v>
      </c>
      <c r="D34" s="52">
        <v>5</v>
      </c>
      <c r="E34" s="20">
        <v>474970</v>
      </c>
      <c r="F34" s="26">
        <v>429618</v>
      </c>
      <c r="G34" s="20">
        <v>393270</v>
      </c>
      <c r="H34" s="26">
        <v>389535</v>
      </c>
      <c r="I34" s="20">
        <v>280788</v>
      </c>
      <c r="J34" s="26">
        <v>245955</v>
      </c>
      <c r="K34" s="20">
        <v>233394</v>
      </c>
      <c r="L34" s="26">
        <v>198820</v>
      </c>
    </row>
    <row r="35" spans="2:12" x14ac:dyDescent="0.25">
      <c r="B35" s="11" t="str">
        <f t="shared" si="2"/>
        <v>DIF 2020      5</v>
      </c>
      <c r="C35" s="22" t="s">
        <v>18</v>
      </c>
      <c r="D35" s="52">
        <v>5</v>
      </c>
      <c r="E35" s="27"/>
      <c r="F35" s="27"/>
      <c r="G35" s="27"/>
      <c r="H35" s="27"/>
      <c r="I35" s="27"/>
      <c r="J35" s="27"/>
      <c r="K35" s="27"/>
      <c r="L35" s="27"/>
    </row>
    <row r="36" spans="2:12" x14ac:dyDescent="0.25">
      <c r="B36" s="11" t="str">
        <f t="shared" si="2"/>
        <v>DIF AN/PR      5</v>
      </c>
      <c r="C36" s="12" t="s">
        <v>20</v>
      </c>
      <c r="D36" s="52">
        <v>5</v>
      </c>
    </row>
    <row r="37" spans="2:12" x14ac:dyDescent="0.25">
      <c r="B37" s="11" t="str">
        <f t="shared" si="2"/>
        <v>CENTRALE      5</v>
      </c>
      <c r="C37" s="22" t="s">
        <v>22</v>
      </c>
      <c r="D37" s="52">
        <v>5</v>
      </c>
      <c r="E37" s="23"/>
      <c r="F37" s="23"/>
      <c r="G37" s="23"/>
      <c r="H37" s="23"/>
      <c r="I37" s="23"/>
      <c r="J37" s="23"/>
      <c r="K37" s="23"/>
      <c r="L37" s="23"/>
    </row>
    <row r="38" spans="2:12" x14ac:dyDescent="0.25">
      <c r="B38" s="11" t="str">
        <f t="shared" si="2"/>
        <v>C.A. SEM      6</v>
      </c>
      <c r="C38" s="25" t="s">
        <v>17</v>
      </c>
      <c r="D38" s="49">
        <v>6</v>
      </c>
      <c r="E38" s="13">
        <f>E41-E34</f>
        <v>99835</v>
      </c>
      <c r="F38" s="13">
        <f t="shared" ref="F38:L38" si="7">F41-F34</f>
        <v>94599</v>
      </c>
      <c r="G38" s="13">
        <f t="shared" si="7"/>
        <v>85685</v>
      </c>
      <c r="H38" s="13">
        <f t="shared" si="7"/>
        <v>88281</v>
      </c>
      <c r="I38" s="13">
        <f t="shared" si="7"/>
        <v>61632</v>
      </c>
      <c r="J38" s="13">
        <f t="shared" si="7"/>
        <v>52063</v>
      </c>
      <c r="K38" s="13">
        <f t="shared" si="7"/>
        <v>49731</v>
      </c>
      <c r="L38" s="13">
        <f t="shared" si="7"/>
        <v>48607</v>
      </c>
    </row>
    <row r="39" spans="2:12" x14ac:dyDescent="0.25">
      <c r="B39" s="11" t="str">
        <f t="shared" si="2"/>
        <v>DIF 2020      6</v>
      </c>
      <c r="C39" s="22" t="s">
        <v>18</v>
      </c>
      <c r="D39" s="49">
        <v>6</v>
      </c>
      <c r="E39" s="31">
        <f>(année21!E38-année20!E38)/année20!E38</f>
        <v>0.37096441960423504</v>
      </c>
      <c r="F39" s="31">
        <f>(année21!F38-année20!F38)/année20!F38</f>
        <v>0.54142836192990174</v>
      </c>
      <c r="G39" s="31">
        <f>(année21!G38-année20!G38)/année20!G38</f>
        <v>0.33038847312362202</v>
      </c>
      <c r="H39" s="31">
        <f>(année21!H38-année20!H38)/année20!H38</f>
        <v>0.35188815043949651</v>
      </c>
      <c r="I39" s="31">
        <f>(année21!I38-année20!I38)/année20!I38</f>
        <v>0.13588529091947879</v>
      </c>
      <c r="J39" s="31" t="e">
        <f>(année21!J38-année20!J38)/année20!J38</f>
        <v>#DIV/0!</v>
      </c>
      <c r="K39" s="31">
        <f>(année21!K38-année20!K38)/année20!K38</f>
        <v>0.73544807370184251</v>
      </c>
      <c r="L39" s="31" t="e">
        <f>(année21!L38-année20!L38)/année20!L38</f>
        <v>#DIV/0!</v>
      </c>
    </row>
    <row r="40" spans="2:12" x14ac:dyDescent="0.25">
      <c r="B40" s="11" t="str">
        <f t="shared" si="2"/>
        <v>DIF SEM/PR      6</v>
      </c>
      <c r="C40" s="12" t="s">
        <v>19</v>
      </c>
      <c r="D40" s="49">
        <v>6</v>
      </c>
      <c r="E40" s="28">
        <f>IF(E31="","",(E38-E31)/E31)</f>
        <v>1.3131589896591267E-2</v>
      </c>
      <c r="F40" s="28">
        <f t="shared" ref="F40:L40" si="8">IF(F31="","",(F38-F31)/F31)</f>
        <v>1.8533423705837499E-3</v>
      </c>
      <c r="G40" s="28">
        <f t="shared" si="8"/>
        <v>0</v>
      </c>
      <c r="H40" s="28">
        <f t="shared" si="8"/>
        <v>1.1538373398721269E-2</v>
      </c>
      <c r="I40" s="28">
        <f t="shared" si="8"/>
        <v>-8.5361510150777628E-2</v>
      </c>
      <c r="J40" s="28">
        <f t="shared" si="8"/>
        <v>-0.12806900016747613</v>
      </c>
      <c r="K40" s="28">
        <f t="shared" si="8"/>
        <v>-6.1254152823920265E-2</v>
      </c>
      <c r="L40" s="28">
        <f t="shared" si="8"/>
        <v>7.9963562033416286E-2</v>
      </c>
    </row>
    <row r="41" spans="2:12" x14ac:dyDescent="0.25">
      <c r="B41" s="11" t="str">
        <f t="shared" si="2"/>
        <v>CHIF. AFF M      6</v>
      </c>
      <c r="C41" s="22" t="s">
        <v>21</v>
      </c>
      <c r="D41" s="49">
        <v>6</v>
      </c>
      <c r="E41" s="20">
        <f>E48-E45</f>
        <v>574805</v>
      </c>
      <c r="F41" s="20">
        <f t="shared" ref="F41:L41" si="9">F48-F45</f>
        <v>524217</v>
      </c>
      <c r="G41" s="20">
        <f t="shared" si="9"/>
        <v>478955</v>
      </c>
      <c r="H41" s="20">
        <f t="shared" si="9"/>
        <v>477816</v>
      </c>
      <c r="I41" s="20">
        <f t="shared" si="9"/>
        <v>342420</v>
      </c>
      <c r="J41" s="20">
        <f t="shared" si="9"/>
        <v>298018</v>
      </c>
      <c r="K41" s="20">
        <f t="shared" si="9"/>
        <v>283125</v>
      </c>
      <c r="L41" s="20">
        <f t="shared" si="9"/>
        <v>247427</v>
      </c>
    </row>
    <row r="42" spans="2:12" x14ac:dyDescent="0.25">
      <c r="B42" s="11" t="str">
        <f t="shared" si="2"/>
        <v>DIF 2020      6</v>
      </c>
      <c r="C42" s="12" t="s">
        <v>18</v>
      </c>
      <c r="D42" s="49">
        <v>6</v>
      </c>
    </row>
    <row r="43" spans="2:12" x14ac:dyDescent="0.25">
      <c r="B43" s="11" t="str">
        <f t="shared" si="2"/>
        <v>DIF AN/PR      6</v>
      </c>
      <c r="C43" s="22" t="s">
        <v>20</v>
      </c>
      <c r="D43" s="49">
        <v>6</v>
      </c>
      <c r="E43" s="23"/>
      <c r="F43" s="23"/>
      <c r="G43" s="23"/>
      <c r="H43" s="23"/>
      <c r="I43" s="23"/>
      <c r="J43" s="23"/>
      <c r="K43" s="23"/>
      <c r="L43" s="23"/>
    </row>
    <row r="44" spans="2:12" x14ac:dyDescent="0.25">
      <c r="B44" s="11" t="str">
        <f t="shared" si="2"/>
        <v>CENTRALE      6</v>
      </c>
      <c r="C44" s="12" t="s">
        <v>22</v>
      </c>
      <c r="D44" s="49">
        <v>6</v>
      </c>
    </row>
    <row r="45" spans="2:12" x14ac:dyDescent="0.25">
      <c r="B45" s="11" t="str">
        <f t="shared" si="2"/>
        <v>C.A. SEM      7</v>
      </c>
      <c r="C45" s="25" t="s">
        <v>17</v>
      </c>
      <c r="D45" s="50">
        <v>7</v>
      </c>
      <c r="E45" s="20">
        <v>104778</v>
      </c>
      <c r="F45" s="20">
        <v>86679</v>
      </c>
      <c r="G45" s="20">
        <v>75652</v>
      </c>
      <c r="H45" s="20">
        <v>75824</v>
      </c>
      <c r="I45" s="20">
        <v>56647</v>
      </c>
      <c r="J45" s="20">
        <v>49206</v>
      </c>
      <c r="K45" s="20">
        <v>43107</v>
      </c>
      <c r="L45" s="20">
        <v>37560</v>
      </c>
    </row>
    <row r="46" spans="2:12" x14ac:dyDescent="0.25">
      <c r="B46" s="11" t="str">
        <f t="shared" si="2"/>
        <v>DIF 2020      7</v>
      </c>
      <c r="C46" s="12" t="s">
        <v>18</v>
      </c>
      <c r="D46" s="50">
        <v>7</v>
      </c>
      <c r="E46" s="31">
        <f>(année21!E45-année20!E45)/année20!E45</f>
        <v>0.58392163383773488</v>
      </c>
      <c r="F46" s="31">
        <f>(année21!F45-année20!F45)/année20!F45</f>
        <v>0.56443345486048446</v>
      </c>
      <c r="G46" s="31">
        <f>(année21!G45-année20!G45)/année20!G45</f>
        <v>0.24776513277255485</v>
      </c>
      <c r="H46" s="31">
        <f>(année21!H45-année20!H45)/année20!H45</f>
        <v>0.24671566451273449</v>
      </c>
      <c r="I46" s="31">
        <f>(année21!I45-année20!I45)/année20!I45</f>
        <v>6.0785378550963463E-2</v>
      </c>
      <c r="J46" s="31" t="e">
        <f>(année21!J45-année20!J45)/année20!J45</f>
        <v>#DIV/0!</v>
      </c>
      <c r="K46" s="31">
        <f>(année21!K45-année20!K45)/année20!K45</f>
        <v>0.65719667845609719</v>
      </c>
      <c r="L46" s="31" t="e">
        <f>(année21!L45-année20!L45)/année20!L45</f>
        <v>#DIV/0!</v>
      </c>
    </row>
    <row r="47" spans="2:12" x14ac:dyDescent="0.25">
      <c r="B47" s="11" t="str">
        <f t="shared" si="2"/>
        <v>DIF SEM/PR      7</v>
      </c>
      <c r="C47" s="22" t="s">
        <v>19</v>
      </c>
      <c r="D47" s="50">
        <v>7</v>
      </c>
      <c r="E47" s="28">
        <f>IF(E38="","",(E45-E38)/E38)</f>
        <v>4.9511694295587723E-2</v>
      </c>
      <c r="F47" s="28">
        <f t="shared" ref="F47:L47" si="10">IF(F38="","",(F45-F38)/F38)</f>
        <v>-8.3721815241175918E-2</v>
      </c>
      <c r="G47" s="28">
        <f t="shared" si="10"/>
        <v>-0.11709167298827099</v>
      </c>
      <c r="H47" s="28">
        <f t="shared" si="10"/>
        <v>-0.1411062403008575</v>
      </c>
      <c r="I47" s="28">
        <f t="shared" si="10"/>
        <v>-8.0883307372793353E-2</v>
      </c>
      <c r="J47" s="28">
        <f t="shared" si="10"/>
        <v>-5.4875823521502796E-2</v>
      </c>
      <c r="K47" s="28">
        <f t="shared" si="10"/>
        <v>-0.13319659769560235</v>
      </c>
      <c r="L47" s="28">
        <f t="shared" si="10"/>
        <v>-0.22727179212870574</v>
      </c>
    </row>
    <row r="48" spans="2:12" x14ac:dyDescent="0.25">
      <c r="B48" s="11" t="str">
        <f t="shared" si="2"/>
        <v>CHIF. AFF M      7</v>
      </c>
      <c r="C48" s="12" t="s">
        <v>21</v>
      </c>
      <c r="D48" s="50">
        <v>7</v>
      </c>
      <c r="E48" s="20">
        <v>679583</v>
      </c>
      <c r="F48" s="26">
        <v>610896</v>
      </c>
      <c r="G48" s="20">
        <v>554607</v>
      </c>
      <c r="H48" s="26">
        <v>553640</v>
      </c>
      <c r="I48" s="20">
        <v>399067</v>
      </c>
      <c r="J48" s="26">
        <v>347224</v>
      </c>
      <c r="K48" s="20">
        <v>326232</v>
      </c>
      <c r="L48" s="26">
        <v>284987</v>
      </c>
    </row>
    <row r="49" spans="2:12" x14ac:dyDescent="0.25">
      <c r="B49" s="11" t="str">
        <f t="shared" si="2"/>
        <v>DIF 2020      7</v>
      </c>
      <c r="C49" s="22" t="s">
        <v>18</v>
      </c>
      <c r="D49" s="50">
        <v>7</v>
      </c>
      <c r="E49" s="27"/>
      <c r="F49" s="27"/>
      <c r="G49" s="27"/>
      <c r="H49" s="27"/>
      <c r="I49" s="27"/>
      <c r="J49" s="27"/>
      <c r="K49" s="27"/>
      <c r="L49" s="27"/>
    </row>
    <row r="50" spans="2:12" x14ac:dyDescent="0.25">
      <c r="B50" s="11" t="str">
        <f t="shared" si="2"/>
        <v>DIF AN/PR      7</v>
      </c>
      <c r="C50" s="12" t="s">
        <v>20</v>
      </c>
      <c r="D50" s="50">
        <v>7</v>
      </c>
    </row>
    <row r="51" spans="2:12" x14ac:dyDescent="0.25">
      <c r="B51" s="11" t="str">
        <f t="shared" si="2"/>
        <v>CENTRALE      7</v>
      </c>
      <c r="C51" s="22" t="s">
        <v>22</v>
      </c>
      <c r="D51" s="50">
        <v>7</v>
      </c>
      <c r="E51" s="23"/>
      <c r="F51" s="23"/>
      <c r="G51" s="23"/>
      <c r="H51" s="23"/>
      <c r="I51" s="23"/>
      <c r="J51" s="23"/>
      <c r="K51" s="23"/>
      <c r="L51" s="23"/>
    </row>
    <row r="52" spans="2:12" x14ac:dyDescent="0.25">
      <c r="B52" s="11" t="str">
        <f t="shared" si="2"/>
        <v>C.A. SEM      8</v>
      </c>
      <c r="C52" s="25" t="s">
        <v>17</v>
      </c>
      <c r="D52" s="49">
        <v>8</v>
      </c>
      <c r="E52" s="20">
        <v>139043</v>
      </c>
      <c r="F52" s="26">
        <v>132370</v>
      </c>
      <c r="G52" s="20">
        <v>118124</v>
      </c>
      <c r="H52" s="26">
        <v>114616</v>
      </c>
      <c r="I52" s="20">
        <v>81114</v>
      </c>
      <c r="J52" s="26">
        <v>76600</v>
      </c>
      <c r="K52" s="20">
        <v>76931</v>
      </c>
      <c r="L52" s="26">
        <v>64602</v>
      </c>
    </row>
    <row r="53" spans="2:12" x14ac:dyDescent="0.25">
      <c r="B53" s="11" t="str">
        <f t="shared" si="2"/>
        <v>DIF 2020      8</v>
      </c>
      <c r="C53" s="22" t="s">
        <v>18</v>
      </c>
      <c r="D53" s="49">
        <v>8</v>
      </c>
      <c r="E53" s="31">
        <f>(année21!E52-année20!E52)/année20!E52</f>
        <v>0.58904469663203851</v>
      </c>
      <c r="F53" s="31">
        <f>(année21!F52-année20!F52)/année20!F52</f>
        <v>0.69600758507585081</v>
      </c>
      <c r="G53" s="31">
        <f>(année21!G52-année20!G52)/année20!G52</f>
        <v>0.59078849909097031</v>
      </c>
      <c r="H53" s="31">
        <f>(année21!H52-année20!H52)/année20!H52</f>
        <v>0.46246108303986116</v>
      </c>
      <c r="I53" s="31">
        <f>(année21!I52-année20!I52)/année20!I52</f>
        <v>9.7440199155752791E-2</v>
      </c>
      <c r="J53" s="31" t="e">
        <f>(année21!J52-année20!J52)/année20!J52</f>
        <v>#DIV/0!</v>
      </c>
      <c r="K53" s="31">
        <f>(année21!K52-année20!K52)/année20!K52</f>
        <v>1.1492107836289984</v>
      </c>
      <c r="L53" s="31" t="e">
        <f>(année21!L52-année20!L52)/année20!L52</f>
        <v>#DIV/0!</v>
      </c>
    </row>
    <row r="54" spans="2:12" x14ac:dyDescent="0.25">
      <c r="B54" s="11" t="str">
        <f t="shared" si="2"/>
        <v>DIF SEM/PR      8</v>
      </c>
      <c r="C54" s="12" t="s">
        <v>19</v>
      </c>
      <c r="D54" s="49">
        <v>8</v>
      </c>
      <c r="E54" s="28">
        <f>IF(E45="","",(E52-E45)/E45)</f>
        <v>0.32702475710549922</v>
      </c>
      <c r="F54" s="28">
        <f t="shared" ref="F54:L54" si="11">IF(F45="","",(F52-F45)/F45)</f>
        <v>0.5271288316662629</v>
      </c>
      <c r="G54" s="28">
        <f t="shared" si="11"/>
        <v>0.56141278485697665</v>
      </c>
      <c r="H54" s="28">
        <f t="shared" si="11"/>
        <v>0.51160582401350496</v>
      </c>
      <c r="I54" s="28">
        <f t="shared" si="11"/>
        <v>0.43192049005242994</v>
      </c>
      <c r="J54" s="28">
        <f t="shared" si="11"/>
        <v>0.5567207251148234</v>
      </c>
      <c r="K54" s="28">
        <f t="shared" si="11"/>
        <v>0.7846521446632797</v>
      </c>
      <c r="L54" s="28">
        <f t="shared" si="11"/>
        <v>0.71996805111821083</v>
      </c>
    </row>
    <row r="55" spans="2:12" x14ac:dyDescent="0.25">
      <c r="B55" s="11" t="str">
        <f t="shared" si="2"/>
        <v>CHIF. AFF M      8</v>
      </c>
      <c r="C55" s="22" t="s">
        <v>21</v>
      </c>
      <c r="D55" s="49">
        <v>8</v>
      </c>
      <c r="E55" s="20">
        <v>818626</v>
      </c>
      <c r="F55" s="20">
        <v>743266</v>
      </c>
      <c r="G55" s="20">
        <v>672730</v>
      </c>
      <c r="H55" s="20">
        <v>668256</v>
      </c>
      <c r="I55" s="20">
        <v>480180</v>
      </c>
      <c r="J55" s="20">
        <v>423824</v>
      </c>
      <c r="K55" s="20">
        <v>403163</v>
      </c>
      <c r="L55" s="20">
        <v>349588</v>
      </c>
    </row>
    <row r="56" spans="2:12" x14ac:dyDescent="0.25">
      <c r="B56" s="11" t="str">
        <f t="shared" si="2"/>
        <v>DIF 2020      8</v>
      </c>
      <c r="C56" s="12" t="s">
        <v>18</v>
      </c>
      <c r="D56" s="49">
        <v>8</v>
      </c>
      <c r="E56" s="21"/>
      <c r="F56" s="21"/>
      <c r="G56" s="21"/>
      <c r="H56" s="21"/>
      <c r="I56" s="21"/>
      <c r="J56" s="21"/>
      <c r="K56" s="21"/>
      <c r="L56" s="21"/>
    </row>
    <row r="57" spans="2:12" x14ac:dyDescent="0.25">
      <c r="B57" s="11" t="str">
        <f t="shared" si="2"/>
        <v>DIF AN/PR      8</v>
      </c>
      <c r="C57" s="22" t="s">
        <v>20</v>
      </c>
      <c r="D57" s="49">
        <v>8</v>
      </c>
      <c r="E57" s="23"/>
      <c r="F57" s="23"/>
      <c r="G57" s="23"/>
      <c r="H57" s="23"/>
      <c r="I57" s="23"/>
      <c r="J57" s="23"/>
      <c r="K57" s="23"/>
      <c r="L57" s="23"/>
    </row>
    <row r="58" spans="2:12" x14ac:dyDescent="0.25">
      <c r="B58" s="11" t="str">
        <f t="shared" si="2"/>
        <v>CENTRALE      8</v>
      </c>
      <c r="C58" s="12" t="s">
        <v>22</v>
      </c>
      <c r="D58" s="49">
        <v>8</v>
      </c>
    </row>
    <row r="59" spans="2:12" x14ac:dyDescent="0.25">
      <c r="B59" s="11" t="str">
        <f t="shared" si="2"/>
        <v>C.A. SEM      9</v>
      </c>
      <c r="C59" s="25" t="s">
        <v>17</v>
      </c>
      <c r="D59" s="50">
        <v>9</v>
      </c>
      <c r="E59" s="20">
        <v>120506</v>
      </c>
      <c r="F59" s="20">
        <v>105929</v>
      </c>
      <c r="G59" s="20">
        <v>97189</v>
      </c>
      <c r="H59" s="20">
        <v>99514</v>
      </c>
      <c r="I59" s="20">
        <v>75823</v>
      </c>
      <c r="J59" s="20">
        <v>65786</v>
      </c>
      <c r="K59" s="20">
        <v>62251</v>
      </c>
      <c r="L59" s="20">
        <v>54611</v>
      </c>
    </row>
    <row r="60" spans="2:12" x14ac:dyDescent="0.25">
      <c r="B60" s="11" t="str">
        <f t="shared" si="2"/>
        <v>DIF 2020      9</v>
      </c>
      <c r="C60" s="12" t="s">
        <v>18</v>
      </c>
      <c r="D60" s="50">
        <v>9</v>
      </c>
      <c r="E60" s="31">
        <f>(année21!E59-année20!E59)/année20!E59</f>
        <v>0.47015908647276988</v>
      </c>
      <c r="F60" s="31">
        <f>(année21!F59-année20!F59)/année20!F59</f>
        <v>0.4400744990347753</v>
      </c>
      <c r="G60" s="31">
        <f>(année21!G59-année20!G59)/année20!G59</f>
        <v>0.29555967314075476</v>
      </c>
      <c r="H60" s="31">
        <f>(année21!H59-année20!H59)/année20!H59</f>
        <v>0.27028338013786063</v>
      </c>
      <c r="I60" s="31">
        <f>(année21!I59-année20!I59)/année20!I59</f>
        <v>0.18469735320771227</v>
      </c>
      <c r="J60" s="31" t="e">
        <f>(année21!J59-année20!J59)/année20!J59</f>
        <v>#DIV/0!</v>
      </c>
      <c r="K60" s="31">
        <f>(année21!K59-année20!K59)/année20!K59</f>
        <v>1.0326193430418598</v>
      </c>
      <c r="L60" s="31" t="e">
        <f>(année21!L59-année20!L59)/année20!L59</f>
        <v>#DIV/0!</v>
      </c>
    </row>
    <row r="61" spans="2:12" x14ac:dyDescent="0.25">
      <c r="B61" s="11" t="str">
        <f t="shared" si="2"/>
        <v>DIF SEM/PR      9</v>
      </c>
      <c r="C61" s="22" t="s">
        <v>19</v>
      </c>
      <c r="D61" s="50">
        <v>9</v>
      </c>
      <c r="E61" s="28">
        <f>IF(E52="","",(E59-E52)/E52)</f>
        <v>-0.13331846982588119</v>
      </c>
      <c r="F61" s="28">
        <f t="shared" ref="F61:L61" si="12">IF(F52="","",(F59-F52)/F52)</f>
        <v>-0.19975069879882149</v>
      </c>
      <c r="G61" s="28">
        <f t="shared" si="12"/>
        <v>-0.17722901357895093</v>
      </c>
      <c r="H61" s="28">
        <f t="shared" si="12"/>
        <v>-0.1317617086619669</v>
      </c>
      <c r="I61" s="28">
        <f t="shared" si="12"/>
        <v>-6.5229183618117706E-2</v>
      </c>
      <c r="J61" s="28">
        <f t="shared" si="12"/>
        <v>-0.14117493472584858</v>
      </c>
      <c r="K61" s="28">
        <f t="shared" si="12"/>
        <v>-0.19082034550441304</v>
      </c>
      <c r="L61" s="28">
        <f t="shared" si="12"/>
        <v>-0.15465465465465467</v>
      </c>
    </row>
    <row r="62" spans="2:12" x14ac:dyDescent="0.25">
      <c r="B62" s="11" t="str">
        <f t="shared" si="2"/>
        <v>CHIF. AFF M      9</v>
      </c>
      <c r="C62" s="12" t="s">
        <v>21</v>
      </c>
      <c r="D62" s="50">
        <v>9</v>
      </c>
      <c r="E62" s="20">
        <v>939132</v>
      </c>
      <c r="F62" s="26">
        <v>849195</v>
      </c>
      <c r="G62" s="20">
        <v>769919</v>
      </c>
      <c r="H62" s="26">
        <v>767770</v>
      </c>
      <c r="I62" s="20">
        <v>556003</v>
      </c>
      <c r="J62" s="26">
        <v>489610</v>
      </c>
      <c r="K62" s="20">
        <v>465414</v>
      </c>
      <c r="L62" s="26">
        <v>404199</v>
      </c>
    </row>
    <row r="63" spans="2:12" x14ac:dyDescent="0.25">
      <c r="B63" s="11" t="str">
        <f t="shared" si="2"/>
        <v>DIF 2020      9</v>
      </c>
      <c r="C63" s="22" t="s">
        <v>18</v>
      </c>
      <c r="D63" s="50">
        <v>9</v>
      </c>
      <c r="E63" s="27"/>
      <c r="F63" s="27"/>
      <c r="G63" s="27"/>
      <c r="H63" s="27"/>
      <c r="I63" s="27"/>
      <c r="J63" s="27"/>
      <c r="K63" s="27"/>
      <c r="L63" s="27"/>
    </row>
    <row r="64" spans="2:12" x14ac:dyDescent="0.25">
      <c r="B64" s="11" t="str">
        <f t="shared" si="2"/>
        <v>DIF AN/PR      9</v>
      </c>
      <c r="C64" s="12" t="s">
        <v>20</v>
      </c>
      <c r="D64" s="50">
        <v>9</v>
      </c>
    </row>
    <row r="65" spans="2:12" x14ac:dyDescent="0.25">
      <c r="B65" s="11" t="str">
        <f t="shared" si="2"/>
        <v>CENTRALE      9</v>
      </c>
      <c r="C65" s="22" t="s">
        <v>22</v>
      </c>
      <c r="D65" s="50">
        <v>9</v>
      </c>
      <c r="E65" s="23"/>
      <c r="F65" s="23"/>
      <c r="G65" s="23"/>
      <c r="H65" s="23"/>
      <c r="I65" s="23"/>
      <c r="J65" s="23"/>
      <c r="K65" s="23"/>
      <c r="L65" s="23"/>
    </row>
    <row r="66" spans="2:12" x14ac:dyDescent="0.25">
      <c r="B66" s="11" t="str">
        <f t="shared" si="2"/>
        <v>C.A. SEM      10</v>
      </c>
      <c r="C66" s="25" t="s">
        <v>17</v>
      </c>
      <c r="D66" s="49">
        <v>10</v>
      </c>
      <c r="E66" s="20">
        <v>90887</v>
      </c>
      <c r="F66" s="26">
        <v>95258</v>
      </c>
      <c r="G66" s="20">
        <v>88446</v>
      </c>
      <c r="H66" s="26">
        <v>79552</v>
      </c>
      <c r="I66" s="20">
        <v>65671</v>
      </c>
      <c r="J66" s="26">
        <v>55154</v>
      </c>
      <c r="K66" s="20">
        <v>50872</v>
      </c>
      <c r="L66" s="26">
        <v>45935</v>
      </c>
    </row>
    <row r="67" spans="2:12" x14ac:dyDescent="0.25">
      <c r="B67" s="11" t="str">
        <f t="shared" si="2"/>
        <v>DIF 2020      10</v>
      </c>
      <c r="C67" s="22" t="s">
        <v>18</v>
      </c>
      <c r="D67" s="49">
        <v>10</v>
      </c>
      <c r="E67" s="31">
        <f>(année21!E66-année20!E66)/année20!E66</f>
        <v>3.6457976964306076E-2</v>
      </c>
      <c r="F67" s="31">
        <f>(année21!F66-année20!F66)/année20!F66</f>
        <v>0.30570899869782742</v>
      </c>
      <c r="G67" s="31">
        <f>(année21!G66-année20!G66)/année20!G66</f>
        <v>0.23552091191015004</v>
      </c>
      <c r="H67" s="31">
        <f>(année21!H66-année20!H66)/année20!H66</f>
        <v>4.7743227047032016E-2</v>
      </c>
      <c r="I67" s="31">
        <f>(année21!I66-année20!I66)/année20!I66</f>
        <v>8.6871704209467494E-4</v>
      </c>
      <c r="J67" s="31" t="e">
        <f>(année21!J66-année20!J66)/année20!J66</f>
        <v>#DIV/0!</v>
      </c>
      <c r="K67" s="31">
        <f>(année21!K66-année20!K66)/année20!K66</f>
        <v>0.30404244956550719</v>
      </c>
      <c r="L67" s="31" t="e">
        <f>(année21!L66-année20!L66)/année20!L66</f>
        <v>#DIV/0!</v>
      </c>
    </row>
    <row r="68" spans="2:12" x14ac:dyDescent="0.25">
      <c r="B68" s="11" t="str">
        <f t="shared" si="2"/>
        <v>DIF SEM/PR      10</v>
      </c>
      <c r="C68" s="12" t="s">
        <v>19</v>
      </c>
      <c r="D68" s="49">
        <v>10</v>
      </c>
      <c r="E68" s="28">
        <f>IF(E59="","",(E66-E59)/E59)</f>
        <v>-0.24578859143943041</v>
      </c>
      <c r="F68" s="28">
        <f t="shared" ref="F68:L68" si="13">IF(F59="","",(F66-F59)/F59)</f>
        <v>-0.10073728629553758</v>
      </c>
      <c r="G68" s="28">
        <f t="shared" si="13"/>
        <v>-8.9958740186646638E-2</v>
      </c>
      <c r="H68" s="28">
        <f t="shared" si="13"/>
        <v>-0.2005948911710915</v>
      </c>
      <c r="I68" s="28">
        <f t="shared" si="13"/>
        <v>-0.1338907719293618</v>
      </c>
      <c r="J68" s="28">
        <f t="shared" si="13"/>
        <v>-0.16161493326847656</v>
      </c>
      <c r="K68" s="28">
        <f t="shared" si="13"/>
        <v>-0.18279224430129637</v>
      </c>
      <c r="L68" s="28">
        <f t="shared" si="13"/>
        <v>-0.15886909230741059</v>
      </c>
    </row>
    <row r="69" spans="2:12" x14ac:dyDescent="0.25">
      <c r="B69" s="11" t="str">
        <f t="shared" si="2"/>
        <v>CHIF. AFF M      10</v>
      </c>
      <c r="C69" s="22" t="s">
        <v>21</v>
      </c>
      <c r="D69" s="49">
        <v>10</v>
      </c>
      <c r="E69" s="20">
        <v>1030019</v>
      </c>
      <c r="F69" s="20">
        <v>944453</v>
      </c>
      <c r="G69" s="20">
        <v>858365</v>
      </c>
      <c r="H69" s="20">
        <v>847321</v>
      </c>
      <c r="I69" s="20">
        <v>621674</v>
      </c>
      <c r="J69" s="20">
        <v>544764</v>
      </c>
      <c r="K69" s="20">
        <v>516286</v>
      </c>
      <c r="L69" s="20">
        <v>450134</v>
      </c>
    </row>
    <row r="70" spans="2:12" x14ac:dyDescent="0.25">
      <c r="B70" s="11" t="str">
        <f t="shared" si="2"/>
        <v>DIF 2020      10</v>
      </c>
      <c r="C70" s="12" t="s">
        <v>18</v>
      </c>
      <c r="D70" s="49">
        <v>10</v>
      </c>
      <c r="E70" s="21"/>
      <c r="F70" s="21"/>
      <c r="G70" s="21"/>
      <c r="H70" s="21"/>
      <c r="I70" s="21"/>
      <c r="J70" s="21"/>
      <c r="K70" s="21"/>
      <c r="L70" s="21"/>
    </row>
    <row r="71" spans="2:12" x14ac:dyDescent="0.25">
      <c r="B71" s="11" t="str">
        <f t="shared" si="2"/>
        <v>DIF AN/PR      10</v>
      </c>
      <c r="C71" s="22" t="s">
        <v>20</v>
      </c>
      <c r="D71" s="49">
        <v>10</v>
      </c>
      <c r="E71" s="23"/>
      <c r="F71" s="23"/>
      <c r="G71" s="23"/>
      <c r="H71" s="23"/>
      <c r="I71" s="23"/>
      <c r="J71" s="23"/>
      <c r="K71" s="23"/>
      <c r="L71" s="23"/>
    </row>
    <row r="72" spans="2:12" x14ac:dyDescent="0.25">
      <c r="B72" s="11" t="str">
        <f t="shared" si="2"/>
        <v>CENTRALE      10</v>
      </c>
      <c r="C72" s="12" t="s">
        <v>22</v>
      </c>
      <c r="D72" s="49">
        <v>10</v>
      </c>
    </row>
    <row r="73" spans="2:12" x14ac:dyDescent="0.25">
      <c r="B73" s="11" t="str">
        <f t="shared" si="2"/>
        <v>C.A. SEM      11</v>
      </c>
      <c r="C73" s="25" t="s">
        <v>17</v>
      </c>
      <c r="D73" s="50">
        <v>11</v>
      </c>
      <c r="E73" s="20">
        <v>110386</v>
      </c>
      <c r="F73" s="20">
        <v>112110</v>
      </c>
      <c r="G73" s="20">
        <v>98332</v>
      </c>
      <c r="H73" s="20">
        <v>94856</v>
      </c>
      <c r="I73" s="20">
        <v>75041</v>
      </c>
      <c r="J73" s="20">
        <v>76451</v>
      </c>
      <c r="K73" s="20">
        <v>53501</v>
      </c>
      <c r="L73" s="20">
        <v>50520</v>
      </c>
    </row>
    <row r="74" spans="2:12" x14ac:dyDescent="0.25">
      <c r="B74" s="11" t="str">
        <f t="shared" si="2"/>
        <v>DIF 2020      11</v>
      </c>
      <c r="C74" s="12" t="s">
        <v>18</v>
      </c>
      <c r="D74" s="50">
        <v>11</v>
      </c>
      <c r="E74" s="31">
        <f>(année21!E73-année20!E73)/année20!E73</f>
        <v>0.74107663916972921</v>
      </c>
      <c r="F74" s="31">
        <f>(année21!F73-année20!F73)/année20!F73</f>
        <v>1.0111581515499426</v>
      </c>
      <c r="G74" s="31">
        <f>(année21!G73-année20!G73)/année20!G73</f>
        <v>0.67962558075977042</v>
      </c>
      <c r="H74" s="31">
        <f>(année21!H73-année20!H73)/année20!H73</f>
        <v>0.5628047976802425</v>
      </c>
      <c r="I74" s="31">
        <f>(année21!I73-année20!I73)/année20!I73</f>
        <v>0.43210748296723223</v>
      </c>
      <c r="J74" s="31" t="e">
        <f>(année21!J73-année20!J73)/année20!J73</f>
        <v>#DIV/0!</v>
      </c>
      <c r="K74" s="31">
        <f>(année21!K73-année20!K73)/année20!K73</f>
        <v>0.73400531535619373</v>
      </c>
      <c r="L74" s="31" t="e">
        <f>(année21!L73-année20!L73)/année20!L73</f>
        <v>#DIV/0!</v>
      </c>
    </row>
    <row r="75" spans="2:12" x14ac:dyDescent="0.25">
      <c r="B75" s="11" t="str">
        <f t="shared" ref="B75:B138" si="14">C75&amp;"      "&amp;D75</f>
        <v>DIF SEM/PR      11</v>
      </c>
      <c r="C75" s="22" t="s">
        <v>19</v>
      </c>
      <c r="D75" s="50">
        <v>11</v>
      </c>
      <c r="E75" s="28">
        <f>IF(E66="","",(E73-E66)/E66)</f>
        <v>0.21454113349543938</v>
      </c>
      <c r="F75" s="28">
        <f t="shared" ref="F75:L75" si="15">IF(F66="","",(F73-F66)/F66)</f>
        <v>0.17690902601356318</v>
      </c>
      <c r="G75" s="28">
        <f t="shared" si="15"/>
        <v>0.1117744160278588</v>
      </c>
      <c r="H75" s="28">
        <f t="shared" si="15"/>
        <v>0.19237731295253419</v>
      </c>
      <c r="I75" s="28">
        <f t="shared" si="15"/>
        <v>0.14268093983645749</v>
      </c>
      <c r="J75" s="28">
        <f t="shared" si="15"/>
        <v>0.386136998223157</v>
      </c>
      <c r="K75" s="28">
        <f t="shared" si="15"/>
        <v>5.167872306966504E-2</v>
      </c>
      <c r="L75" s="28">
        <f t="shared" si="15"/>
        <v>9.9814955915968215E-2</v>
      </c>
    </row>
    <row r="76" spans="2:12" x14ac:dyDescent="0.25">
      <c r="B76" s="11" t="str">
        <f t="shared" si="14"/>
        <v>CHIF. AFF M      11</v>
      </c>
      <c r="C76" s="12" t="s">
        <v>21</v>
      </c>
      <c r="D76" s="50">
        <v>11</v>
      </c>
      <c r="E76" s="20">
        <v>1140405</v>
      </c>
      <c r="F76" s="26">
        <v>1056563</v>
      </c>
      <c r="G76" s="20">
        <v>956697</v>
      </c>
      <c r="H76" s="26">
        <v>942177</v>
      </c>
      <c r="I76" s="20">
        <v>696715</v>
      </c>
      <c r="J76" s="26">
        <v>621215</v>
      </c>
      <c r="K76" s="20">
        <v>569787</v>
      </c>
      <c r="L76" s="26">
        <v>500654</v>
      </c>
    </row>
    <row r="77" spans="2:12" x14ac:dyDescent="0.25">
      <c r="B77" s="11" t="str">
        <f t="shared" si="14"/>
        <v>DIF 2020      11</v>
      </c>
      <c r="C77" s="22" t="s">
        <v>18</v>
      </c>
      <c r="D77" s="50">
        <v>11</v>
      </c>
      <c r="E77" s="27"/>
      <c r="F77" s="27"/>
      <c r="G77" s="27"/>
      <c r="H77" s="27"/>
      <c r="I77" s="27"/>
      <c r="J77" s="27"/>
      <c r="K77" s="27"/>
      <c r="L77" s="27"/>
    </row>
    <row r="78" spans="2:12" x14ac:dyDescent="0.25">
      <c r="B78" s="11" t="str">
        <f t="shared" si="14"/>
        <v>DIF AN/PR      11</v>
      </c>
      <c r="C78" s="12" t="s">
        <v>20</v>
      </c>
      <c r="D78" s="50">
        <v>11</v>
      </c>
    </row>
    <row r="79" spans="2:12" x14ac:dyDescent="0.25">
      <c r="B79" s="11" t="str">
        <f t="shared" si="14"/>
        <v>CENTRALE      11</v>
      </c>
      <c r="C79" s="22" t="s">
        <v>22</v>
      </c>
      <c r="D79" s="50">
        <v>11</v>
      </c>
      <c r="E79" s="23"/>
      <c r="F79" s="23"/>
      <c r="G79" s="23"/>
      <c r="H79" s="23"/>
      <c r="I79" s="23"/>
      <c r="J79" s="23"/>
      <c r="K79" s="23"/>
      <c r="L79" s="23"/>
    </row>
    <row r="80" spans="2:12" x14ac:dyDescent="0.25">
      <c r="B80" s="11" t="str">
        <f t="shared" si="14"/>
        <v>C.A. SEM      12</v>
      </c>
      <c r="C80" s="25" t="s">
        <v>17</v>
      </c>
      <c r="D80" s="49">
        <v>12</v>
      </c>
      <c r="E80" s="20">
        <v>138177</v>
      </c>
      <c r="F80" s="26">
        <v>140684</v>
      </c>
      <c r="G80" s="20">
        <v>142614</v>
      </c>
      <c r="H80" s="26">
        <v>121368</v>
      </c>
      <c r="I80" s="20">
        <v>93585</v>
      </c>
      <c r="J80" s="26">
        <v>107231</v>
      </c>
      <c r="K80" s="20">
        <v>70053</v>
      </c>
      <c r="L80" s="26">
        <v>72540</v>
      </c>
    </row>
    <row r="81" spans="2:12" x14ac:dyDescent="0.25">
      <c r="B81" s="11" t="str">
        <f t="shared" si="14"/>
        <v>DIF 2020      12</v>
      </c>
      <c r="C81" s="22" t="s">
        <v>18</v>
      </c>
      <c r="D81" s="49">
        <v>12</v>
      </c>
      <c r="E81" s="31">
        <f>(année21!E80-année20!E80)/année20!E80</f>
        <v>0.34497157763588226</v>
      </c>
      <c r="F81" s="31">
        <f>(année21!F80-année20!F80)/année20!F80</f>
        <v>0.31210595038239136</v>
      </c>
      <c r="G81" s="31">
        <f>(année21!G80-année20!G80)/année20!G80</f>
        <v>0.60444159438388068</v>
      </c>
      <c r="H81" s="31">
        <f>(année21!H80-année20!H80)/année20!H80</f>
        <v>0.59135668113338669</v>
      </c>
      <c r="I81" s="31">
        <f>(année21!I80-année20!I80)/année20!I80</f>
        <v>0.18824515293490268</v>
      </c>
      <c r="J81" s="31" t="e">
        <f>(année21!J80-année20!J80)/année20!J80</f>
        <v>#DIV/0!</v>
      </c>
      <c r="K81" s="31">
        <f>(année21!K80-année20!K80)/année20!K80</f>
        <v>1.0171326557056062</v>
      </c>
      <c r="L81" s="31" t="e">
        <f>(année21!L80-année20!L80)/année20!L80</f>
        <v>#DIV/0!</v>
      </c>
    </row>
    <row r="82" spans="2:12" x14ac:dyDescent="0.25">
      <c r="B82" s="11" t="str">
        <f t="shared" si="14"/>
        <v>DIF SEM/PR      12</v>
      </c>
      <c r="C82" s="12" t="s">
        <v>19</v>
      </c>
      <c r="D82" s="49">
        <v>12</v>
      </c>
      <c r="E82" s="28">
        <f>IF(E73="","",(E80-E73)/E73)</f>
        <v>0.2517619988041962</v>
      </c>
      <c r="F82" s="28">
        <f t="shared" ref="F82:L82" si="16">IF(F73="","",(F80-F73)/F73)</f>
        <v>0.25487467665685487</v>
      </c>
      <c r="G82" s="28">
        <f t="shared" si="16"/>
        <v>0.45033152991904973</v>
      </c>
      <c r="H82" s="28">
        <f t="shared" si="16"/>
        <v>0.27949734334148602</v>
      </c>
      <c r="I82" s="28">
        <f t="shared" si="16"/>
        <v>0.24711824202769153</v>
      </c>
      <c r="J82" s="28">
        <f t="shared" si="16"/>
        <v>0.40261082261840919</v>
      </c>
      <c r="K82" s="28">
        <f t="shared" si="16"/>
        <v>0.30937739481505017</v>
      </c>
      <c r="L82" s="28">
        <f t="shared" si="16"/>
        <v>0.43586698337292162</v>
      </c>
    </row>
    <row r="83" spans="2:12" x14ac:dyDescent="0.25">
      <c r="B83" s="11" t="str">
        <f t="shared" si="14"/>
        <v>CHIF. AFF M      12</v>
      </c>
      <c r="C83" s="22" t="s">
        <v>21</v>
      </c>
      <c r="D83" s="49">
        <v>12</v>
      </c>
      <c r="E83" s="20">
        <v>1278582</v>
      </c>
      <c r="F83" s="20">
        <v>1197248</v>
      </c>
      <c r="G83" s="20">
        <v>1099311</v>
      </c>
      <c r="H83" s="20">
        <v>1063545</v>
      </c>
      <c r="I83" s="20">
        <v>790300</v>
      </c>
      <c r="J83" s="20">
        <v>728445</v>
      </c>
      <c r="K83" s="20">
        <v>639840</v>
      </c>
      <c r="L83" s="20">
        <v>573194</v>
      </c>
    </row>
    <row r="84" spans="2:12" x14ac:dyDescent="0.25">
      <c r="B84" s="11" t="str">
        <f t="shared" si="14"/>
        <v>DIF 2020      12</v>
      </c>
      <c r="C84" s="12" t="s">
        <v>18</v>
      </c>
      <c r="D84" s="49">
        <v>12</v>
      </c>
      <c r="E84" s="21"/>
      <c r="F84" s="21"/>
      <c r="G84" s="21"/>
      <c r="H84" s="21"/>
      <c r="I84" s="21"/>
      <c r="J84" s="21"/>
      <c r="K84" s="21"/>
      <c r="L84" s="21"/>
    </row>
    <row r="85" spans="2:12" x14ac:dyDescent="0.25">
      <c r="B85" s="11" t="str">
        <f t="shared" si="14"/>
        <v>DIF AN/PR      12</v>
      </c>
      <c r="C85" s="22" t="s">
        <v>20</v>
      </c>
      <c r="D85" s="49">
        <v>12</v>
      </c>
      <c r="E85" s="23"/>
      <c r="F85" s="23"/>
      <c r="G85" s="23"/>
      <c r="H85" s="23"/>
      <c r="I85" s="23"/>
      <c r="J85" s="23"/>
      <c r="K85" s="23"/>
      <c r="L85" s="23"/>
    </row>
    <row r="86" spans="2:12" x14ac:dyDescent="0.25">
      <c r="B86" s="11" t="str">
        <f t="shared" si="14"/>
        <v>CENTRALE      12</v>
      </c>
      <c r="C86" s="12" t="s">
        <v>22</v>
      </c>
      <c r="D86" s="49">
        <v>12</v>
      </c>
    </row>
    <row r="87" spans="2:12" x14ac:dyDescent="0.25">
      <c r="B87" s="11" t="str">
        <f t="shared" si="14"/>
        <v>C.A. SEM      13</v>
      </c>
      <c r="C87" s="25" t="s">
        <v>17</v>
      </c>
      <c r="D87" s="50">
        <v>13</v>
      </c>
      <c r="E87" s="20">
        <v>167505</v>
      </c>
      <c r="F87" s="20">
        <v>153676</v>
      </c>
      <c r="G87" s="20">
        <v>170433</v>
      </c>
      <c r="H87" s="20">
        <v>157075</v>
      </c>
      <c r="I87" s="20">
        <v>113358</v>
      </c>
      <c r="J87" s="20">
        <v>119877</v>
      </c>
      <c r="K87" s="20">
        <v>90991</v>
      </c>
      <c r="L87" s="20">
        <v>79193</v>
      </c>
    </row>
    <row r="88" spans="2:12" x14ac:dyDescent="0.25">
      <c r="B88" s="11" t="str">
        <f t="shared" si="14"/>
        <v>DIF 2020      13</v>
      </c>
      <c r="C88" s="12" t="s">
        <v>18</v>
      </c>
      <c r="D88" s="50">
        <v>13</v>
      </c>
      <c r="E88" s="31">
        <f>(année21!E87-année20!E87)/année20!E87</f>
        <v>9.2437010763209386</v>
      </c>
      <c r="F88" s="31">
        <f>(année21!F87-année20!F87)/année20!F87</f>
        <v>4.3609153701248866</v>
      </c>
      <c r="G88" s="31">
        <f>(année21!G87-année20!G87)/année20!G87</f>
        <v>7.4535985318188578</v>
      </c>
      <c r="H88" s="31">
        <f>(année21!H87-année20!H87)/année20!H87</f>
        <v>11.641851106639839</v>
      </c>
      <c r="I88" s="31">
        <f>(année21!I87-année20!I87)/année20!I87</f>
        <v>5.843636802704661</v>
      </c>
      <c r="J88" s="31" t="e">
        <f>(année21!J87-année20!J87)/année20!J87</f>
        <v>#DIV/0!</v>
      </c>
      <c r="K88" s="31">
        <f>(année21!K87-année20!K87)/année20!K87</f>
        <v>11.296081081081081</v>
      </c>
      <c r="L88" s="31" t="e">
        <f>(année21!L87-année20!L87)/année20!L87</f>
        <v>#DIV/0!</v>
      </c>
    </row>
    <row r="89" spans="2:12" x14ac:dyDescent="0.25">
      <c r="B89" s="11" t="str">
        <f t="shared" si="14"/>
        <v>DIF SEM/PR      13</v>
      </c>
      <c r="C89" s="22" t="s">
        <v>19</v>
      </c>
      <c r="D89" s="50">
        <v>13</v>
      </c>
      <c r="E89" s="28">
        <f>IF(E80="","",(E87-E80)/E80)</f>
        <v>0.2122495060683037</v>
      </c>
      <c r="F89" s="28">
        <f t="shared" ref="F89:L89" si="17">IF(F80="","",(F87-F80)/F80)</f>
        <v>9.2348810099229475E-2</v>
      </c>
      <c r="G89" s="28">
        <f t="shared" si="17"/>
        <v>0.1950650006310741</v>
      </c>
      <c r="H89" s="28">
        <f t="shared" si="17"/>
        <v>0.29420440313756507</v>
      </c>
      <c r="I89" s="28">
        <f t="shared" si="17"/>
        <v>0.21128385959288348</v>
      </c>
      <c r="J89" s="28">
        <f t="shared" si="17"/>
        <v>0.11793231434939523</v>
      </c>
      <c r="K89" s="28">
        <f t="shared" si="17"/>
        <v>0.29888798481149986</v>
      </c>
      <c r="L89" s="28">
        <f t="shared" si="17"/>
        <v>9.1714915908464298E-2</v>
      </c>
    </row>
    <row r="90" spans="2:12" x14ac:dyDescent="0.25">
      <c r="B90" s="11" t="str">
        <f t="shared" si="14"/>
        <v>CHIF. AFF M      13</v>
      </c>
      <c r="C90" s="12" t="s">
        <v>21</v>
      </c>
      <c r="D90" s="50">
        <v>13</v>
      </c>
      <c r="E90" s="20">
        <v>1455206</v>
      </c>
      <c r="F90" s="26">
        <v>1350924</v>
      </c>
      <c r="G90" s="20">
        <v>1269744</v>
      </c>
      <c r="H90" s="26">
        <v>1220621</v>
      </c>
      <c r="I90" s="20">
        <v>903658</v>
      </c>
      <c r="J90" s="26">
        <v>848322</v>
      </c>
      <c r="K90" s="20">
        <v>730832</v>
      </c>
      <c r="L90" s="26">
        <v>852387</v>
      </c>
    </row>
    <row r="91" spans="2:12" x14ac:dyDescent="0.25">
      <c r="B91" s="11" t="str">
        <f t="shared" si="14"/>
        <v>DIF 2020      13</v>
      </c>
      <c r="C91" s="22" t="s">
        <v>18</v>
      </c>
      <c r="D91" s="50">
        <v>13</v>
      </c>
      <c r="E91" s="27"/>
      <c r="F91" s="27"/>
      <c r="G91" s="27"/>
      <c r="H91" s="27"/>
      <c r="I91" s="27"/>
      <c r="J91" s="27"/>
      <c r="K91" s="27"/>
      <c r="L91" s="27"/>
    </row>
    <row r="92" spans="2:12" x14ac:dyDescent="0.25">
      <c r="B92" s="11" t="str">
        <f t="shared" si="14"/>
        <v>DIF AN/PR      13</v>
      </c>
      <c r="C92" s="12" t="s">
        <v>20</v>
      </c>
      <c r="D92" s="50">
        <v>13</v>
      </c>
    </row>
    <row r="93" spans="2:12" x14ac:dyDescent="0.25">
      <c r="B93" s="11" t="str">
        <f t="shared" si="14"/>
        <v>CENTRALE      13</v>
      </c>
      <c r="C93" s="22" t="s">
        <v>22</v>
      </c>
      <c r="D93" s="50">
        <v>13</v>
      </c>
      <c r="E93" s="23"/>
      <c r="F93" s="23"/>
      <c r="G93" s="23"/>
      <c r="H93" s="23"/>
      <c r="I93" s="23"/>
      <c r="J93" s="23"/>
      <c r="K93" s="23"/>
      <c r="L93" s="23"/>
    </row>
    <row r="94" spans="2:12" x14ac:dyDescent="0.25">
      <c r="B94" s="11" t="str">
        <f t="shared" si="14"/>
        <v>C.A. SEM      14</v>
      </c>
      <c r="C94" s="25" t="s">
        <v>17</v>
      </c>
      <c r="D94" s="49">
        <v>14</v>
      </c>
      <c r="E94" s="20">
        <v>148270</v>
      </c>
      <c r="F94" s="26">
        <v>132795</v>
      </c>
      <c r="G94" s="20">
        <v>133429</v>
      </c>
      <c r="H94" s="26">
        <v>126269</v>
      </c>
      <c r="I94" s="20">
        <v>100840</v>
      </c>
      <c r="J94" s="26">
        <v>90804</v>
      </c>
      <c r="K94" s="20">
        <v>67868</v>
      </c>
      <c r="L94" s="26">
        <v>67236</v>
      </c>
    </row>
    <row r="95" spans="2:12" x14ac:dyDescent="0.25">
      <c r="B95" s="11" t="str">
        <f t="shared" si="14"/>
        <v>DIF 2020      14</v>
      </c>
      <c r="C95" s="22" t="s">
        <v>18</v>
      </c>
      <c r="D95" s="49">
        <v>14</v>
      </c>
      <c r="E95" s="27">
        <f>(année21!E94-année20!E94)/année20!E94</f>
        <v>6.4597504528074063</v>
      </c>
      <c r="F95" s="27">
        <f>(année21!F94-année20!F94)/année20!F94</f>
        <v>4.6321570955975906</v>
      </c>
      <c r="G95" s="27">
        <f>(année21!G94-année20!G94)/année20!G94</f>
        <v>6.4172549891600426</v>
      </c>
      <c r="H95" s="27">
        <f>(année21!H94-année20!H94)/année20!H94</f>
        <v>9.9799130434782608</v>
      </c>
      <c r="I95" s="27">
        <f>(année21!I94-année20!I94)/année20!I94</f>
        <v>4.9742875762782157</v>
      </c>
      <c r="J95" s="27" t="e">
        <f>(année21!J94-année20!J94)/année20!J94</f>
        <v>#DIV/0!</v>
      </c>
      <c r="K95" s="27">
        <f>(année21!K94-année20!K94)/année20!K94</f>
        <v>6.6256179775280897</v>
      </c>
      <c r="L95" s="27" t="e">
        <f>(année21!L94-année20!L94)/année20!L94</f>
        <v>#DIV/0!</v>
      </c>
    </row>
    <row r="96" spans="2:12" x14ac:dyDescent="0.25">
      <c r="B96" s="11" t="str">
        <f t="shared" si="14"/>
        <v>DIF SEM/PR      14</v>
      </c>
      <c r="C96" s="12" t="s">
        <v>19</v>
      </c>
      <c r="D96" s="49">
        <v>14</v>
      </c>
      <c r="E96" s="28">
        <f>IF(E87="","",(E94-E87)/E87)</f>
        <v>-0.11483239306289364</v>
      </c>
      <c r="F96" s="28">
        <f t="shared" ref="F96:L96" si="18">IF(F87="","",(F94-F87)/F87)</f>
        <v>-0.13587677971836851</v>
      </c>
      <c r="G96" s="28">
        <f t="shared" si="18"/>
        <v>-0.21711757699506551</v>
      </c>
      <c r="H96" s="28">
        <f t="shared" si="18"/>
        <v>-0.19612287123985359</v>
      </c>
      <c r="I96" s="28">
        <f t="shared" si="18"/>
        <v>-0.11042890664972918</v>
      </c>
      <c r="J96" s="28">
        <f t="shared" si="18"/>
        <v>-0.24252358667634324</v>
      </c>
      <c r="K96" s="28">
        <f t="shared" si="18"/>
        <v>-0.25412403424514513</v>
      </c>
      <c r="L96" s="28">
        <f t="shared" si="18"/>
        <v>-0.15098556690616594</v>
      </c>
    </row>
    <row r="97" spans="2:12" x14ac:dyDescent="0.25">
      <c r="B97" s="11" t="str">
        <f t="shared" si="14"/>
        <v>CHIF. AFF M      14</v>
      </c>
      <c r="C97" s="22" t="s">
        <v>21</v>
      </c>
      <c r="D97" s="49">
        <v>14</v>
      </c>
      <c r="E97" s="20">
        <v>1607650</v>
      </c>
      <c r="F97" s="20">
        <v>1483719</v>
      </c>
      <c r="G97" s="20">
        <v>1403173</v>
      </c>
      <c r="H97" s="20">
        <v>1346890</v>
      </c>
      <c r="I97" s="20">
        <v>1004497</v>
      </c>
      <c r="J97" s="20">
        <v>941126</v>
      </c>
      <c r="K97" s="20">
        <v>798730</v>
      </c>
      <c r="L97" s="20">
        <v>719623</v>
      </c>
    </row>
    <row r="98" spans="2:12" x14ac:dyDescent="0.25">
      <c r="B98" s="11" t="str">
        <f t="shared" si="14"/>
        <v>DIF 2020      14</v>
      </c>
      <c r="C98" s="12" t="s">
        <v>18</v>
      </c>
      <c r="D98" s="49">
        <v>14</v>
      </c>
      <c r="E98" s="21"/>
      <c r="F98" s="21"/>
      <c r="G98" s="21"/>
      <c r="H98" s="21"/>
      <c r="I98" s="21"/>
      <c r="J98" s="21"/>
      <c r="K98" s="21"/>
      <c r="L98" s="21"/>
    </row>
    <row r="99" spans="2:12" x14ac:dyDescent="0.25">
      <c r="B99" s="11" t="str">
        <f t="shared" si="14"/>
        <v>DIF AN/PR      14</v>
      </c>
      <c r="C99" s="22" t="s">
        <v>20</v>
      </c>
      <c r="D99" s="49">
        <v>14</v>
      </c>
      <c r="E99" s="23"/>
      <c r="F99" s="23"/>
      <c r="G99" s="23"/>
      <c r="H99" s="23"/>
      <c r="I99" s="23"/>
      <c r="J99" s="23"/>
      <c r="K99" s="23"/>
      <c r="L99" s="23"/>
    </row>
    <row r="100" spans="2:12" x14ac:dyDescent="0.25">
      <c r="B100" s="11" t="str">
        <f t="shared" si="14"/>
        <v>CENTRALE      14</v>
      </c>
      <c r="C100" s="12" t="s">
        <v>22</v>
      </c>
      <c r="D100" s="49">
        <v>14</v>
      </c>
    </row>
    <row r="101" spans="2:12" x14ac:dyDescent="0.25">
      <c r="B101" s="11" t="str">
        <f t="shared" si="14"/>
        <v>C.A. SEM      15</v>
      </c>
      <c r="C101" s="25" t="s">
        <v>17</v>
      </c>
      <c r="D101" s="50">
        <v>15</v>
      </c>
      <c r="E101" s="20">
        <v>154630</v>
      </c>
      <c r="F101" s="20">
        <v>149959</v>
      </c>
      <c r="G101" s="20">
        <v>150868</v>
      </c>
      <c r="H101" s="20">
        <v>135219</v>
      </c>
      <c r="I101" s="20">
        <v>106319</v>
      </c>
      <c r="J101" s="20">
        <v>114161</v>
      </c>
      <c r="K101" s="20">
        <v>77728</v>
      </c>
      <c r="L101" s="20">
        <v>75648</v>
      </c>
    </row>
    <row r="102" spans="2:12" x14ac:dyDescent="0.25">
      <c r="B102" s="11" t="str">
        <f t="shared" si="14"/>
        <v>DIF 2020      15</v>
      </c>
      <c r="C102" s="12" t="s">
        <v>18</v>
      </c>
      <c r="D102" s="50">
        <v>15</v>
      </c>
      <c r="E102" s="31">
        <f>(année21!E101-année20!E101)/année20!E101</f>
        <v>2.1776334717027659</v>
      </c>
      <c r="F102" s="31">
        <f>(année21!F101-année20!F101)/année20!F101</f>
        <v>1.6819580069392281</v>
      </c>
      <c r="G102" s="31">
        <f>(année21!G101-année20!G101)/année20!G101</f>
        <v>1.8770738777222624</v>
      </c>
      <c r="H102" s="31">
        <f>(année21!H101-année20!H101)/année20!H101</f>
        <v>1.2998775385243393</v>
      </c>
      <c r="I102" s="31">
        <f>(année21!I101-année20!I101)/année20!I101</f>
        <v>2.7090179661608231</v>
      </c>
      <c r="J102" s="31" t="e">
        <f>(année21!J101-année20!J101)/année20!J101</f>
        <v>#DIV/0!</v>
      </c>
      <c r="K102" s="31">
        <f>(année21!K101-année20!K101)/année20!K101</f>
        <v>6.6301168155492292</v>
      </c>
      <c r="L102" s="31" t="e">
        <f>(année21!L101-année20!L101)/année20!L101</f>
        <v>#DIV/0!</v>
      </c>
    </row>
    <row r="103" spans="2:12" x14ac:dyDescent="0.25">
      <c r="B103" s="11" t="str">
        <f t="shared" si="14"/>
        <v>DIF SEM/PR      15</v>
      </c>
      <c r="C103" s="22" t="s">
        <v>19</v>
      </c>
      <c r="D103" s="50">
        <v>15</v>
      </c>
      <c r="E103" s="28">
        <f>IF(E94="","",(E101-E94)/E94)</f>
        <v>4.2894719093545558E-2</v>
      </c>
      <c r="F103" s="28">
        <f t="shared" ref="F103:L103" si="19">IF(F94="","",(F101-F94)/F94)</f>
        <v>0.12925185436198652</v>
      </c>
      <c r="G103" s="28">
        <f t="shared" si="19"/>
        <v>0.13069872366576982</v>
      </c>
      <c r="H103" s="28">
        <f t="shared" si="19"/>
        <v>7.088042195629965E-2</v>
      </c>
      <c r="I103" s="28">
        <f t="shared" si="19"/>
        <v>5.4333597778659259E-2</v>
      </c>
      <c r="J103" s="28">
        <f t="shared" si="19"/>
        <v>0.25722435135016081</v>
      </c>
      <c r="K103" s="28">
        <f t="shared" si="19"/>
        <v>0.14528201803500915</v>
      </c>
      <c r="L103" s="28">
        <f t="shared" si="19"/>
        <v>0.12511154738532929</v>
      </c>
    </row>
    <row r="104" spans="2:12" x14ac:dyDescent="0.25">
      <c r="B104" s="11" t="str">
        <f t="shared" si="14"/>
        <v>CHIF. AFF M      15</v>
      </c>
      <c r="C104" s="12" t="s">
        <v>21</v>
      </c>
      <c r="D104" s="50">
        <v>15</v>
      </c>
      <c r="E104" s="20">
        <v>1762280</v>
      </c>
      <c r="F104" s="26">
        <v>1633678</v>
      </c>
      <c r="G104" s="20">
        <v>1554041</v>
      </c>
      <c r="H104" s="26">
        <v>1482108</v>
      </c>
      <c r="I104" s="20">
        <v>1110816</v>
      </c>
      <c r="J104" s="26">
        <v>1055288</v>
      </c>
      <c r="K104" s="20">
        <v>876458</v>
      </c>
      <c r="L104" s="26">
        <v>795271</v>
      </c>
    </row>
    <row r="105" spans="2:12" x14ac:dyDescent="0.25">
      <c r="B105" s="11" t="str">
        <f t="shared" si="14"/>
        <v>DIF 2020      15</v>
      </c>
      <c r="C105" s="22" t="s">
        <v>18</v>
      </c>
      <c r="D105" s="50">
        <v>15</v>
      </c>
      <c r="E105" s="27"/>
      <c r="F105" s="27"/>
      <c r="G105" s="27"/>
      <c r="H105" s="27"/>
      <c r="I105" s="27"/>
      <c r="J105" s="27"/>
      <c r="K105" s="27"/>
      <c r="L105" s="27"/>
    </row>
    <row r="106" spans="2:12" x14ac:dyDescent="0.25">
      <c r="B106" s="11" t="str">
        <f t="shared" si="14"/>
        <v>DIF AN/PR      15</v>
      </c>
      <c r="C106" s="12" t="s">
        <v>20</v>
      </c>
      <c r="D106" s="50">
        <v>15</v>
      </c>
    </row>
    <row r="107" spans="2:12" x14ac:dyDescent="0.25">
      <c r="B107" s="11" t="str">
        <f t="shared" si="14"/>
        <v>CENTRALE      15</v>
      </c>
      <c r="C107" s="22" t="s">
        <v>22</v>
      </c>
      <c r="D107" s="50">
        <v>15</v>
      </c>
      <c r="E107" s="23"/>
      <c r="F107" s="23"/>
      <c r="G107" s="23"/>
      <c r="H107" s="23"/>
      <c r="I107" s="23"/>
      <c r="J107" s="23"/>
      <c r="K107" s="23"/>
      <c r="L107" s="23"/>
    </row>
    <row r="108" spans="2:12" x14ac:dyDescent="0.25">
      <c r="B108" s="11" t="str">
        <f t="shared" si="14"/>
        <v>C.A. SEM      16</v>
      </c>
      <c r="C108" s="25" t="s">
        <v>17</v>
      </c>
      <c r="D108" s="49">
        <v>16</v>
      </c>
      <c r="E108" s="20">
        <v>155876</v>
      </c>
      <c r="F108" s="26">
        <v>150445</v>
      </c>
      <c r="G108" s="20">
        <v>155618</v>
      </c>
      <c r="H108" s="26">
        <v>141993</v>
      </c>
      <c r="I108" s="20">
        <v>101310</v>
      </c>
      <c r="J108" s="26">
        <v>118264</v>
      </c>
      <c r="K108" s="20">
        <v>80464</v>
      </c>
      <c r="L108" s="26">
        <v>74966</v>
      </c>
    </row>
    <row r="109" spans="2:12" x14ac:dyDescent="0.25">
      <c r="B109" s="11" t="str">
        <f t="shared" si="14"/>
        <v>DIF 2020      16</v>
      </c>
      <c r="C109" s="22" t="s">
        <v>18</v>
      </c>
      <c r="D109" s="49">
        <v>16</v>
      </c>
      <c r="E109" s="31">
        <f>(année21!E108-année20!E108)/année20!E108</f>
        <v>0.5189483633954064</v>
      </c>
      <c r="F109" s="31">
        <f>(année21!F108-année20!F108)/année20!F108</f>
        <v>0.43158245313540777</v>
      </c>
      <c r="G109" s="31">
        <f>(année21!G108-année20!G108)/année20!G108</f>
        <v>0.4588731602137433</v>
      </c>
      <c r="H109" s="31">
        <f>(année21!H108-année20!H108)/année20!H108</f>
        <v>8.9128884048077436E-2</v>
      </c>
      <c r="I109" s="31">
        <f>(année21!I108-année20!I108)/année20!I108</f>
        <v>0.72937079649038949</v>
      </c>
      <c r="J109" s="31">
        <f>(année21!J108-année20!J108)/année20!J108</f>
        <v>2.4322198682415763</v>
      </c>
      <c r="K109" s="31">
        <f>(année21!K108-année20!K108)/année20!K108</f>
        <v>1.114080029426447</v>
      </c>
      <c r="L109" s="31" t="e">
        <f>(année21!L108-année20!L108)/année20!L108</f>
        <v>#DIV/0!</v>
      </c>
    </row>
    <row r="110" spans="2:12" x14ac:dyDescent="0.25">
      <c r="B110" s="11" t="str">
        <f t="shared" si="14"/>
        <v>DIF SEM/PR      16</v>
      </c>
      <c r="C110" s="12" t="s">
        <v>19</v>
      </c>
      <c r="D110" s="49">
        <v>16</v>
      </c>
      <c r="E110" s="28">
        <f>IF(E101="","",(E108-E101)/E101)</f>
        <v>8.0579447713897689E-3</v>
      </c>
      <c r="F110" s="28">
        <f t="shared" ref="F110:L110" si="20">IF(F101="","",(F108-F101)/F101)</f>
        <v>3.2408858421301822E-3</v>
      </c>
      <c r="G110" s="28">
        <f t="shared" si="20"/>
        <v>3.1484476496009758E-2</v>
      </c>
      <c r="H110" s="28">
        <f t="shared" si="20"/>
        <v>5.0096510105828322E-2</v>
      </c>
      <c r="I110" s="28">
        <f t="shared" si="20"/>
        <v>-4.7112933718338211E-2</v>
      </c>
      <c r="J110" s="28">
        <f t="shared" si="20"/>
        <v>3.5940470037928891E-2</v>
      </c>
      <c r="K110" s="28">
        <f t="shared" si="20"/>
        <v>3.5199670646356526E-2</v>
      </c>
      <c r="L110" s="28">
        <f t="shared" si="20"/>
        <v>-9.0154399323181048E-3</v>
      </c>
    </row>
    <row r="111" spans="2:12" x14ac:dyDescent="0.25">
      <c r="B111" s="11" t="str">
        <f t="shared" si="14"/>
        <v>CHIF. AFF M      16</v>
      </c>
      <c r="C111" s="22" t="s">
        <v>21</v>
      </c>
      <c r="D111" s="49">
        <v>16</v>
      </c>
      <c r="E111" s="20">
        <v>1918156</v>
      </c>
      <c r="F111" s="20">
        <v>1784123</v>
      </c>
      <c r="G111" s="20">
        <v>1709658</v>
      </c>
      <c r="H111" s="20">
        <v>1624101</v>
      </c>
      <c r="I111" s="20">
        <v>1212126</v>
      </c>
      <c r="J111" s="20">
        <v>1173552</v>
      </c>
      <c r="K111" s="20">
        <v>956922</v>
      </c>
      <c r="L111" s="20">
        <v>870238</v>
      </c>
    </row>
    <row r="112" spans="2:12" x14ac:dyDescent="0.25">
      <c r="B112" s="11" t="str">
        <f t="shared" si="14"/>
        <v>DIF 2020      16</v>
      </c>
      <c r="C112" s="12" t="s">
        <v>18</v>
      </c>
      <c r="D112" s="49">
        <v>16</v>
      </c>
      <c r="E112" s="21"/>
      <c r="F112" s="21"/>
      <c r="G112" s="21"/>
      <c r="H112" s="21"/>
      <c r="I112" s="21"/>
      <c r="J112" s="21"/>
      <c r="K112" s="21"/>
      <c r="L112" s="21"/>
    </row>
    <row r="113" spans="2:12" x14ac:dyDescent="0.25">
      <c r="B113" s="11" t="str">
        <f t="shared" si="14"/>
        <v>DIF AN/PR      16</v>
      </c>
      <c r="C113" s="22" t="s">
        <v>20</v>
      </c>
      <c r="D113" s="49">
        <v>16</v>
      </c>
      <c r="E113" s="23"/>
      <c r="F113" s="23"/>
      <c r="G113" s="23"/>
      <c r="H113" s="23"/>
      <c r="I113" s="23"/>
      <c r="J113" s="23"/>
      <c r="K113" s="23"/>
      <c r="L113" s="23"/>
    </row>
    <row r="114" spans="2:12" x14ac:dyDescent="0.25">
      <c r="B114" s="11" t="str">
        <f t="shared" si="14"/>
        <v>CENTRALE      16</v>
      </c>
      <c r="C114" s="12" t="s">
        <v>22</v>
      </c>
      <c r="D114" s="49">
        <v>16</v>
      </c>
    </row>
    <row r="115" spans="2:12" x14ac:dyDescent="0.25">
      <c r="B115" s="11" t="str">
        <f t="shared" si="14"/>
        <v>C.A. SEM      17</v>
      </c>
      <c r="C115" s="25" t="s">
        <v>17</v>
      </c>
      <c r="D115" s="49">
        <v>17</v>
      </c>
      <c r="E115" s="20">
        <v>144262</v>
      </c>
      <c r="F115" s="20">
        <v>128951</v>
      </c>
      <c r="G115" s="20">
        <v>133403</v>
      </c>
      <c r="H115" s="20">
        <v>128409</v>
      </c>
      <c r="I115" s="20">
        <v>90471</v>
      </c>
      <c r="J115" s="20">
        <v>96880</v>
      </c>
      <c r="K115" s="20">
        <v>63538</v>
      </c>
      <c r="L115" s="20">
        <v>75727</v>
      </c>
    </row>
    <row r="116" spans="2:12" x14ac:dyDescent="0.25">
      <c r="B116" s="11" t="str">
        <f t="shared" si="14"/>
        <v>DIF 2020      17</v>
      </c>
      <c r="C116" s="12" t="s">
        <v>18</v>
      </c>
      <c r="D116" s="49">
        <v>17</v>
      </c>
      <c r="E116" s="31">
        <f>(année21!E115-année20!E115)/année20!E115</f>
        <v>-0.38537636974045231</v>
      </c>
      <c r="F116" s="31">
        <f>(année21!F115-année20!F115)/année20!F115</f>
        <v>-0.38839404287611456</v>
      </c>
      <c r="G116" s="31">
        <f>(année21!G115-année20!G115)/année20!G115</f>
        <v>-0.38778441684794079</v>
      </c>
      <c r="H116" s="31">
        <f>(année21!H115-année20!H115)/année20!H115</f>
        <v>-0.45134206680852157</v>
      </c>
      <c r="I116" s="31">
        <f>(année21!I115-année20!I115)/année20!I115</f>
        <v>-0.44603373848084987</v>
      </c>
      <c r="J116" s="31">
        <f>(année21!J115-année20!J115)/année20!J115</f>
        <v>-0.25666758739219836</v>
      </c>
      <c r="K116" s="31">
        <f>(année21!K115-année20!K115)/année20!K115</f>
        <v>-0.39275952367299349</v>
      </c>
      <c r="L116" s="31" t="e">
        <f>(année21!L115-année20!L115)/année20!L115</f>
        <v>#DIV/0!</v>
      </c>
    </row>
    <row r="117" spans="2:12" x14ac:dyDescent="0.25">
      <c r="B117" s="11" t="str">
        <f t="shared" si="14"/>
        <v>DIF SEM/PR      17</v>
      </c>
      <c r="C117" s="22" t="s">
        <v>19</v>
      </c>
      <c r="D117" s="49">
        <v>17</v>
      </c>
      <c r="E117" s="28">
        <f>IF(E108="","",(E115-E108)/E108)</f>
        <v>-7.4507942210474992E-2</v>
      </c>
      <c r="F117" s="28">
        <f t="shared" ref="F117:L117" si="21">IF(F108="","",(F115-F108)/F108)</f>
        <v>-0.1428694871880089</v>
      </c>
      <c r="G117" s="28">
        <f t="shared" si="21"/>
        <v>-0.14275340898867742</v>
      </c>
      <c r="H117" s="28">
        <f t="shared" si="21"/>
        <v>-9.5666687794468741E-2</v>
      </c>
      <c r="I117" s="28">
        <f t="shared" si="21"/>
        <v>-0.10698845128812555</v>
      </c>
      <c r="J117" s="28">
        <f t="shared" si="21"/>
        <v>-0.18081580193465466</v>
      </c>
      <c r="K117" s="28">
        <f t="shared" si="21"/>
        <v>-0.2103549413402267</v>
      </c>
      <c r="L117" s="28">
        <f t="shared" si="21"/>
        <v>1.0151268575087373E-2</v>
      </c>
    </row>
    <row r="118" spans="2:12" x14ac:dyDescent="0.25">
      <c r="B118" s="11" t="str">
        <f t="shared" si="14"/>
        <v>CHIF. AFF M      17</v>
      </c>
      <c r="C118" s="12" t="s">
        <v>21</v>
      </c>
      <c r="D118" s="49">
        <v>17</v>
      </c>
      <c r="E118" s="20">
        <v>2062418</v>
      </c>
      <c r="F118" s="26">
        <v>1913075</v>
      </c>
      <c r="G118" s="20">
        <v>1843061</v>
      </c>
      <c r="H118" s="26">
        <v>1752510</v>
      </c>
      <c r="I118" s="20">
        <v>1302597</v>
      </c>
      <c r="J118" s="26">
        <v>1270431</v>
      </c>
      <c r="K118" s="20">
        <v>1020460</v>
      </c>
      <c r="L118" s="26">
        <v>945964</v>
      </c>
    </row>
    <row r="119" spans="2:12" x14ac:dyDescent="0.25">
      <c r="B119" s="11" t="str">
        <f t="shared" si="14"/>
        <v>DIF 2020      17</v>
      </c>
      <c r="C119" s="22" t="s">
        <v>18</v>
      </c>
      <c r="D119" s="49">
        <v>17</v>
      </c>
      <c r="E119" s="27"/>
      <c r="F119" s="27"/>
      <c r="G119" s="27"/>
      <c r="H119" s="27"/>
      <c r="I119" s="27"/>
      <c r="J119" s="27"/>
      <c r="K119" s="27"/>
      <c r="L119" s="27"/>
    </row>
    <row r="120" spans="2:12" x14ac:dyDescent="0.25">
      <c r="B120" s="11" t="str">
        <f t="shared" si="14"/>
        <v>DIF AN/PR      17</v>
      </c>
      <c r="C120" s="12" t="s">
        <v>20</v>
      </c>
      <c r="D120" s="49">
        <v>17</v>
      </c>
    </row>
    <row r="121" spans="2:12" x14ac:dyDescent="0.25">
      <c r="B121" s="11" t="str">
        <f t="shared" si="14"/>
        <v>CENTRALE      17</v>
      </c>
      <c r="C121" s="22" t="s">
        <v>22</v>
      </c>
      <c r="D121" s="49">
        <v>17</v>
      </c>
      <c r="E121" s="23"/>
      <c r="F121" s="23"/>
      <c r="G121" s="23"/>
      <c r="H121" s="23"/>
      <c r="I121" s="23"/>
      <c r="J121" s="23"/>
      <c r="K121" s="23"/>
      <c r="L121" s="23"/>
    </row>
    <row r="122" spans="2:12" x14ac:dyDescent="0.25">
      <c r="B122" s="11" t="str">
        <f t="shared" si="14"/>
        <v>C.A. SEM      18</v>
      </c>
      <c r="C122" s="25" t="s">
        <v>17</v>
      </c>
      <c r="D122" s="49">
        <v>18</v>
      </c>
      <c r="E122" s="20">
        <v>158089</v>
      </c>
      <c r="F122" s="26">
        <v>143167</v>
      </c>
      <c r="G122" s="20">
        <v>136917</v>
      </c>
      <c r="H122" s="26">
        <v>139919</v>
      </c>
      <c r="I122" s="20">
        <v>93996</v>
      </c>
      <c r="J122" s="26">
        <v>102446</v>
      </c>
      <c r="K122" s="20">
        <v>93383</v>
      </c>
      <c r="L122" s="26">
        <v>81093</v>
      </c>
    </row>
    <row r="123" spans="2:12" x14ac:dyDescent="0.25">
      <c r="B123" s="11" t="str">
        <f t="shared" si="14"/>
        <v>DIF 2020      18</v>
      </c>
      <c r="C123" s="22" t="s">
        <v>18</v>
      </c>
      <c r="D123" s="49">
        <v>18</v>
      </c>
      <c r="E123" s="31">
        <f>(année21!E122-année20!E122)/année20!E122</f>
        <v>-0.19158391032655941</v>
      </c>
      <c r="F123" s="31">
        <f>(année21!F122-année20!F122)/année20!F122</f>
        <v>-9.456169087838906E-2</v>
      </c>
      <c r="G123" s="31">
        <f>(année21!G122-année20!G122)/année20!G122</f>
        <v>-0.21057092448021772</v>
      </c>
      <c r="H123" s="31">
        <f>(année21!H122-année20!H122)/année20!H122</f>
        <v>-0.13625981529952097</v>
      </c>
      <c r="I123" s="31">
        <f>(année21!I122-année20!I122)/année20!I122</f>
        <v>-0.28445604926805873</v>
      </c>
      <c r="J123" s="31">
        <f>(année21!J122-année20!J122)/année20!J122</f>
        <v>2.7594162194693815E-2</v>
      </c>
      <c r="K123" s="31">
        <f>(année21!K122-année20!K122)/année20!K122</f>
        <v>7.442989621925121E-2</v>
      </c>
      <c r="L123" s="31" t="e">
        <f>(année21!L122-année20!L122)/année20!L122</f>
        <v>#DIV/0!</v>
      </c>
    </row>
    <row r="124" spans="2:12" x14ac:dyDescent="0.25">
      <c r="B124" s="11" t="str">
        <f t="shared" si="14"/>
        <v>DIF SEM/PR      18</v>
      </c>
      <c r="C124" s="12" t="s">
        <v>19</v>
      </c>
      <c r="D124" s="49">
        <v>18</v>
      </c>
      <c r="E124" s="28">
        <f>IF(E115="","",(E122-E115)/E115)</f>
        <v>9.5846446049548742E-2</v>
      </c>
      <c r="F124" s="28">
        <f t="shared" ref="F124:L124" si="22">IF(F115="","",(F122-F115)/F115)</f>
        <v>0.11024342579739591</v>
      </c>
      <c r="G124" s="28">
        <f t="shared" si="22"/>
        <v>2.6341236703822254E-2</v>
      </c>
      <c r="H124" s="28">
        <f t="shared" si="22"/>
        <v>8.9635461688822429E-2</v>
      </c>
      <c r="I124" s="28">
        <f t="shared" si="22"/>
        <v>3.8962761547899329E-2</v>
      </c>
      <c r="J124" s="28">
        <f t="shared" si="22"/>
        <v>5.745251857968621E-2</v>
      </c>
      <c r="K124" s="28">
        <f t="shared" si="22"/>
        <v>0.46971890836979446</v>
      </c>
      <c r="L124" s="28">
        <f t="shared" si="22"/>
        <v>7.0859799014882402E-2</v>
      </c>
    </row>
    <row r="125" spans="2:12" x14ac:dyDescent="0.25">
      <c r="B125" s="11" t="str">
        <f t="shared" si="14"/>
        <v>CHIF. AFF M      18</v>
      </c>
      <c r="C125" s="22" t="s">
        <v>21</v>
      </c>
      <c r="D125" s="49">
        <v>18</v>
      </c>
      <c r="E125" s="20">
        <v>2220506</v>
      </c>
      <c r="F125" s="20">
        <v>2056242</v>
      </c>
      <c r="G125" s="20">
        <v>1979978</v>
      </c>
      <c r="H125" s="20">
        <v>1892429</v>
      </c>
      <c r="I125" s="20">
        <v>1396595</v>
      </c>
      <c r="J125" s="20">
        <v>1372878</v>
      </c>
      <c r="K125" s="20">
        <v>1113843</v>
      </c>
      <c r="L125" s="20">
        <v>1027057</v>
      </c>
    </row>
    <row r="126" spans="2:12" x14ac:dyDescent="0.25">
      <c r="B126" s="11" t="str">
        <f t="shared" si="14"/>
        <v>DIF 2020      18</v>
      </c>
      <c r="C126" s="12" t="s">
        <v>18</v>
      </c>
      <c r="D126" s="49">
        <v>18</v>
      </c>
      <c r="E126" s="21"/>
      <c r="F126" s="21"/>
      <c r="G126" s="21"/>
      <c r="H126" s="21"/>
      <c r="I126" s="21"/>
      <c r="J126" s="21"/>
      <c r="K126" s="21"/>
      <c r="L126" s="21"/>
    </row>
    <row r="127" spans="2:12" x14ac:dyDescent="0.25">
      <c r="B127" s="11" t="str">
        <f t="shared" si="14"/>
        <v>DIF AN/PR      18</v>
      </c>
      <c r="C127" s="22" t="s">
        <v>20</v>
      </c>
      <c r="D127" s="49">
        <v>18</v>
      </c>
      <c r="E127" s="23"/>
      <c r="F127" s="23"/>
      <c r="G127" s="23"/>
      <c r="H127" s="23"/>
      <c r="I127" s="23"/>
      <c r="J127" s="23"/>
      <c r="K127" s="23"/>
      <c r="L127" s="23"/>
    </row>
    <row r="128" spans="2:12" x14ac:dyDescent="0.25">
      <c r="B128" s="11" t="str">
        <f t="shared" si="14"/>
        <v>CENTRALE      18</v>
      </c>
      <c r="C128" s="12" t="s">
        <v>22</v>
      </c>
      <c r="D128" s="49">
        <v>18</v>
      </c>
    </row>
    <row r="129" spans="2:12" x14ac:dyDescent="0.25">
      <c r="B129" s="11" t="str">
        <f t="shared" si="14"/>
        <v>C.A. SEM      19</v>
      </c>
      <c r="C129" s="25" t="s">
        <v>17</v>
      </c>
      <c r="D129" s="49">
        <v>19</v>
      </c>
      <c r="E129" s="20">
        <v>210138</v>
      </c>
      <c r="F129" s="20">
        <v>177403</v>
      </c>
      <c r="G129" s="20">
        <v>190012</v>
      </c>
      <c r="H129" s="20">
        <v>176181</v>
      </c>
      <c r="I129" s="20">
        <v>151498</v>
      </c>
      <c r="J129" s="20">
        <v>140674</v>
      </c>
      <c r="K129" s="20">
        <v>94495</v>
      </c>
      <c r="L129" s="20">
        <v>109689</v>
      </c>
    </row>
    <row r="130" spans="2:12" x14ac:dyDescent="0.25">
      <c r="B130" s="11" t="str">
        <f t="shared" si="14"/>
        <v>DIF 2020      19</v>
      </c>
      <c r="C130" s="12" t="s">
        <v>18</v>
      </c>
      <c r="D130" s="49">
        <v>19</v>
      </c>
      <c r="E130" s="31">
        <f>(année21!E129-année20!E129)/année20!E129</f>
        <v>-0.2667873928380769</v>
      </c>
      <c r="F130" s="31">
        <f>(année21!F129-année20!F129)/année20!F129</f>
        <v>-0.20420320735673433</v>
      </c>
      <c r="G130" s="31">
        <f>(année21!G129-année20!G129)/année20!G129</f>
        <v>-0.2152382840410198</v>
      </c>
      <c r="H130" s="31">
        <f>(année21!H129-année20!H129)/année20!H129</f>
        <v>-0.33653303005882218</v>
      </c>
      <c r="I130" s="31">
        <f>(année21!I129-année20!I129)/année20!I129</f>
        <v>-0.24548655553840101</v>
      </c>
      <c r="J130" s="31">
        <f>(année21!J129-année20!J129)/année20!J129</f>
        <v>-0.14936356764928194</v>
      </c>
      <c r="K130" s="31">
        <f>(année21!K129-année20!K129)/année20!K129</f>
        <v>-0.27764400107021364</v>
      </c>
      <c r="L130" s="31" t="e">
        <f>(année21!L129-année20!L129)/année20!L129</f>
        <v>#DIV/0!</v>
      </c>
    </row>
    <row r="131" spans="2:12" x14ac:dyDescent="0.25">
      <c r="B131" s="11" t="str">
        <f t="shared" si="14"/>
        <v>DIF SEM/PR      19</v>
      </c>
      <c r="C131" s="22" t="s">
        <v>19</v>
      </c>
      <c r="D131" s="49">
        <v>19</v>
      </c>
      <c r="E131" s="28">
        <f>IF(E122="","",(E129-E122)/E122)</f>
        <v>0.3292385934505247</v>
      </c>
      <c r="F131" s="28">
        <f t="shared" ref="F131:L131" si="23">IF(F122="","",(F129-F122)/F122)</f>
        <v>0.23913331982929026</v>
      </c>
      <c r="G131" s="28">
        <f t="shared" si="23"/>
        <v>0.38778968280052878</v>
      </c>
      <c r="H131" s="28">
        <f t="shared" si="23"/>
        <v>0.25916423073349582</v>
      </c>
      <c r="I131" s="28">
        <f t="shared" si="23"/>
        <v>0.61174943614621902</v>
      </c>
      <c r="J131" s="28">
        <f t="shared" si="23"/>
        <v>0.37315268531714268</v>
      </c>
      <c r="K131" s="28">
        <f t="shared" si="23"/>
        <v>1.1907948984290503E-2</v>
      </c>
      <c r="L131" s="28">
        <f t="shared" si="23"/>
        <v>0.35263216307202844</v>
      </c>
    </row>
    <row r="132" spans="2:12" x14ac:dyDescent="0.25">
      <c r="B132" s="11" t="str">
        <f t="shared" si="14"/>
        <v>CHIF. AFF M      19</v>
      </c>
      <c r="C132" s="12" t="s">
        <v>21</v>
      </c>
      <c r="D132" s="49">
        <v>19</v>
      </c>
      <c r="E132" s="20">
        <v>2430645</v>
      </c>
      <c r="F132" s="26">
        <v>2233645</v>
      </c>
      <c r="G132" s="20">
        <v>2169989</v>
      </c>
      <c r="H132" s="26">
        <v>2068610</v>
      </c>
      <c r="I132" s="20">
        <v>1548094</v>
      </c>
      <c r="J132" s="26">
        <v>1513552</v>
      </c>
      <c r="K132" s="20">
        <v>1208337</v>
      </c>
      <c r="L132" s="26">
        <v>1136746</v>
      </c>
    </row>
    <row r="133" spans="2:12" x14ac:dyDescent="0.25">
      <c r="B133" s="11" t="str">
        <f t="shared" si="14"/>
        <v>DIF 2020      19</v>
      </c>
      <c r="C133" s="22" t="s">
        <v>18</v>
      </c>
      <c r="D133" s="49">
        <v>19</v>
      </c>
      <c r="E133" s="27"/>
      <c r="F133" s="27"/>
      <c r="G133" s="27"/>
      <c r="H133" s="27"/>
      <c r="I133" s="27"/>
      <c r="J133" s="27"/>
      <c r="K133" s="27"/>
      <c r="L133" s="27"/>
    </row>
    <row r="134" spans="2:12" x14ac:dyDescent="0.25">
      <c r="B134" s="11" t="str">
        <f t="shared" si="14"/>
        <v>DIF AN/PR      19</v>
      </c>
      <c r="C134" s="12" t="s">
        <v>20</v>
      </c>
      <c r="D134" s="49">
        <v>19</v>
      </c>
    </row>
    <row r="135" spans="2:12" x14ac:dyDescent="0.25">
      <c r="B135" s="11" t="str">
        <f t="shared" si="14"/>
        <v>CENTRALE      19</v>
      </c>
      <c r="C135" s="22" t="s">
        <v>22</v>
      </c>
      <c r="D135" s="49">
        <v>19</v>
      </c>
      <c r="E135" s="23"/>
      <c r="F135" s="23"/>
      <c r="G135" s="23"/>
      <c r="H135" s="23"/>
      <c r="I135" s="23"/>
      <c r="J135" s="23"/>
      <c r="K135" s="23"/>
      <c r="L135" s="23"/>
    </row>
    <row r="136" spans="2:12" x14ac:dyDescent="0.25">
      <c r="B136" s="11" t="str">
        <f t="shared" si="14"/>
        <v>C.A. SEM      20</v>
      </c>
      <c r="C136" s="25" t="s">
        <v>17</v>
      </c>
      <c r="D136" s="49">
        <v>20</v>
      </c>
      <c r="E136" s="20">
        <v>126201</v>
      </c>
      <c r="F136" s="26">
        <v>109076</v>
      </c>
      <c r="G136" s="20">
        <v>120939</v>
      </c>
      <c r="H136" s="26">
        <v>115116</v>
      </c>
      <c r="I136" s="20">
        <v>69386</v>
      </c>
      <c r="J136" s="26">
        <v>79552</v>
      </c>
      <c r="K136" s="20">
        <v>68969</v>
      </c>
      <c r="L136" s="26">
        <v>64468</v>
      </c>
    </row>
    <row r="137" spans="2:12" x14ac:dyDescent="0.25">
      <c r="B137" s="11" t="str">
        <f t="shared" si="14"/>
        <v>DIF 2020      20</v>
      </c>
      <c r="C137" s="22" t="s">
        <v>18</v>
      </c>
      <c r="D137" s="49">
        <v>20</v>
      </c>
      <c r="E137" s="31">
        <f>(année21!E136-année20!E136)/année20!E136</f>
        <v>-0.47045568982880159</v>
      </c>
      <c r="F137" s="31">
        <f>(année21!F136-année20!F136)/année20!F136</f>
        <v>-0.41072808112240211</v>
      </c>
      <c r="G137" s="31">
        <f>(année21!G136-année20!G136)/année20!G136</f>
        <v>-0.43899599213270496</v>
      </c>
      <c r="H137" s="31">
        <f>(année21!H136-année20!H136)/année20!H136</f>
        <v>-0.41222364054123051</v>
      </c>
      <c r="I137" s="31">
        <f>(année21!I136-année20!I136)/année20!I136</f>
        <v>-0.5572274548842433</v>
      </c>
      <c r="J137" s="31">
        <f>(année21!J136-année20!J136)/année20!J136</f>
        <v>-0.46003841741951684</v>
      </c>
      <c r="K137" s="31">
        <f>(année21!K136-année20!K136)/année20!K136</f>
        <v>-0.34117590867841618</v>
      </c>
      <c r="L137" s="31" t="e">
        <f>(année21!L136-année20!L136)/année20!L136</f>
        <v>#DIV/0!</v>
      </c>
    </row>
    <row r="138" spans="2:12" x14ac:dyDescent="0.25">
      <c r="B138" s="11" t="str">
        <f t="shared" si="14"/>
        <v>DIF SEM/PR      20</v>
      </c>
      <c r="C138" s="12" t="s">
        <v>19</v>
      </c>
      <c r="D138" s="49">
        <v>20</v>
      </c>
      <c r="E138" s="28">
        <f>IF(E129="","",(E136-E129)/E129)</f>
        <v>-0.3994375124917911</v>
      </c>
      <c r="F138" s="28">
        <f t="shared" ref="F138:L138" si="24">IF(F129="","",(F136-F129)/F129)</f>
        <v>-0.38515132213096737</v>
      </c>
      <c r="G138" s="28">
        <f t="shared" si="24"/>
        <v>-0.36351914615918995</v>
      </c>
      <c r="H138" s="28">
        <f t="shared" si="24"/>
        <v>-0.34660377679772508</v>
      </c>
      <c r="I138" s="28">
        <f t="shared" si="24"/>
        <v>-0.54200055446276518</v>
      </c>
      <c r="J138" s="28">
        <f t="shared" si="24"/>
        <v>-0.43449393633507261</v>
      </c>
      <c r="K138" s="28">
        <f t="shared" si="24"/>
        <v>-0.27013069474575374</v>
      </c>
      <c r="L138" s="28">
        <f t="shared" si="24"/>
        <v>-0.41226558725122847</v>
      </c>
    </row>
    <row r="139" spans="2:12" x14ac:dyDescent="0.25">
      <c r="B139" s="11" t="str">
        <f t="shared" ref="B139:B202" si="25">C139&amp;"      "&amp;D139</f>
        <v>CHIF. AFF M      20</v>
      </c>
      <c r="C139" s="22" t="s">
        <v>21</v>
      </c>
      <c r="D139" s="49">
        <v>20</v>
      </c>
      <c r="E139" s="20">
        <v>2556846</v>
      </c>
      <c r="F139" s="20">
        <v>2342721</v>
      </c>
      <c r="G139" s="20">
        <v>2290929</v>
      </c>
      <c r="H139" s="20">
        <v>2183726</v>
      </c>
      <c r="I139" s="20">
        <v>1617480</v>
      </c>
      <c r="J139" s="20">
        <v>1593104</v>
      </c>
      <c r="K139" s="20">
        <v>1277306</v>
      </c>
      <c r="L139" s="20">
        <v>1201214</v>
      </c>
    </row>
    <row r="140" spans="2:12" x14ac:dyDescent="0.25">
      <c r="B140" s="11" t="str">
        <f t="shared" si="25"/>
        <v>DIF 2020      20</v>
      </c>
      <c r="C140" s="12" t="s">
        <v>18</v>
      </c>
      <c r="D140" s="49">
        <v>20</v>
      </c>
      <c r="E140" s="21"/>
      <c r="F140" s="21"/>
      <c r="G140" s="21"/>
      <c r="H140" s="21"/>
      <c r="I140" s="21"/>
      <c r="J140" s="21"/>
      <c r="K140" s="21"/>
      <c r="L140" s="21"/>
    </row>
    <row r="141" spans="2:12" x14ac:dyDescent="0.25">
      <c r="B141" s="11" t="str">
        <f t="shared" si="25"/>
        <v>DIF AN/PR      20</v>
      </c>
      <c r="C141" s="22" t="s">
        <v>20</v>
      </c>
      <c r="D141" s="49">
        <v>20</v>
      </c>
      <c r="E141" s="23"/>
      <c r="F141" s="23"/>
      <c r="G141" s="23"/>
      <c r="H141" s="23"/>
      <c r="I141" s="23"/>
      <c r="J141" s="23"/>
      <c r="K141" s="23"/>
      <c r="L141" s="23"/>
    </row>
    <row r="142" spans="2:12" x14ac:dyDescent="0.25">
      <c r="B142" s="11" t="str">
        <f t="shared" si="25"/>
        <v>CENTRALE      20</v>
      </c>
      <c r="C142" s="12" t="s">
        <v>22</v>
      </c>
      <c r="D142" s="49">
        <v>20</v>
      </c>
    </row>
    <row r="143" spans="2:12" x14ac:dyDescent="0.25">
      <c r="B143" s="11" t="str">
        <f t="shared" si="25"/>
        <v>C.A. SEM      21</v>
      </c>
      <c r="C143" s="25" t="s">
        <v>17</v>
      </c>
      <c r="D143" s="49">
        <v>21</v>
      </c>
      <c r="E143" s="20">
        <v>183980</v>
      </c>
      <c r="F143" s="20">
        <v>154455</v>
      </c>
      <c r="G143" s="20">
        <v>147289</v>
      </c>
      <c r="H143" s="20">
        <v>161724</v>
      </c>
      <c r="I143" s="20">
        <v>122178</v>
      </c>
      <c r="J143" s="20">
        <v>113513</v>
      </c>
      <c r="K143" s="20">
        <v>92605</v>
      </c>
      <c r="L143" s="20">
        <v>97663</v>
      </c>
    </row>
    <row r="144" spans="2:12" x14ac:dyDescent="0.25">
      <c r="B144" s="11" t="str">
        <f t="shared" si="25"/>
        <v>DIF 2020      21</v>
      </c>
      <c r="C144" s="12" t="s">
        <v>18</v>
      </c>
      <c r="D144" s="49">
        <v>21</v>
      </c>
      <c r="E144" s="31">
        <f>(année21!E143-année20!E143)/année20!E143</f>
        <v>-0.29786665648971494</v>
      </c>
      <c r="F144" s="31">
        <f>(année21!F143-année20!F143)/année20!F143</f>
        <v>-0.34038128101538279</v>
      </c>
      <c r="G144" s="31">
        <f>(année21!G143-année20!G143)/année20!G143</f>
        <v>-0.43815205740203167</v>
      </c>
      <c r="H144" s="31">
        <f>(année21!H143-année20!H143)/année20!H143</f>
        <v>-0.40016023025681352</v>
      </c>
      <c r="I144" s="31">
        <f>(année21!I143-année20!I143)/année20!I143</f>
        <v>-0.44576903187175093</v>
      </c>
      <c r="J144" s="31">
        <f>(année21!J143-année20!J143)/année20!J143</f>
        <v>-0.42024862612106478</v>
      </c>
      <c r="K144" s="31">
        <f>(année21!K143-année20!K143)/année20!K143</f>
        <v>-0.33047753316704626</v>
      </c>
      <c r="L144" s="31" t="e">
        <f>(année21!L143-année20!L143)/année20!L143</f>
        <v>#DIV/0!</v>
      </c>
    </row>
    <row r="145" spans="2:12" x14ac:dyDescent="0.25">
      <c r="B145" s="11" t="str">
        <f t="shared" si="25"/>
        <v>DIF SEM/PR      21</v>
      </c>
      <c r="C145" s="22" t="s">
        <v>19</v>
      </c>
      <c r="D145" s="49">
        <v>21</v>
      </c>
      <c r="E145" s="28">
        <f>IF(E136="","",(E143-E136)/E136)</f>
        <v>0.45783313919858004</v>
      </c>
      <c r="F145" s="28">
        <f t="shared" ref="F145:L145" si="26">IF(F136="","",(F143-F136)/F136)</f>
        <v>0.41603102423997945</v>
      </c>
      <c r="G145" s="28">
        <f t="shared" si="26"/>
        <v>0.21787843458272352</v>
      </c>
      <c r="H145" s="28">
        <f t="shared" si="26"/>
        <v>0.40487855728135097</v>
      </c>
      <c r="I145" s="28">
        <f t="shared" si="26"/>
        <v>0.76084512725910125</v>
      </c>
      <c r="J145" s="28">
        <f t="shared" si="26"/>
        <v>0.42690315768302495</v>
      </c>
      <c r="K145" s="28">
        <f t="shared" si="26"/>
        <v>0.34270469341298265</v>
      </c>
      <c r="L145" s="28">
        <f t="shared" si="26"/>
        <v>0.51490662033877277</v>
      </c>
    </row>
    <row r="146" spans="2:12" x14ac:dyDescent="0.25">
      <c r="B146" s="11" t="str">
        <f t="shared" si="25"/>
        <v>CHIF. AFF M      21</v>
      </c>
      <c r="C146" s="12" t="s">
        <v>21</v>
      </c>
      <c r="D146" s="49">
        <v>21</v>
      </c>
      <c r="E146" s="20">
        <v>2740826</v>
      </c>
      <c r="F146" s="26">
        <v>2497176</v>
      </c>
      <c r="G146" s="20">
        <v>2438218</v>
      </c>
      <c r="H146" s="26">
        <v>2345450</v>
      </c>
      <c r="I146" s="20">
        <v>1739657</v>
      </c>
      <c r="J146" s="26">
        <v>1706617</v>
      </c>
      <c r="K146" s="20">
        <v>1369911</v>
      </c>
      <c r="L146" s="26">
        <v>1298877</v>
      </c>
    </row>
    <row r="147" spans="2:12" x14ac:dyDescent="0.25">
      <c r="B147" s="11" t="str">
        <f t="shared" si="25"/>
        <v>DIF 2020      21</v>
      </c>
      <c r="C147" s="22" t="s">
        <v>18</v>
      </c>
      <c r="D147" s="49">
        <v>21</v>
      </c>
      <c r="E147" s="27"/>
      <c r="F147" s="27"/>
      <c r="G147" s="27"/>
      <c r="H147" s="27"/>
      <c r="I147" s="27"/>
      <c r="J147" s="27"/>
      <c r="K147" s="27"/>
      <c r="L147" s="27"/>
    </row>
    <row r="148" spans="2:12" x14ac:dyDescent="0.25">
      <c r="B148" s="11" t="str">
        <f t="shared" si="25"/>
        <v>DIF AN/PR      21</v>
      </c>
      <c r="C148" s="12" t="s">
        <v>20</v>
      </c>
      <c r="D148" s="49">
        <v>21</v>
      </c>
    </row>
    <row r="149" spans="2:12" x14ac:dyDescent="0.25">
      <c r="B149" s="11" t="str">
        <f t="shared" si="25"/>
        <v>CENTRALE      21</v>
      </c>
      <c r="C149" s="22" t="s">
        <v>22</v>
      </c>
      <c r="D149" s="49">
        <v>21</v>
      </c>
      <c r="E149" s="23"/>
      <c r="F149" s="23"/>
      <c r="G149" s="23"/>
      <c r="H149" s="23"/>
      <c r="I149" s="23"/>
      <c r="J149" s="23"/>
      <c r="K149" s="23"/>
      <c r="L149" s="23"/>
    </row>
    <row r="150" spans="2:12" x14ac:dyDescent="0.25">
      <c r="B150" s="11" t="str">
        <f t="shared" si="25"/>
        <v>C.A. SEM      22</v>
      </c>
      <c r="C150" s="25" t="s">
        <v>17</v>
      </c>
      <c r="D150" s="49">
        <v>22</v>
      </c>
      <c r="E150" s="20">
        <v>183087</v>
      </c>
      <c r="F150" s="26">
        <v>148801</v>
      </c>
      <c r="G150" s="20">
        <v>154489</v>
      </c>
      <c r="H150" s="26">
        <v>157124</v>
      </c>
      <c r="I150" s="20">
        <v>120565</v>
      </c>
      <c r="J150" s="26">
        <v>118881</v>
      </c>
      <c r="K150" s="20">
        <v>91370</v>
      </c>
      <c r="L150" s="26">
        <v>93552</v>
      </c>
    </row>
    <row r="151" spans="2:12" x14ac:dyDescent="0.25">
      <c r="B151" s="11" t="str">
        <f t="shared" si="25"/>
        <v>DIF 2020      22</v>
      </c>
      <c r="C151" s="22" t="s">
        <v>18</v>
      </c>
      <c r="D151" s="49">
        <v>22</v>
      </c>
      <c r="E151" s="31">
        <f>(année21!E150-année20!E150)/année20!E150</f>
        <v>-0.18472554336935756</v>
      </c>
      <c r="F151" s="31">
        <f>(année21!F150-année20!F150)/année20!F150</f>
        <v>-0.22381434264610761</v>
      </c>
      <c r="G151" s="31">
        <f>(année21!G150-année20!G150)/année20!G150</f>
        <v>-0.20177636779803762</v>
      </c>
      <c r="H151" s="31">
        <f>(année21!H150-année20!H150)/année20!H150</f>
        <v>-0.32182935672110768</v>
      </c>
      <c r="I151" s="31">
        <f>(année21!I150-année20!I150)/année20!I150</f>
        <v>-0.18167256042516511</v>
      </c>
      <c r="J151" s="31">
        <f>(année21!J150-année20!J150)/année20!J150</f>
        <v>-0.16023141476646605</v>
      </c>
      <c r="K151" s="31">
        <f>(année21!K150-année20!K150)/année20!K150</f>
        <v>-0.25132944945633917</v>
      </c>
      <c r="L151" s="31" t="e">
        <f>(année21!L150-année20!L150)/année20!L150</f>
        <v>#DIV/0!</v>
      </c>
    </row>
    <row r="152" spans="2:12" x14ac:dyDescent="0.25">
      <c r="B152" s="11" t="str">
        <f t="shared" si="25"/>
        <v>DIF SEM/PR      22</v>
      </c>
      <c r="C152" s="12" t="s">
        <v>19</v>
      </c>
      <c r="D152" s="49">
        <v>22</v>
      </c>
      <c r="E152" s="28">
        <f>IF(E143="","",(E150-E143)/E143)</f>
        <v>-4.8537884552668767E-3</v>
      </c>
      <c r="F152" s="28">
        <f t="shared" ref="F152:L152" si="27">IF(F143="","",(F150-F143)/F143)</f>
        <v>-3.6606131235634977E-2</v>
      </c>
      <c r="G152" s="28">
        <f t="shared" si="27"/>
        <v>4.8883487565262854E-2</v>
      </c>
      <c r="H152" s="28">
        <f t="shared" si="27"/>
        <v>-2.8443521060572335E-2</v>
      </c>
      <c r="I152" s="28">
        <f t="shared" si="27"/>
        <v>-1.3202049468807805E-2</v>
      </c>
      <c r="J152" s="28">
        <f t="shared" si="27"/>
        <v>4.7289737739289774E-2</v>
      </c>
      <c r="K152" s="28">
        <f t="shared" si="27"/>
        <v>-1.3336212947465041E-2</v>
      </c>
      <c r="L152" s="28">
        <f t="shared" si="27"/>
        <v>-4.209373048134913E-2</v>
      </c>
    </row>
    <row r="153" spans="2:12" x14ac:dyDescent="0.25">
      <c r="B153" s="11" t="str">
        <f t="shared" si="25"/>
        <v>CHIF. AFF M      22</v>
      </c>
      <c r="C153" s="22" t="s">
        <v>21</v>
      </c>
      <c r="D153" s="49">
        <v>22</v>
      </c>
      <c r="E153" s="20">
        <v>2923913</v>
      </c>
      <c r="F153" s="20">
        <v>2645978</v>
      </c>
      <c r="G153" s="20">
        <v>2592707</v>
      </c>
      <c r="H153" s="20">
        <v>2502574</v>
      </c>
      <c r="I153" s="20">
        <v>1860222</v>
      </c>
      <c r="J153" s="20">
        <v>1825498</v>
      </c>
      <c r="K153" s="20">
        <v>1461281</v>
      </c>
      <c r="L153" s="20">
        <v>1392398</v>
      </c>
    </row>
    <row r="154" spans="2:12" x14ac:dyDescent="0.25">
      <c r="B154" s="11" t="str">
        <f t="shared" si="25"/>
        <v>DIF 2020      22</v>
      </c>
      <c r="C154" s="12" t="s">
        <v>18</v>
      </c>
      <c r="D154" s="49">
        <v>22</v>
      </c>
      <c r="E154" s="21"/>
      <c r="F154" s="21"/>
      <c r="G154" s="21"/>
      <c r="H154" s="21"/>
      <c r="I154" s="21"/>
      <c r="J154" s="21"/>
      <c r="K154" s="21"/>
      <c r="L154" s="21"/>
    </row>
    <row r="155" spans="2:12" x14ac:dyDescent="0.25">
      <c r="B155" s="11" t="str">
        <f t="shared" si="25"/>
        <v>DIF AN/PR      22</v>
      </c>
      <c r="C155" s="22" t="s">
        <v>20</v>
      </c>
      <c r="D155" s="49">
        <v>22</v>
      </c>
      <c r="E155" s="23"/>
      <c r="F155" s="23"/>
      <c r="G155" s="23"/>
      <c r="H155" s="23"/>
      <c r="I155" s="23"/>
      <c r="J155" s="23"/>
      <c r="K155" s="23"/>
      <c r="L155" s="23"/>
    </row>
    <row r="156" spans="2:12" x14ac:dyDescent="0.25">
      <c r="B156" s="11" t="str">
        <f t="shared" si="25"/>
        <v>CENTRALE      22</v>
      </c>
      <c r="C156" s="12" t="s">
        <v>22</v>
      </c>
      <c r="D156" s="49">
        <v>22</v>
      </c>
    </row>
    <row r="157" spans="2:12" x14ac:dyDescent="0.25">
      <c r="B157" s="11" t="str">
        <f t="shared" si="25"/>
        <v>C.A. SEM      23</v>
      </c>
      <c r="C157" s="25" t="s">
        <v>17</v>
      </c>
      <c r="D157" s="49">
        <v>23</v>
      </c>
      <c r="E157" s="20">
        <v>205620</v>
      </c>
      <c r="F157" s="20">
        <v>188969</v>
      </c>
      <c r="G157" s="20">
        <v>208045</v>
      </c>
      <c r="H157" s="20">
        <v>185333</v>
      </c>
      <c r="I157" s="20">
        <v>142372</v>
      </c>
      <c r="J157" s="20">
        <v>157755</v>
      </c>
      <c r="K157" s="20">
        <v>122122</v>
      </c>
      <c r="L157" s="20">
        <v>115178</v>
      </c>
    </row>
    <row r="158" spans="2:12" x14ac:dyDescent="0.25">
      <c r="B158" s="11" t="str">
        <f t="shared" si="25"/>
        <v>DIF 2020      23</v>
      </c>
      <c r="C158" s="12" t="s">
        <v>18</v>
      </c>
      <c r="D158" s="49">
        <v>23</v>
      </c>
      <c r="E158" s="31">
        <f>(année21!E157-année20!E157)/année20!E157</f>
        <v>0.16199033652623548</v>
      </c>
      <c r="F158" s="31">
        <f>(année21!F157-année20!F157)/année20!F157</f>
        <v>0.24022262038367889</v>
      </c>
      <c r="G158" s="31">
        <f>(année21!G157-année20!G157)/année20!G157</f>
        <v>0.44195314665927365</v>
      </c>
      <c r="H158" s="31">
        <f>(année21!H157-année20!H157)/année20!H157</f>
        <v>6.1344282760950858E-2</v>
      </c>
      <c r="I158" s="31">
        <f>(année21!I157-année20!I157)/année20!I157</f>
        <v>0.39356329039583415</v>
      </c>
      <c r="J158" s="31">
        <f>(année21!J157-année20!J157)/année20!J157</f>
        <v>0.56523162709476416</v>
      </c>
      <c r="K158" s="31">
        <f>(année21!K157-année20!K157)/année20!K157</f>
        <v>0.31886906561838524</v>
      </c>
      <c r="L158" s="31" t="e">
        <f>(année21!L157-année20!L157)/année20!L157</f>
        <v>#DIV/0!</v>
      </c>
    </row>
    <row r="159" spans="2:12" x14ac:dyDescent="0.25">
      <c r="B159" s="11" t="str">
        <f t="shared" si="25"/>
        <v>DIF SEM/PR      23</v>
      </c>
      <c r="C159" s="22" t="s">
        <v>19</v>
      </c>
      <c r="D159" s="49">
        <v>23</v>
      </c>
      <c r="E159" s="28">
        <f>IF(E150="","",(E157-E150)/E150)</f>
        <v>0.12307263759851873</v>
      </c>
      <c r="F159" s="28">
        <f t="shared" ref="F159:L159" si="28">IF(F150="","",(F157-F150)/F150)</f>
        <v>0.26994442241651601</v>
      </c>
      <c r="G159" s="28">
        <f t="shared" si="28"/>
        <v>0.34666545838215018</v>
      </c>
      <c r="H159" s="28">
        <f t="shared" si="28"/>
        <v>0.1795333621852804</v>
      </c>
      <c r="I159" s="28">
        <f t="shared" si="28"/>
        <v>0.18087338779911252</v>
      </c>
      <c r="J159" s="28">
        <f t="shared" si="28"/>
        <v>0.32699926817573877</v>
      </c>
      <c r="K159" s="28">
        <f t="shared" si="28"/>
        <v>0.33656561234540877</v>
      </c>
      <c r="L159" s="28">
        <f t="shared" si="28"/>
        <v>0.23116555498546262</v>
      </c>
    </row>
    <row r="160" spans="2:12" x14ac:dyDescent="0.25">
      <c r="B160" s="11" t="str">
        <f t="shared" si="25"/>
        <v>CHIF. AFF M      23</v>
      </c>
      <c r="C160" s="12" t="s">
        <v>21</v>
      </c>
      <c r="D160" s="49">
        <v>23</v>
      </c>
      <c r="E160" s="20">
        <v>3129533</v>
      </c>
      <c r="F160" s="26">
        <v>2834947</v>
      </c>
      <c r="G160" s="20">
        <v>2800752</v>
      </c>
      <c r="H160" s="26">
        <v>2687908</v>
      </c>
      <c r="I160" s="20">
        <v>2002594</v>
      </c>
      <c r="J160" s="26">
        <v>1983253</v>
      </c>
      <c r="K160" s="20">
        <v>1583403</v>
      </c>
      <c r="L160" s="26">
        <v>1507577</v>
      </c>
    </row>
    <row r="161" spans="2:12" x14ac:dyDescent="0.25">
      <c r="B161" s="11" t="str">
        <f t="shared" si="25"/>
        <v>DIF 2020      23</v>
      </c>
      <c r="C161" s="22" t="s">
        <v>18</v>
      </c>
      <c r="D161" s="49">
        <v>23</v>
      </c>
      <c r="E161" s="27"/>
      <c r="F161" s="27"/>
      <c r="G161" s="27"/>
      <c r="H161" s="27"/>
      <c r="I161" s="27"/>
      <c r="J161" s="27"/>
      <c r="K161" s="27"/>
      <c r="L161" s="27"/>
    </row>
    <row r="162" spans="2:12" x14ac:dyDescent="0.25">
      <c r="B162" s="11" t="str">
        <f t="shared" si="25"/>
        <v>DIF AN/PR      23</v>
      </c>
      <c r="C162" s="12" t="s">
        <v>20</v>
      </c>
      <c r="D162" s="49">
        <v>23</v>
      </c>
    </row>
    <row r="163" spans="2:12" x14ac:dyDescent="0.25">
      <c r="B163" s="11" t="str">
        <f t="shared" si="25"/>
        <v>CENTRALE      23</v>
      </c>
      <c r="C163" s="22" t="s">
        <v>22</v>
      </c>
      <c r="D163" s="49">
        <v>23</v>
      </c>
      <c r="E163" s="23"/>
      <c r="F163" s="23"/>
      <c r="G163" s="23"/>
      <c r="H163" s="23"/>
      <c r="I163" s="23"/>
      <c r="J163" s="23"/>
      <c r="K163" s="23"/>
      <c r="L163" s="23"/>
    </row>
    <row r="164" spans="2:12" x14ac:dyDescent="0.25">
      <c r="B164" s="11" t="str">
        <f t="shared" si="25"/>
        <v>C.A. SEM      24</v>
      </c>
      <c r="C164" s="25" t="s">
        <v>17</v>
      </c>
      <c r="D164" s="49">
        <v>24</v>
      </c>
      <c r="E164" s="20">
        <v>153858</v>
      </c>
      <c r="F164" s="26">
        <v>130164</v>
      </c>
      <c r="G164" s="20">
        <v>133134</v>
      </c>
      <c r="H164" s="26">
        <v>133413</v>
      </c>
      <c r="I164" s="20">
        <v>91239</v>
      </c>
      <c r="J164" s="26">
        <v>103555</v>
      </c>
      <c r="K164" s="20">
        <v>83709</v>
      </c>
      <c r="L164" s="26">
        <v>69781</v>
      </c>
    </row>
    <row r="165" spans="2:12" x14ac:dyDescent="0.25">
      <c r="B165" s="11" t="str">
        <f t="shared" si="25"/>
        <v>DIF 2020      24</v>
      </c>
      <c r="C165" s="22" t="s">
        <v>18</v>
      </c>
      <c r="D165" s="49">
        <v>24</v>
      </c>
      <c r="E165" s="31">
        <f>(année21!E164-année20!E164)/année20!E164</f>
        <v>-0.1255335474153855</v>
      </c>
      <c r="F165" s="31">
        <f>(année21!F164-année20!F164)/année20!F164</f>
        <v>-9.224428311400297E-2</v>
      </c>
      <c r="G165" s="31">
        <f>(année21!G164-année20!G164)/année20!G164</f>
        <v>-0.16278982021242477</v>
      </c>
      <c r="H165" s="31">
        <f>(année21!H164-année20!H164)/année20!H164</f>
        <v>-0.27156031427963023</v>
      </c>
      <c r="I165" s="31">
        <f>(année21!I164-année20!I164)/année20!I164</f>
        <v>-0.22537016912314067</v>
      </c>
      <c r="J165" s="31">
        <f>(année21!J164-année20!J164)/année20!J164</f>
        <v>-1.0151313840006882E-2</v>
      </c>
      <c r="K165" s="31">
        <f>(année21!K164-année20!K164)/année20!K164</f>
        <v>-0.12571804566248199</v>
      </c>
      <c r="L165" s="31" t="e">
        <f>(année21!L164-année20!L164)/année20!L164</f>
        <v>#DIV/0!</v>
      </c>
    </row>
    <row r="166" spans="2:12" x14ac:dyDescent="0.25">
      <c r="B166" s="11" t="str">
        <f t="shared" si="25"/>
        <v>DIF SEM/PR      24</v>
      </c>
      <c r="C166" s="12" t="s">
        <v>19</v>
      </c>
      <c r="D166" s="49">
        <v>24</v>
      </c>
      <c r="E166" s="28">
        <f>IF(E157="","",(E164-E157)/E157)</f>
        <v>-0.25173621243069738</v>
      </c>
      <c r="F166" s="28">
        <f t="shared" ref="F166:L166" si="29">IF(F157="","",(F164-F157)/F157)</f>
        <v>-0.31118860765522388</v>
      </c>
      <c r="G166" s="28">
        <f t="shared" si="29"/>
        <v>-0.36007113845562261</v>
      </c>
      <c r="H166" s="28">
        <f t="shared" si="29"/>
        <v>-0.28014438874890063</v>
      </c>
      <c r="I166" s="28">
        <f t="shared" si="29"/>
        <v>-0.35915067569465908</v>
      </c>
      <c r="J166" s="28">
        <f t="shared" si="29"/>
        <v>-0.34357072675984912</v>
      </c>
      <c r="K166" s="28">
        <f t="shared" si="29"/>
        <v>-0.31454610962807683</v>
      </c>
      <c r="L166" s="28">
        <f t="shared" si="29"/>
        <v>-0.39414645157929468</v>
      </c>
    </row>
    <row r="167" spans="2:12" x14ac:dyDescent="0.25">
      <c r="B167" s="11" t="str">
        <f t="shared" si="25"/>
        <v>CHIF. AFF M      24</v>
      </c>
      <c r="C167" s="22" t="s">
        <v>21</v>
      </c>
      <c r="D167" s="49">
        <v>24</v>
      </c>
      <c r="E167" s="20">
        <v>3283391</v>
      </c>
      <c r="F167" s="20">
        <v>2965111</v>
      </c>
      <c r="G167" s="20">
        <v>2800752</v>
      </c>
      <c r="H167" s="20">
        <v>2821320</v>
      </c>
      <c r="I167" s="20">
        <v>2093833</v>
      </c>
      <c r="J167" s="20">
        <v>2086809</v>
      </c>
      <c r="K167" s="20">
        <v>1667112</v>
      </c>
      <c r="L167" s="20">
        <v>1577358</v>
      </c>
    </row>
    <row r="168" spans="2:12" x14ac:dyDescent="0.25">
      <c r="B168" s="11" t="str">
        <f t="shared" si="25"/>
        <v>DIF 2020      24</v>
      </c>
      <c r="C168" s="12" t="s">
        <v>18</v>
      </c>
      <c r="D168" s="49">
        <v>24</v>
      </c>
      <c r="E168" s="21"/>
      <c r="F168" s="21"/>
      <c r="G168" s="21"/>
      <c r="H168" s="21"/>
      <c r="I168" s="21"/>
      <c r="J168" s="21"/>
      <c r="K168" s="21"/>
      <c r="L168" s="21"/>
    </row>
    <row r="169" spans="2:12" x14ac:dyDescent="0.25">
      <c r="B169" s="11" t="str">
        <f t="shared" si="25"/>
        <v>DIF AN/PR      24</v>
      </c>
      <c r="C169" s="22" t="s">
        <v>20</v>
      </c>
      <c r="D169" s="49">
        <v>24</v>
      </c>
      <c r="E169" s="23"/>
      <c r="F169" s="23"/>
      <c r="G169" s="23"/>
      <c r="H169" s="23"/>
      <c r="I169" s="23"/>
      <c r="J169" s="23"/>
      <c r="K169" s="23"/>
      <c r="L169" s="23"/>
    </row>
    <row r="170" spans="2:12" x14ac:dyDescent="0.25">
      <c r="B170" s="11" t="str">
        <f t="shared" si="25"/>
        <v>CENTRALE      24</v>
      </c>
      <c r="C170" s="12" t="s">
        <v>22</v>
      </c>
      <c r="D170" s="49">
        <v>24</v>
      </c>
    </row>
    <row r="171" spans="2:12" x14ac:dyDescent="0.25">
      <c r="B171" s="11" t="str">
        <f t="shared" si="25"/>
        <v>C.A. SEM      25</v>
      </c>
      <c r="C171" s="25" t="s">
        <v>17</v>
      </c>
      <c r="D171" s="49">
        <v>25</v>
      </c>
      <c r="E171" s="29">
        <v>113809</v>
      </c>
      <c r="F171" s="29">
        <v>92801</v>
      </c>
      <c r="G171" s="29">
        <v>94024</v>
      </c>
      <c r="H171" s="29">
        <v>92176</v>
      </c>
      <c r="I171" s="29">
        <v>70156</v>
      </c>
      <c r="J171" s="29">
        <v>67220</v>
      </c>
      <c r="K171" s="29">
        <v>62273</v>
      </c>
      <c r="L171" s="29">
        <v>52678</v>
      </c>
    </row>
    <row r="172" spans="2:12" x14ac:dyDescent="0.25">
      <c r="B172" s="11" t="str">
        <f t="shared" si="25"/>
        <v>DIF 2020      25</v>
      </c>
      <c r="C172" s="12" t="s">
        <v>18</v>
      </c>
      <c r="D172" s="49">
        <v>25</v>
      </c>
      <c r="E172" s="31">
        <f>(année21!E171-année20!E171)/année20!E171</f>
        <v>-0.220662453007197</v>
      </c>
      <c r="F172" s="31">
        <f>(année21!F171-année20!F171)/année20!F171</f>
        <v>-0.18143247772779394</v>
      </c>
      <c r="G172" s="31">
        <f>(année21!G171-année20!G171)/année20!G171</f>
        <v>-0.26185055504090188</v>
      </c>
      <c r="H172" s="31">
        <f>(année21!H171-année20!H171)/année20!H171</f>
        <v>-0.32344910601567778</v>
      </c>
      <c r="I172" s="31">
        <f>(année21!I171-année20!I171)/année20!I171</f>
        <v>-0.26309818915171629</v>
      </c>
      <c r="J172" s="31">
        <f>(année21!J171-année20!J171)/année20!J171</f>
        <v>-0.2118561596454408</v>
      </c>
      <c r="K172" s="31">
        <f>(année21!K171-année20!K171)/année20!K171</f>
        <v>-0.15763060357654951</v>
      </c>
      <c r="L172" s="31" t="e">
        <f>(année21!L171-année20!L171)/année20!L171</f>
        <v>#DIV/0!</v>
      </c>
    </row>
    <row r="173" spans="2:12" x14ac:dyDescent="0.25">
      <c r="B173" s="11" t="str">
        <f t="shared" si="25"/>
        <v>DIF SEM/PR      25</v>
      </c>
      <c r="C173" s="22" t="s">
        <v>19</v>
      </c>
      <c r="D173" s="49">
        <v>25</v>
      </c>
      <c r="E173" s="28">
        <f>IF(E164="","",(E171-E164)/E164)</f>
        <v>-0.26029845701880955</v>
      </c>
      <c r="F173" s="28">
        <f t="shared" ref="F173:L173" si="30">IF(F164="","",(F171-F164)/F164)</f>
        <v>-0.28704557327678926</v>
      </c>
      <c r="G173" s="28">
        <f t="shared" si="30"/>
        <v>-0.29376417744528072</v>
      </c>
      <c r="H173" s="28">
        <f t="shared" si="30"/>
        <v>-0.30909281704181751</v>
      </c>
      <c r="I173" s="28">
        <f t="shared" si="30"/>
        <v>-0.23107443089029911</v>
      </c>
      <c r="J173" s="28">
        <f t="shared" si="30"/>
        <v>-0.35087634590314326</v>
      </c>
      <c r="K173" s="28">
        <f t="shared" si="30"/>
        <v>-0.25607760216942027</v>
      </c>
      <c r="L173" s="28">
        <f t="shared" si="30"/>
        <v>-0.24509536979980223</v>
      </c>
    </row>
    <row r="174" spans="2:12" x14ac:dyDescent="0.25">
      <c r="B174" s="11" t="str">
        <f t="shared" si="25"/>
        <v>CHIF. AFF M      25</v>
      </c>
      <c r="C174" s="12" t="s">
        <v>21</v>
      </c>
      <c r="D174" s="49">
        <v>25</v>
      </c>
      <c r="E174" s="26">
        <f>E167+E171</f>
        <v>3397200</v>
      </c>
      <c r="F174" s="26">
        <f t="shared" ref="F174:L174" si="31">F167+F171</f>
        <v>3057912</v>
      </c>
      <c r="G174" s="26">
        <f t="shared" si="31"/>
        <v>2894776</v>
      </c>
      <c r="H174" s="26">
        <f t="shared" si="31"/>
        <v>2913496</v>
      </c>
      <c r="I174" s="26">
        <f t="shared" si="31"/>
        <v>2163989</v>
      </c>
      <c r="J174" s="26">
        <f t="shared" si="31"/>
        <v>2154029</v>
      </c>
      <c r="K174" s="26">
        <f t="shared" si="31"/>
        <v>1729385</v>
      </c>
      <c r="L174" s="26">
        <f t="shared" si="31"/>
        <v>1630036</v>
      </c>
    </row>
    <row r="175" spans="2:12" x14ac:dyDescent="0.25">
      <c r="B175" s="11" t="str">
        <f t="shared" si="25"/>
        <v>DIF 2020      25</v>
      </c>
      <c r="C175" s="22" t="s">
        <v>18</v>
      </c>
      <c r="D175" s="49">
        <v>25</v>
      </c>
      <c r="E175" s="23"/>
      <c r="F175" s="23"/>
      <c r="G175" s="23"/>
      <c r="H175" s="23"/>
      <c r="I175" s="23"/>
      <c r="J175" s="23"/>
      <c r="K175" s="23"/>
      <c r="L175" s="23"/>
    </row>
    <row r="176" spans="2:12" x14ac:dyDescent="0.25">
      <c r="B176" s="11" t="str">
        <f t="shared" si="25"/>
        <v>DIF AN/PR      25</v>
      </c>
      <c r="C176" s="12" t="s">
        <v>20</v>
      </c>
      <c r="D176" s="49">
        <v>25</v>
      </c>
    </row>
    <row r="177" spans="2:12" x14ac:dyDescent="0.25">
      <c r="B177" s="11" t="str">
        <f t="shared" si="25"/>
        <v>CENTRALE      25</v>
      </c>
      <c r="C177" s="22" t="s">
        <v>22</v>
      </c>
      <c r="D177" s="49">
        <v>25</v>
      </c>
      <c r="E177" s="23"/>
      <c r="F177" s="23"/>
      <c r="G177" s="23"/>
      <c r="H177" s="23"/>
      <c r="I177" s="23"/>
      <c r="J177" s="23"/>
      <c r="K177" s="23"/>
      <c r="L177" s="23"/>
    </row>
    <row r="178" spans="2:12" x14ac:dyDescent="0.25">
      <c r="B178" s="11" t="str">
        <f t="shared" si="25"/>
        <v>C.A. SEM      26</v>
      </c>
      <c r="C178" s="25" t="s">
        <v>17</v>
      </c>
      <c r="D178" s="49">
        <v>26</v>
      </c>
      <c r="E178" s="13">
        <v>101468</v>
      </c>
      <c r="F178" s="13">
        <v>86874</v>
      </c>
      <c r="G178" s="13">
        <v>101367</v>
      </c>
      <c r="H178" s="13">
        <v>91213</v>
      </c>
      <c r="I178" s="13">
        <v>65279</v>
      </c>
      <c r="J178" s="13">
        <v>70039</v>
      </c>
      <c r="K178" s="13">
        <v>63316</v>
      </c>
      <c r="L178" s="13">
        <v>60682</v>
      </c>
    </row>
    <row r="179" spans="2:12" x14ac:dyDescent="0.25">
      <c r="B179" s="11" t="str">
        <f t="shared" si="25"/>
        <v>DIF 2020      26</v>
      </c>
      <c r="C179" s="22" t="s">
        <v>18</v>
      </c>
      <c r="D179" s="49">
        <v>26</v>
      </c>
      <c r="E179" s="31">
        <f>(année21!E178-année20!E178)/année20!E178</f>
        <v>-0.28277480508648295</v>
      </c>
      <c r="F179" s="31">
        <f>(année21!F178-année20!F178)/année20!F178</f>
        <v>-0.21937675221048092</v>
      </c>
      <c r="G179" s="31">
        <f>(année21!G178-année20!G178)/année20!G178</f>
        <v>-0.15525388134703366</v>
      </c>
      <c r="H179" s="31">
        <f>(année21!H178-année20!H178)/année20!H178</f>
        <v>-0.37472665327639038</v>
      </c>
      <c r="I179" s="31">
        <f>(année21!I178-année20!I178)/année20!I178</f>
        <v>-0.27256011945886915</v>
      </c>
      <c r="J179" s="31">
        <f>(année21!J178-année20!J178)/année20!J178</f>
        <v>-0.14436327208756841</v>
      </c>
      <c r="K179" s="31">
        <f>(année21!K178-année20!K178)/année20!K178</f>
        <v>-0.14361457516163065</v>
      </c>
      <c r="L179" s="31" t="e">
        <f>(année21!L178-année20!L178)/année20!L178</f>
        <v>#DIV/0!</v>
      </c>
    </row>
    <row r="180" spans="2:12" x14ac:dyDescent="0.25">
      <c r="B180" s="11" t="str">
        <f t="shared" si="25"/>
        <v>DIF SEM/PR      26</v>
      </c>
      <c r="C180" s="12" t="s">
        <v>19</v>
      </c>
      <c r="D180" s="49">
        <v>26</v>
      </c>
      <c r="E180" s="28">
        <f>IF(E171="","",(E178-E171)/E171)</f>
        <v>-0.108436063931675</v>
      </c>
      <c r="F180" s="28">
        <f t="shared" ref="F180:L180" si="32">IF(F171="","",(F178-F171)/F171)</f>
        <v>-6.3867846251656771E-2</v>
      </c>
      <c r="G180" s="28">
        <f t="shared" si="32"/>
        <v>7.8097081596188209E-2</v>
      </c>
      <c r="H180" s="28">
        <f t="shared" si="32"/>
        <v>-1.04474049644159E-2</v>
      </c>
      <c r="I180" s="28">
        <f t="shared" si="32"/>
        <v>-6.9516506072181988E-2</v>
      </c>
      <c r="J180" s="28">
        <f t="shared" si="32"/>
        <v>4.1936923534662301E-2</v>
      </c>
      <c r="K180" s="28">
        <f t="shared" si="32"/>
        <v>1.674883175694121E-2</v>
      </c>
      <c r="L180" s="28">
        <f t="shared" si="32"/>
        <v>0.15194198716731844</v>
      </c>
    </row>
    <row r="181" spans="2:12" x14ac:dyDescent="0.25">
      <c r="B181" s="11" t="str">
        <f t="shared" si="25"/>
        <v>CHIF. AFF M      26</v>
      </c>
      <c r="C181" s="22" t="s">
        <v>21</v>
      </c>
      <c r="D181" s="49">
        <v>26</v>
      </c>
      <c r="E181" s="27"/>
      <c r="F181" s="20">
        <f>F174+F178</f>
        <v>3144786</v>
      </c>
      <c r="G181" s="20">
        <f t="shared" ref="G181:L181" si="33">G174+G178</f>
        <v>2996143</v>
      </c>
      <c r="H181" s="20">
        <f t="shared" si="33"/>
        <v>3004709</v>
      </c>
      <c r="I181" s="20">
        <f t="shared" si="33"/>
        <v>2229268</v>
      </c>
      <c r="J181" s="20">
        <f t="shared" si="33"/>
        <v>2224068</v>
      </c>
      <c r="K181" s="20">
        <f t="shared" si="33"/>
        <v>1792701</v>
      </c>
      <c r="L181" s="20">
        <f t="shared" si="33"/>
        <v>1690718</v>
      </c>
    </row>
    <row r="182" spans="2:12" x14ac:dyDescent="0.25">
      <c r="B182" s="11" t="str">
        <f t="shared" si="25"/>
        <v>DIF 2020      26</v>
      </c>
      <c r="C182" s="12" t="s">
        <v>18</v>
      </c>
      <c r="D182" s="49">
        <v>26</v>
      </c>
    </row>
    <row r="183" spans="2:12" x14ac:dyDescent="0.25">
      <c r="B183" s="11" t="str">
        <f t="shared" si="25"/>
        <v>DIF AN/PR      26</v>
      </c>
      <c r="C183" s="22" t="s">
        <v>20</v>
      </c>
      <c r="D183" s="49">
        <v>26</v>
      </c>
      <c r="E183" s="23"/>
      <c r="F183" s="23"/>
      <c r="G183" s="23"/>
      <c r="H183" s="23"/>
      <c r="I183" s="23"/>
      <c r="J183" s="23"/>
      <c r="K183" s="23"/>
      <c r="L183" s="23"/>
    </row>
    <row r="184" spans="2:12" x14ac:dyDescent="0.25">
      <c r="B184" s="11" t="str">
        <f t="shared" si="25"/>
        <v>CENTRALE      26</v>
      </c>
      <c r="C184" s="12" t="s">
        <v>22</v>
      </c>
      <c r="D184" s="49">
        <v>26</v>
      </c>
    </row>
    <row r="185" spans="2:12" x14ac:dyDescent="0.25">
      <c r="B185" s="11" t="str">
        <f t="shared" si="25"/>
        <v>C.A. SEM      27</v>
      </c>
      <c r="C185" s="25" t="s">
        <v>17</v>
      </c>
      <c r="D185" s="49">
        <v>27</v>
      </c>
      <c r="E185" s="20">
        <v>128838</v>
      </c>
      <c r="F185" s="20">
        <v>112440</v>
      </c>
      <c r="G185" s="20">
        <v>116286</v>
      </c>
      <c r="H185" s="20">
        <v>113245</v>
      </c>
      <c r="I185" s="20">
        <v>87291</v>
      </c>
      <c r="J185" s="20">
        <v>78023</v>
      </c>
      <c r="K185" s="20">
        <v>68908</v>
      </c>
      <c r="L185" s="20">
        <v>69637</v>
      </c>
    </row>
    <row r="186" spans="2:12" x14ac:dyDescent="0.25">
      <c r="B186" s="11" t="str">
        <f t="shared" si="25"/>
        <v>DIF 2020      27</v>
      </c>
      <c r="C186" s="12" t="s">
        <v>18</v>
      </c>
      <c r="D186" s="49">
        <v>27</v>
      </c>
      <c r="E186" s="31">
        <f>(année21!E185-année20!E185)/année20!E185</f>
        <v>0.1968008025861108</v>
      </c>
      <c r="F186" s="31">
        <f>(année21!F185-année20!F185)/année20!F185</f>
        <v>0.24392915223860784</v>
      </c>
      <c r="G186" s="31">
        <f>(année21!G185-année20!G185)/année20!G185</f>
        <v>0.23721672518353015</v>
      </c>
      <c r="H186" s="31">
        <f>(année21!H185-année20!H185)/année20!H185</f>
        <v>0.13235941124710024</v>
      </c>
      <c r="I186" s="31">
        <f>(année21!I185-année20!I185)/année20!I185</f>
        <v>0.33185334370851832</v>
      </c>
      <c r="J186" s="31">
        <f>(année21!J185-année20!J185)/année20!J185</f>
        <v>0.39038776819445437</v>
      </c>
      <c r="K186" s="31">
        <f>(année21!K185-année20!K185)/année20!K185</f>
        <v>0.21872623406023947</v>
      </c>
      <c r="L186" s="31" t="e">
        <f>(année21!L185-année20!L185)/année20!L185</f>
        <v>#DIV/0!</v>
      </c>
    </row>
    <row r="187" spans="2:12" x14ac:dyDescent="0.25">
      <c r="B187" s="11" t="str">
        <f t="shared" si="25"/>
        <v>DIF SEM/PR      27</v>
      </c>
      <c r="C187" s="22" t="s">
        <v>19</v>
      </c>
      <c r="D187" s="49">
        <v>27</v>
      </c>
      <c r="E187" s="28">
        <f>IF(E178="","",(E185-E178)/E178)</f>
        <v>0.26974021366342099</v>
      </c>
      <c r="F187" s="28">
        <f t="shared" ref="F187:L187" si="34">IF(F178="","",(F185-F178)/F178)</f>
        <v>0.2942882795773189</v>
      </c>
      <c r="G187" s="28">
        <f t="shared" si="34"/>
        <v>0.14717807570511113</v>
      </c>
      <c r="H187" s="28">
        <f t="shared" si="34"/>
        <v>0.24154451668073629</v>
      </c>
      <c r="I187" s="28">
        <f t="shared" si="34"/>
        <v>0.33719879287366533</v>
      </c>
      <c r="J187" s="28">
        <f t="shared" si="34"/>
        <v>0.11399363211924785</v>
      </c>
      <c r="K187" s="28">
        <f t="shared" si="34"/>
        <v>8.8318908332806867E-2</v>
      </c>
      <c r="L187" s="28">
        <f t="shared" si="34"/>
        <v>0.14757259154279687</v>
      </c>
    </row>
    <row r="188" spans="2:12" x14ac:dyDescent="0.25">
      <c r="B188" s="11" t="str">
        <f t="shared" si="25"/>
        <v>CHIF. AFF M      27</v>
      </c>
      <c r="C188" s="12" t="s">
        <v>21</v>
      </c>
      <c r="D188" s="49">
        <v>27</v>
      </c>
      <c r="E188" s="20">
        <v>3627507</v>
      </c>
      <c r="F188" s="26">
        <v>3257226</v>
      </c>
      <c r="G188" s="20">
        <v>3245563</v>
      </c>
      <c r="H188" s="26">
        <v>3117954</v>
      </c>
      <c r="I188" s="20">
        <v>2316559</v>
      </c>
      <c r="J188" s="26">
        <v>2302091</v>
      </c>
      <c r="K188" s="20">
        <v>1861606</v>
      </c>
      <c r="L188" s="26">
        <v>1760356</v>
      </c>
    </row>
    <row r="189" spans="2:12" x14ac:dyDescent="0.25">
      <c r="B189" s="11" t="str">
        <f t="shared" si="25"/>
        <v>DIF 2020      27</v>
      </c>
      <c r="C189" s="22" t="s">
        <v>18</v>
      </c>
      <c r="D189" s="49">
        <v>27</v>
      </c>
      <c r="E189" s="27"/>
      <c r="F189" s="27"/>
      <c r="G189" s="27"/>
      <c r="H189" s="27"/>
      <c r="I189" s="27"/>
      <c r="J189" s="27"/>
      <c r="K189" s="27"/>
      <c r="L189" s="27"/>
    </row>
    <row r="190" spans="2:12" x14ac:dyDescent="0.25">
      <c r="B190" s="11" t="str">
        <f t="shared" si="25"/>
        <v>DIF AN/PR      27</v>
      </c>
      <c r="C190" s="12" t="s">
        <v>20</v>
      </c>
      <c r="D190" s="49">
        <v>27</v>
      </c>
    </row>
    <row r="191" spans="2:12" x14ac:dyDescent="0.25">
      <c r="B191" s="11" t="str">
        <f t="shared" si="25"/>
        <v>CENTRALE      27</v>
      </c>
      <c r="C191" s="22" t="s">
        <v>22</v>
      </c>
      <c r="D191" s="49">
        <v>27</v>
      </c>
      <c r="E191" s="23"/>
      <c r="F191" s="23"/>
      <c r="G191" s="23"/>
      <c r="H191" s="23"/>
      <c r="I191" s="23"/>
      <c r="J191" s="23"/>
      <c r="K191" s="23"/>
      <c r="L191" s="23"/>
    </row>
    <row r="192" spans="2:12" x14ac:dyDescent="0.25">
      <c r="B192" s="11" t="str">
        <f t="shared" si="25"/>
        <v>C.A. SEM      28</v>
      </c>
      <c r="C192" s="25" t="s">
        <v>17</v>
      </c>
      <c r="D192" s="49">
        <v>28</v>
      </c>
      <c r="E192" s="13">
        <f>E195-E188</f>
        <v>118914</v>
      </c>
      <c r="F192" s="13">
        <f t="shared" ref="F192:L192" si="35">F195-F188</f>
        <v>95152</v>
      </c>
      <c r="G192" s="13">
        <f t="shared" si="35"/>
        <v>105515</v>
      </c>
      <c r="H192" s="13">
        <f t="shared" si="35"/>
        <v>106684</v>
      </c>
      <c r="I192" s="13">
        <f t="shared" si="35"/>
        <v>91083</v>
      </c>
      <c r="J192" s="13">
        <f t="shared" si="35"/>
        <v>70168</v>
      </c>
      <c r="K192" s="13">
        <f t="shared" si="35"/>
        <v>71350</v>
      </c>
      <c r="L192" s="13">
        <f t="shared" si="35"/>
        <v>62539</v>
      </c>
    </row>
    <row r="193" spans="2:12" x14ac:dyDescent="0.25">
      <c r="B193" s="11" t="str">
        <f t="shared" si="25"/>
        <v>DIF 2020      28</v>
      </c>
      <c r="C193" s="22" t="s">
        <v>18</v>
      </c>
      <c r="D193" s="49">
        <v>28</v>
      </c>
      <c r="E193" s="31">
        <f>(année21!E192-année20!E192)/année20!E192</f>
        <v>-7.8150315903717196E-2</v>
      </c>
      <c r="F193" s="31">
        <f>(année21!F192-année20!F192)/année20!F192</f>
        <v>-0.15092891688826227</v>
      </c>
      <c r="G193" s="31">
        <f>(année21!G192-année20!G192)/année20!G192</f>
        <v>-0.15431717814521234</v>
      </c>
      <c r="H193" s="31">
        <f>(année21!H192-année20!H192)/année20!H192</f>
        <v>-0.13140754249983716</v>
      </c>
      <c r="I193" s="31">
        <f>(année21!I192-année20!I192)/année20!I192</f>
        <v>1.6936290952281451E-3</v>
      </c>
      <c r="J193" s="31">
        <f>(année21!J192-année20!J192)/année20!J192</f>
        <v>-1.6979546091342113E-2</v>
      </c>
      <c r="K193" s="31">
        <f>(année21!K192-année20!K192)/année20!K192</f>
        <v>5.7726518026565463E-2</v>
      </c>
      <c r="L193" s="31" t="e">
        <f>(année21!L192-année20!L192)/année20!L192</f>
        <v>#DIV/0!</v>
      </c>
    </row>
    <row r="194" spans="2:12" x14ac:dyDescent="0.25">
      <c r="B194" s="11" t="str">
        <f t="shared" si="25"/>
        <v>DIF SEM/PR      28</v>
      </c>
      <c r="C194" s="12" t="s">
        <v>19</v>
      </c>
      <c r="D194" s="49">
        <v>28</v>
      </c>
      <c r="E194" s="28">
        <f>IF(E185="","",(E192-E185)/E185)</f>
        <v>-7.7026964094444192E-2</v>
      </c>
      <c r="F194" s="28">
        <f t="shared" ref="F194:L194" si="36">IF(F185="","",(F192-F185)/F185)</f>
        <v>-0.15375311277125578</v>
      </c>
      <c r="G194" s="28">
        <f t="shared" si="36"/>
        <v>-9.2625079545259101E-2</v>
      </c>
      <c r="H194" s="28">
        <f t="shared" si="36"/>
        <v>-5.7936332729921852E-2</v>
      </c>
      <c r="I194" s="28">
        <f t="shared" si="36"/>
        <v>4.3440904560607625E-2</v>
      </c>
      <c r="J194" s="28">
        <f t="shared" si="36"/>
        <v>-0.10067544185688836</v>
      </c>
      <c r="K194" s="28">
        <f t="shared" si="36"/>
        <v>3.543855575550009E-2</v>
      </c>
      <c r="L194" s="28">
        <f t="shared" si="36"/>
        <v>-0.10192857245429872</v>
      </c>
    </row>
    <row r="195" spans="2:12" x14ac:dyDescent="0.25">
      <c r="B195" s="11" t="str">
        <f t="shared" si="25"/>
        <v>CHIF. AFF M      28</v>
      </c>
      <c r="C195" s="22" t="s">
        <v>21</v>
      </c>
      <c r="D195" s="49">
        <v>28</v>
      </c>
      <c r="E195" s="20">
        <f>E202-E199</f>
        <v>3746421</v>
      </c>
      <c r="F195" s="20">
        <f t="shared" ref="F195:L195" si="37">F202-F199</f>
        <v>3352378</v>
      </c>
      <c r="G195" s="20">
        <f t="shared" si="37"/>
        <v>3351078</v>
      </c>
      <c r="H195" s="20">
        <f t="shared" si="37"/>
        <v>3224638</v>
      </c>
      <c r="I195" s="20">
        <f t="shared" si="37"/>
        <v>2407642</v>
      </c>
      <c r="J195" s="20">
        <f t="shared" si="37"/>
        <v>2372259</v>
      </c>
      <c r="K195" s="20">
        <f t="shared" si="37"/>
        <v>1932956</v>
      </c>
      <c r="L195" s="20">
        <f t="shared" si="37"/>
        <v>1822895</v>
      </c>
    </row>
    <row r="196" spans="2:12" x14ac:dyDescent="0.25">
      <c r="B196" s="11" t="str">
        <f t="shared" si="25"/>
        <v>DIF 2020      28</v>
      </c>
      <c r="C196" s="12" t="s">
        <v>18</v>
      </c>
      <c r="D196" s="49">
        <v>28</v>
      </c>
    </row>
    <row r="197" spans="2:12" x14ac:dyDescent="0.25">
      <c r="B197" s="11" t="str">
        <f t="shared" si="25"/>
        <v>DIF AN/PR      28</v>
      </c>
      <c r="C197" s="22" t="s">
        <v>20</v>
      </c>
      <c r="D197" s="49">
        <v>28</v>
      </c>
      <c r="E197" s="23"/>
      <c r="F197" s="23"/>
      <c r="G197" s="23"/>
      <c r="H197" s="23"/>
      <c r="I197" s="23"/>
      <c r="J197" s="23"/>
      <c r="K197" s="23"/>
      <c r="L197" s="23"/>
    </row>
    <row r="198" spans="2:12" x14ac:dyDescent="0.25">
      <c r="B198" s="11" t="str">
        <f t="shared" si="25"/>
        <v>CENTRALE      28</v>
      </c>
      <c r="C198" s="12" t="s">
        <v>22</v>
      </c>
      <c r="D198" s="49">
        <v>28</v>
      </c>
    </row>
    <row r="199" spans="2:12" x14ac:dyDescent="0.25">
      <c r="B199" s="11" t="str">
        <f t="shared" si="25"/>
        <v>C.A. SEM      29</v>
      </c>
      <c r="C199" s="25" t="s">
        <v>17</v>
      </c>
      <c r="D199" s="49">
        <v>29</v>
      </c>
      <c r="E199" s="20">
        <v>127347</v>
      </c>
      <c r="F199" s="20">
        <v>113135</v>
      </c>
      <c r="G199" s="20">
        <v>113635</v>
      </c>
      <c r="H199" s="20">
        <v>108021</v>
      </c>
      <c r="I199" s="20">
        <v>76557</v>
      </c>
      <c r="J199" s="20">
        <v>78338</v>
      </c>
      <c r="K199" s="20">
        <v>63216</v>
      </c>
      <c r="L199" s="20">
        <v>71586</v>
      </c>
    </row>
    <row r="200" spans="2:12" x14ac:dyDescent="0.25">
      <c r="B200" s="11" t="str">
        <f t="shared" si="25"/>
        <v>DIF 2020      29</v>
      </c>
      <c r="C200" s="12" t="s">
        <v>18</v>
      </c>
      <c r="D200" s="49">
        <v>29</v>
      </c>
      <c r="E200" s="31">
        <f>(année21!E199-année20!E199)/année20!E199</f>
        <v>5.0906852299095516E-3</v>
      </c>
      <c r="F200" s="31">
        <f>(année21!F199-année20!F199)/année20!F199</f>
        <v>-5.4782274504561711E-2</v>
      </c>
      <c r="G200" s="31">
        <f>(année21!G199-année20!G199)/année20!G199</f>
        <v>-1.2919442442565609E-3</v>
      </c>
      <c r="H200" s="31">
        <f>(année21!H199-année20!H199)/année20!H199</f>
        <v>-0.11639986584976809</v>
      </c>
      <c r="I200" s="31">
        <f>(année21!I199-année20!I199)/année20!I199</f>
        <v>-3.1659499114596507E-2</v>
      </c>
      <c r="J200" s="31">
        <f>(année21!J199-année20!J199)/année20!J199</f>
        <v>0.12372154404486968</v>
      </c>
      <c r="K200" s="31">
        <f>(année21!K199-année20!K199)/année20!K199</f>
        <v>-2.6772380879070124E-2</v>
      </c>
      <c r="L200" s="31">
        <f>(année21!L199-année20!L199)/année20!L199</f>
        <v>0.10312201436188245</v>
      </c>
    </row>
    <row r="201" spans="2:12" x14ac:dyDescent="0.25">
      <c r="B201" s="11" t="str">
        <f t="shared" si="25"/>
        <v>DIF SEM/PR      29</v>
      </c>
      <c r="C201" s="22" t="s">
        <v>19</v>
      </c>
      <c r="D201" s="49">
        <v>29</v>
      </c>
      <c r="E201" s="28">
        <f>IF(E192="","",(E199-E192)/E192)</f>
        <v>7.0916797012967353E-2</v>
      </c>
      <c r="F201" s="28">
        <f t="shared" ref="F201:L201" si="38">IF(F192="","",(F199-F192)/F192)</f>
        <v>0.18899234908357154</v>
      </c>
      <c r="G201" s="28">
        <f t="shared" si="38"/>
        <v>7.6955883049803345E-2</v>
      </c>
      <c r="H201" s="28">
        <f t="shared" si="38"/>
        <v>1.2532338494994563E-2</v>
      </c>
      <c r="I201" s="28">
        <f t="shared" si="38"/>
        <v>-0.15948091301340536</v>
      </c>
      <c r="J201" s="28">
        <f t="shared" si="38"/>
        <v>0.11643484209326188</v>
      </c>
      <c r="K201" s="28">
        <f t="shared" si="38"/>
        <v>-0.11400140154169587</v>
      </c>
      <c r="L201" s="28">
        <f t="shared" si="38"/>
        <v>0.14466173107980621</v>
      </c>
    </row>
    <row r="202" spans="2:12" x14ac:dyDescent="0.25">
      <c r="B202" s="11" t="str">
        <f t="shared" si="25"/>
        <v>CHIF. AFF M      29</v>
      </c>
      <c r="C202" s="12" t="s">
        <v>21</v>
      </c>
      <c r="D202" s="49">
        <v>29</v>
      </c>
      <c r="E202" s="20">
        <v>3873768</v>
      </c>
      <c r="F202" s="26">
        <v>3465513</v>
      </c>
      <c r="G202" s="20">
        <v>3464713</v>
      </c>
      <c r="H202" s="26">
        <v>3332659</v>
      </c>
      <c r="I202" s="20">
        <v>2484199</v>
      </c>
      <c r="J202" s="26">
        <v>2450597</v>
      </c>
      <c r="K202" s="20">
        <v>1996172</v>
      </c>
      <c r="L202" s="26">
        <v>1894481</v>
      </c>
    </row>
    <row r="203" spans="2:12" x14ac:dyDescent="0.25">
      <c r="B203" s="11" t="str">
        <f t="shared" ref="B203:B266" si="39">C203&amp;"      "&amp;D203</f>
        <v>DIF 2020      29</v>
      </c>
      <c r="C203" s="22" t="s">
        <v>18</v>
      </c>
      <c r="D203" s="49">
        <v>29</v>
      </c>
      <c r="E203" s="27"/>
      <c r="F203" s="27"/>
      <c r="G203" s="27"/>
      <c r="H203" s="27"/>
      <c r="I203" s="27"/>
      <c r="J203" s="27"/>
      <c r="K203" s="27"/>
      <c r="L203" s="27"/>
    </row>
    <row r="204" spans="2:12" x14ac:dyDescent="0.25">
      <c r="B204" s="11" t="str">
        <f t="shared" si="39"/>
        <v>DIF AN/PR      29</v>
      </c>
      <c r="C204" s="12" t="s">
        <v>20</v>
      </c>
      <c r="D204" s="49">
        <v>29</v>
      </c>
    </row>
    <row r="205" spans="2:12" x14ac:dyDescent="0.25">
      <c r="B205" s="11" t="str">
        <f t="shared" si="39"/>
        <v>CENTRALE      29</v>
      </c>
      <c r="C205" s="22" t="s">
        <v>22</v>
      </c>
      <c r="D205" s="49">
        <v>29</v>
      </c>
      <c r="E205" s="23"/>
      <c r="F205" s="23"/>
      <c r="G205" s="23"/>
      <c r="H205" s="23"/>
      <c r="I205" s="23"/>
      <c r="J205" s="23"/>
      <c r="K205" s="23"/>
      <c r="L205" s="23"/>
    </row>
    <row r="206" spans="2:12" x14ac:dyDescent="0.25">
      <c r="B206" s="11" t="str">
        <f t="shared" si="39"/>
        <v>C.A. SEM      30</v>
      </c>
      <c r="C206" s="25" t="s">
        <v>17</v>
      </c>
      <c r="D206" s="49">
        <v>30</v>
      </c>
      <c r="E206" s="13">
        <v>122007</v>
      </c>
      <c r="F206" s="13">
        <v>97360</v>
      </c>
      <c r="G206" s="13">
        <v>102574</v>
      </c>
      <c r="H206" s="13">
        <v>108506</v>
      </c>
      <c r="I206" s="13">
        <v>75840</v>
      </c>
      <c r="J206" s="13">
        <v>81592</v>
      </c>
      <c r="K206" s="13">
        <v>69160</v>
      </c>
      <c r="L206" s="13">
        <v>59267</v>
      </c>
    </row>
    <row r="207" spans="2:12" x14ac:dyDescent="0.25">
      <c r="B207" s="11" t="str">
        <f t="shared" si="39"/>
        <v>DIF 2020      30</v>
      </c>
      <c r="C207" s="22" t="s">
        <v>18</v>
      </c>
      <c r="D207" s="49">
        <v>30</v>
      </c>
      <c r="E207" s="31">
        <f>(année21!E206-année20!E206)/année20!E206</f>
        <v>6.2279067337663467E-2</v>
      </c>
      <c r="F207" s="31">
        <f>(année21!F206-année20!F206)/année20!F206</f>
        <v>-3.7764007076427394E-2</v>
      </c>
      <c r="G207" s="31">
        <f>(année21!G206-année20!G206)/année20!G206</f>
        <v>-0.26550282129865665</v>
      </c>
      <c r="H207" s="31">
        <f>(année21!H206-année20!H206)/année20!H206</f>
        <v>-3.267332911358551E-2</v>
      </c>
      <c r="I207" s="31">
        <f>(année21!I206-année20!I206)/année20!I206</f>
        <v>-4.5653596416167515E-2</v>
      </c>
      <c r="J207" s="31">
        <f>(année21!J206-année20!J206)/année20!J206</f>
        <v>0.12260425695848984</v>
      </c>
      <c r="K207" s="31">
        <f>(année21!K206-année20!K206)/année20!K206</f>
        <v>-1.8533760962733802E-2</v>
      </c>
      <c r="L207" s="31">
        <f>(année21!L206-année20!L206)/année20!L206</f>
        <v>-2.3656161968930695E-2</v>
      </c>
    </row>
    <row r="208" spans="2:12" x14ac:dyDescent="0.25">
      <c r="B208" s="11" t="str">
        <f t="shared" si="39"/>
        <v>DIF SEM/PR      30</v>
      </c>
      <c r="C208" s="12" t="s">
        <v>19</v>
      </c>
      <c r="D208" s="49">
        <v>30</v>
      </c>
      <c r="E208" s="28">
        <f>IF(E199="","",(E206-E199)/E199)</f>
        <v>-4.1932672147753772E-2</v>
      </c>
      <c r="F208" s="28">
        <f>IF(F199="","",(E206-F199)/F199)</f>
        <v>7.8419587218809386E-2</v>
      </c>
      <c r="G208" s="28">
        <f>IF(G199="","",(F206-G199)/G199)</f>
        <v>-0.14322171866062391</v>
      </c>
      <c r="H208" s="28">
        <f>IF(H199="","",(G206-H199)/H199)</f>
        <v>-5.0425380250136549E-2</v>
      </c>
      <c r="I208" s="28">
        <f>IF(I199="","",(H206-I199)/I199)</f>
        <v>0.41732304034902101</v>
      </c>
      <c r="J208" s="28">
        <f t="shared" ref="J208:L208" si="40">IF(J199="","",(J206-J199)/J199)</f>
        <v>4.1537950930582858E-2</v>
      </c>
      <c r="K208" s="28">
        <f t="shared" si="40"/>
        <v>9.4026828650974434E-2</v>
      </c>
      <c r="L208" s="28">
        <f t="shared" si="40"/>
        <v>-0.17208672086720866</v>
      </c>
    </row>
    <row r="209" spans="2:12" x14ac:dyDescent="0.25">
      <c r="B209" s="11" t="str">
        <f t="shared" si="39"/>
        <v>CHIF. AFF M      30</v>
      </c>
      <c r="C209" s="22" t="s">
        <v>21</v>
      </c>
      <c r="D209" s="49">
        <v>30</v>
      </c>
      <c r="E209" s="20">
        <f>E202+E206</f>
        <v>3995775</v>
      </c>
      <c r="F209" s="20">
        <f t="shared" ref="F209:L209" si="41">F202+F206</f>
        <v>3562873</v>
      </c>
      <c r="G209" s="20">
        <f t="shared" si="41"/>
        <v>3567287</v>
      </c>
      <c r="H209" s="20">
        <f t="shared" si="41"/>
        <v>3441165</v>
      </c>
      <c r="I209" s="20">
        <f t="shared" si="41"/>
        <v>2560039</v>
      </c>
      <c r="J209" s="20">
        <f t="shared" si="41"/>
        <v>2532189</v>
      </c>
      <c r="K209" s="20">
        <f t="shared" si="41"/>
        <v>2065332</v>
      </c>
      <c r="L209" s="20">
        <f t="shared" si="41"/>
        <v>1953748</v>
      </c>
    </row>
    <row r="210" spans="2:12" x14ac:dyDescent="0.25">
      <c r="B210" s="11" t="str">
        <f t="shared" si="39"/>
        <v>DIF 2020      30</v>
      </c>
      <c r="C210" s="12" t="s">
        <v>18</v>
      </c>
      <c r="D210" s="49">
        <v>30</v>
      </c>
    </row>
    <row r="211" spans="2:12" x14ac:dyDescent="0.25">
      <c r="B211" s="11" t="str">
        <f t="shared" si="39"/>
        <v>DIF AN/PR      30</v>
      </c>
      <c r="C211" s="22" t="s">
        <v>20</v>
      </c>
      <c r="D211" s="49">
        <v>30</v>
      </c>
      <c r="E211" s="23"/>
      <c r="F211" s="23"/>
      <c r="G211" s="23"/>
      <c r="H211" s="23"/>
      <c r="I211" s="23"/>
      <c r="J211" s="23"/>
      <c r="K211" s="23"/>
      <c r="L211" s="23"/>
    </row>
    <row r="212" spans="2:12" x14ac:dyDescent="0.25">
      <c r="B212" s="11" t="str">
        <f t="shared" si="39"/>
        <v>CENTRALE      30</v>
      </c>
      <c r="C212" s="12" t="s">
        <v>22</v>
      </c>
      <c r="D212" s="49">
        <v>30</v>
      </c>
    </row>
    <row r="213" spans="2:12" x14ac:dyDescent="0.25">
      <c r="B213" s="11" t="str">
        <f t="shared" si="39"/>
        <v>C.A. SEM      31</v>
      </c>
      <c r="C213" s="25" t="s">
        <v>17</v>
      </c>
      <c r="D213" s="49">
        <v>31</v>
      </c>
      <c r="E213" s="29">
        <v>109875</v>
      </c>
      <c r="F213" s="29">
        <v>89415</v>
      </c>
      <c r="G213" s="29">
        <v>88506</v>
      </c>
      <c r="H213" s="29">
        <v>95030</v>
      </c>
      <c r="I213" s="29">
        <v>62314</v>
      </c>
      <c r="J213" s="29">
        <v>67094</v>
      </c>
      <c r="K213" s="29">
        <v>52076</v>
      </c>
      <c r="L213" s="29">
        <v>55323</v>
      </c>
    </row>
    <row r="214" spans="2:12" x14ac:dyDescent="0.25">
      <c r="B214" s="11" t="str">
        <f t="shared" si="39"/>
        <v>DIF 2020      31</v>
      </c>
      <c r="C214" s="12" t="s">
        <v>18</v>
      </c>
      <c r="D214" s="49">
        <v>31</v>
      </c>
      <c r="E214" s="31">
        <f>(année21!E213-année20!E213)/année20!E213</f>
        <v>-0.20600796340590968</v>
      </c>
      <c r="F214" s="31">
        <f>(année21!F213-année20!F213)/année20!F213</f>
        <v>-0.2119457444276989</v>
      </c>
      <c r="G214" s="31">
        <f>(année21!G213-année20!G213)/année20!G213</f>
        <v>-0.30751897347625379</v>
      </c>
      <c r="H214" s="31">
        <f>(année21!H213-année20!H213)/année20!H213</f>
        <v>-0.2532082262614832</v>
      </c>
      <c r="I214" s="31">
        <f>(année21!I213-année20!I213)/année20!I213</f>
        <v>-0.36865887883608067</v>
      </c>
      <c r="J214" s="31">
        <f>(année21!J213-année20!J213)/année20!J213</f>
        <v>-0.22094238405982211</v>
      </c>
      <c r="K214" s="31">
        <f>(année21!K213-année20!K213)/année20!K213</f>
        <v>-0.25293012179551549</v>
      </c>
      <c r="L214" s="31">
        <f>(année21!L213-année20!L213)/année20!L213</f>
        <v>-0.15308543698237986</v>
      </c>
    </row>
    <row r="215" spans="2:12" x14ac:dyDescent="0.25">
      <c r="B215" s="11" t="str">
        <f t="shared" si="39"/>
        <v>DIF SEM/PR      31</v>
      </c>
      <c r="C215" s="22" t="s">
        <v>19</v>
      </c>
      <c r="D215" s="49">
        <v>31</v>
      </c>
      <c r="E215" s="28">
        <f>IF(E206="","",(E213-E206)/E206)</f>
        <v>-9.9436917553910847E-2</v>
      </c>
      <c r="F215" s="28">
        <f>IF(F206="","",(F213-E206)/E206)</f>
        <v>-0.26713221372544199</v>
      </c>
      <c r="G215" s="28">
        <f>IF(F206="","",(G213-F206)/F206)</f>
        <v>-9.0940838126540677E-2</v>
      </c>
      <c r="H215" s="28">
        <f>IF(G206="","",(H213-G206)/G206)</f>
        <v>-7.3546902723887142E-2</v>
      </c>
      <c r="I215" s="28">
        <f>IF(H206="","",(I213-H206)/H206)</f>
        <v>-0.42570917737267983</v>
      </c>
      <c r="J215" s="28">
        <f t="shared" ref="J215:L215" si="42">IF(J206="","",(J213-J206)/J206)</f>
        <v>-0.17768898911658007</v>
      </c>
      <c r="K215" s="28">
        <f t="shared" si="42"/>
        <v>-0.24702139965297859</v>
      </c>
      <c r="L215" s="28">
        <f t="shared" si="42"/>
        <v>-6.6546307388597362E-2</v>
      </c>
    </row>
    <row r="216" spans="2:12" x14ac:dyDescent="0.25">
      <c r="B216" s="11" t="str">
        <f t="shared" si="39"/>
        <v>CHIF. AFF M      31</v>
      </c>
      <c r="C216" s="12" t="s">
        <v>21</v>
      </c>
      <c r="D216" s="49">
        <v>31</v>
      </c>
      <c r="E216" s="26">
        <f>E209+E213</f>
        <v>4105650</v>
      </c>
      <c r="F216" s="26">
        <f t="shared" ref="F216:L216" si="43">F209+F213</f>
        <v>3652288</v>
      </c>
      <c r="G216" s="26">
        <f t="shared" si="43"/>
        <v>3655793</v>
      </c>
      <c r="H216" s="26">
        <f t="shared" si="43"/>
        <v>3536195</v>
      </c>
      <c r="I216" s="26">
        <f t="shared" si="43"/>
        <v>2622353</v>
      </c>
      <c r="J216" s="26">
        <f t="shared" si="43"/>
        <v>2599283</v>
      </c>
      <c r="K216" s="26">
        <f t="shared" si="43"/>
        <v>2117408</v>
      </c>
      <c r="L216" s="26">
        <f t="shared" si="43"/>
        <v>2009071</v>
      </c>
    </row>
    <row r="217" spans="2:12" x14ac:dyDescent="0.25">
      <c r="B217" s="11" t="str">
        <f t="shared" si="39"/>
        <v>DIF 2020      31</v>
      </c>
      <c r="C217" s="22" t="s">
        <v>18</v>
      </c>
      <c r="D217" s="49">
        <v>31</v>
      </c>
      <c r="E217" s="23"/>
      <c r="F217" s="23"/>
      <c r="G217" s="23"/>
      <c r="H217" s="23"/>
      <c r="I217" s="23"/>
      <c r="J217" s="23"/>
      <c r="K217" s="23"/>
      <c r="L217" s="23"/>
    </row>
    <row r="218" spans="2:12" x14ac:dyDescent="0.25">
      <c r="B218" s="11" t="str">
        <f t="shared" si="39"/>
        <v>DIF AN/PR      31</v>
      </c>
      <c r="C218" s="12" t="s">
        <v>20</v>
      </c>
      <c r="D218" s="49">
        <v>31</v>
      </c>
    </row>
    <row r="219" spans="2:12" x14ac:dyDescent="0.25">
      <c r="B219" s="11" t="str">
        <f t="shared" si="39"/>
        <v>CENTRALE      31</v>
      </c>
      <c r="C219" s="22" t="s">
        <v>22</v>
      </c>
      <c r="D219" s="49">
        <v>31</v>
      </c>
      <c r="E219" s="23"/>
      <c r="F219" s="23"/>
      <c r="G219" s="23"/>
      <c r="H219" s="23"/>
      <c r="I219" s="23"/>
      <c r="J219" s="23"/>
      <c r="K219" s="23"/>
      <c r="L219" s="23"/>
    </row>
    <row r="220" spans="2:12" x14ac:dyDescent="0.25">
      <c r="B220" s="11" t="str">
        <f t="shared" si="39"/>
        <v>C.A. SEM      32</v>
      </c>
      <c r="C220" s="25" t="s">
        <v>17</v>
      </c>
      <c r="D220" s="49">
        <v>32</v>
      </c>
      <c r="E220" s="20">
        <v>112071</v>
      </c>
      <c r="F220" s="26">
        <v>89521</v>
      </c>
      <c r="G220" s="20">
        <v>86904</v>
      </c>
      <c r="H220" s="26">
        <v>94584</v>
      </c>
      <c r="I220" s="20">
        <v>56658</v>
      </c>
      <c r="J220" s="26">
        <v>69167</v>
      </c>
      <c r="K220" s="20">
        <v>52158</v>
      </c>
      <c r="L220" s="26">
        <v>50716</v>
      </c>
    </row>
    <row r="221" spans="2:12" x14ac:dyDescent="0.25">
      <c r="B221" s="11" t="str">
        <f t="shared" si="39"/>
        <v>DIF 2020      32</v>
      </c>
      <c r="C221" s="22" t="s">
        <v>18</v>
      </c>
      <c r="D221" s="49">
        <v>32</v>
      </c>
      <c r="E221" s="31">
        <f>(année21!E220-année20!E220)/année20!E220</f>
        <v>-0.23216426755825345</v>
      </c>
      <c r="F221" s="31">
        <f>(année21!F220-année20!F220)/année20!F220</f>
        <v>-0.36017582103419932</v>
      </c>
      <c r="G221" s="31">
        <f>(année21!G220-année20!G220)/année20!G220</f>
        <v>-0.40319745082957914</v>
      </c>
      <c r="H221" s="31">
        <f>(année21!H220-année20!H220)/année20!H220</f>
        <v>-0.3229685621027315</v>
      </c>
      <c r="I221" s="31">
        <f>(année21!I220-année20!I220)/année20!I220</f>
        <v>-0.44734146841073363</v>
      </c>
      <c r="J221" s="31">
        <f>(année21!J220-année20!J220)/année20!J220</f>
        <v>-0.26474402585253848</v>
      </c>
      <c r="K221" s="31">
        <f>(année21!K220-année20!K220)/année20!K220</f>
        <v>-0.37193088084773318</v>
      </c>
      <c r="L221" s="31">
        <f>(année21!L220-année20!L220)/année20!L220</f>
        <v>-0.29921238082078211</v>
      </c>
    </row>
    <row r="222" spans="2:12" x14ac:dyDescent="0.25">
      <c r="B222" s="11" t="str">
        <f t="shared" si="39"/>
        <v>DIF SEM/PR      32</v>
      </c>
      <c r="C222" s="12" t="s">
        <v>19</v>
      </c>
      <c r="D222" s="49">
        <v>32</v>
      </c>
      <c r="E222" s="28">
        <f>IF(E213="","",(E220-E213)/E213)</f>
        <v>1.9986348122866895E-2</v>
      </c>
      <c r="F222" s="28">
        <f t="shared" ref="F222:L222" si="44">IF(F213="","",(F220-F213)/F213)</f>
        <v>1.1854834200078286E-3</v>
      </c>
      <c r="G222" s="28">
        <f t="shared" si="44"/>
        <v>-1.8100467764897293E-2</v>
      </c>
      <c r="H222" s="28">
        <f t="shared" si="44"/>
        <v>-4.6932547616542145E-3</v>
      </c>
      <c r="I222" s="28">
        <f t="shared" si="44"/>
        <v>-9.0766119973039766E-2</v>
      </c>
      <c r="J222" s="28">
        <f t="shared" si="44"/>
        <v>3.0896950546993769E-2</v>
      </c>
      <c r="K222" s="28">
        <f t="shared" si="44"/>
        <v>1.5746217067363084E-3</v>
      </c>
      <c r="L222" s="28">
        <f t="shared" si="44"/>
        <v>-8.3274587422952476E-2</v>
      </c>
    </row>
    <row r="223" spans="2:12" x14ac:dyDescent="0.25">
      <c r="B223" s="11" t="str">
        <f t="shared" si="39"/>
        <v>CHIF. AFF M      32</v>
      </c>
      <c r="C223" s="22" t="s">
        <v>21</v>
      </c>
      <c r="D223" s="49">
        <v>32</v>
      </c>
      <c r="E223" s="20">
        <v>4217721</v>
      </c>
      <c r="F223" s="20">
        <v>3741808</v>
      </c>
      <c r="G223" s="20">
        <v>3742696</v>
      </c>
      <c r="H223" s="20">
        <v>3630780</v>
      </c>
      <c r="I223" s="20">
        <v>2679012</v>
      </c>
      <c r="J223" s="20">
        <v>2668450</v>
      </c>
      <c r="K223" s="20">
        <v>2169565</v>
      </c>
      <c r="L223" s="20">
        <v>2059787</v>
      </c>
    </row>
    <row r="224" spans="2:12" x14ac:dyDescent="0.25">
      <c r="B224" s="11" t="str">
        <f t="shared" si="39"/>
        <v>DIF 2020      32</v>
      </c>
      <c r="C224" s="12" t="s">
        <v>18</v>
      </c>
      <c r="D224" s="49">
        <v>32</v>
      </c>
      <c r="E224" s="21"/>
      <c r="F224" s="21"/>
      <c r="G224" s="21"/>
      <c r="H224" s="21"/>
      <c r="I224" s="21"/>
      <c r="J224" s="21"/>
      <c r="K224" s="21"/>
      <c r="L224" s="21"/>
    </row>
    <row r="225" spans="2:12" x14ac:dyDescent="0.25">
      <c r="B225" s="11" t="str">
        <f t="shared" si="39"/>
        <v>DIF AN/PR      32</v>
      </c>
      <c r="C225" s="22" t="s">
        <v>20</v>
      </c>
      <c r="D225" s="49">
        <v>32</v>
      </c>
      <c r="E225" s="23"/>
      <c r="F225" s="23"/>
      <c r="G225" s="23"/>
      <c r="H225" s="23"/>
      <c r="I225" s="23"/>
      <c r="J225" s="23"/>
      <c r="K225" s="23"/>
      <c r="L225" s="23"/>
    </row>
    <row r="226" spans="2:12" x14ac:dyDescent="0.25">
      <c r="B226" s="11" t="str">
        <f t="shared" si="39"/>
        <v>CENTRALE      32</v>
      </c>
      <c r="C226" s="12" t="s">
        <v>22</v>
      </c>
      <c r="D226" s="49">
        <v>32</v>
      </c>
    </row>
    <row r="227" spans="2:12" x14ac:dyDescent="0.25">
      <c r="B227" s="11" t="str">
        <f t="shared" si="39"/>
        <v>C.A. SEM      33</v>
      </c>
      <c r="C227" s="25" t="s">
        <v>17</v>
      </c>
      <c r="D227" s="49">
        <v>33</v>
      </c>
      <c r="E227" s="20">
        <v>89349</v>
      </c>
      <c r="F227" s="20">
        <v>83150</v>
      </c>
      <c r="G227" s="20">
        <v>78877</v>
      </c>
      <c r="H227" s="20">
        <v>74421</v>
      </c>
      <c r="I227" s="20">
        <v>50597</v>
      </c>
      <c r="J227" s="20">
        <v>50423</v>
      </c>
      <c r="K227" s="20">
        <v>49447</v>
      </c>
      <c r="L227" s="20">
        <v>41098</v>
      </c>
    </row>
    <row r="228" spans="2:12" x14ac:dyDescent="0.25">
      <c r="B228" s="11" t="str">
        <f t="shared" si="39"/>
        <v>DIF 2020      33</v>
      </c>
      <c r="C228" s="12" t="s">
        <v>18</v>
      </c>
      <c r="D228" s="49">
        <v>33</v>
      </c>
      <c r="E228" s="31">
        <f>(année21!E227-année20!E227)/année20!E227</f>
        <v>-0.14855438449370104</v>
      </c>
      <c r="F228" s="31">
        <f>(année21!F227-année20!F227)/année20!F227</f>
        <v>-0.15088944713354982</v>
      </c>
      <c r="G228" s="31">
        <f>(année21!G227-année20!G227)/année20!G227</f>
        <v>-0.20433958076946354</v>
      </c>
      <c r="H228" s="31">
        <f>(année21!H227-année20!H227)/année20!H227</f>
        <v>-0.12977233129479998</v>
      </c>
      <c r="I228" s="31">
        <f>(année21!I227-année20!I227)/année20!I227</f>
        <v>-0.30403983439017346</v>
      </c>
      <c r="J228" s="31">
        <f>(année21!J227-année20!J227)/année20!J227</f>
        <v>-0.15601566684520621</v>
      </c>
      <c r="K228" s="31">
        <f>(année21!K227-année20!K227)/année20!K227</f>
        <v>-0.13525471747608472</v>
      </c>
      <c r="L228" s="31">
        <f>(année21!L227-année20!L227)/année20!L227</f>
        <v>-4.4521423755608767E-2</v>
      </c>
    </row>
    <row r="229" spans="2:12" x14ac:dyDescent="0.25">
      <c r="B229" s="11" t="str">
        <f t="shared" si="39"/>
        <v>DIF SEM/PR      33</v>
      </c>
      <c r="C229" s="22" t="s">
        <v>19</v>
      </c>
      <c r="D229" s="49">
        <v>33</v>
      </c>
      <c r="E229" s="28">
        <f>IF(E220="","",(E227-E220)/E220)</f>
        <v>-0.20274647321787082</v>
      </c>
      <c r="F229" s="28">
        <f t="shared" ref="F229:L229" si="45">IF(F220="","",(F227-F220)/F220)</f>
        <v>-7.1167658985042612E-2</v>
      </c>
      <c r="G229" s="28">
        <f t="shared" si="45"/>
        <v>-9.2366289238700175E-2</v>
      </c>
      <c r="H229" s="28">
        <f t="shared" si="45"/>
        <v>-0.2131755899517889</v>
      </c>
      <c r="I229" s="28">
        <f t="shared" si="45"/>
        <v>-0.10697518443997317</v>
      </c>
      <c r="J229" s="28">
        <f t="shared" si="45"/>
        <v>-0.27099628435525613</v>
      </c>
      <c r="K229" s="28">
        <f t="shared" si="45"/>
        <v>-5.1976686222631234E-2</v>
      </c>
      <c r="L229" s="28">
        <f t="shared" si="45"/>
        <v>-0.18964429371401531</v>
      </c>
    </row>
    <row r="230" spans="2:12" x14ac:dyDescent="0.25">
      <c r="B230" s="11" t="str">
        <f t="shared" si="39"/>
        <v>CHIF. AFF M      33</v>
      </c>
      <c r="C230" s="12" t="s">
        <v>21</v>
      </c>
      <c r="D230" s="49">
        <v>33</v>
      </c>
      <c r="E230" s="20">
        <v>4307070</v>
      </c>
      <c r="F230" s="26">
        <v>3824958</v>
      </c>
      <c r="G230" s="20">
        <v>3821573</v>
      </c>
      <c r="H230" s="26">
        <v>3705201</v>
      </c>
      <c r="I230" s="20">
        <v>2729609</v>
      </c>
      <c r="J230" s="26">
        <v>2718873</v>
      </c>
      <c r="K230" s="20">
        <v>2219012</v>
      </c>
      <c r="L230" s="26">
        <v>2100885</v>
      </c>
    </row>
    <row r="231" spans="2:12" x14ac:dyDescent="0.25">
      <c r="B231" s="11" t="str">
        <f t="shared" si="39"/>
        <v>DIF 2020      33</v>
      </c>
      <c r="C231" s="22" t="s">
        <v>18</v>
      </c>
      <c r="D231" s="49">
        <v>33</v>
      </c>
      <c r="E231" s="27"/>
      <c r="F231" s="27"/>
      <c r="G231" s="27"/>
      <c r="H231" s="27"/>
      <c r="I231" s="27"/>
      <c r="J231" s="27"/>
      <c r="K231" s="27"/>
      <c r="L231" s="27"/>
    </row>
    <row r="232" spans="2:12" x14ac:dyDescent="0.25">
      <c r="B232" s="11" t="str">
        <f t="shared" si="39"/>
        <v>DIF AN/PR      33</v>
      </c>
      <c r="C232" s="12" t="s">
        <v>20</v>
      </c>
      <c r="D232" s="49">
        <v>33</v>
      </c>
    </row>
    <row r="233" spans="2:12" x14ac:dyDescent="0.25">
      <c r="B233" s="11" t="str">
        <f t="shared" si="39"/>
        <v>CENTRALE      33</v>
      </c>
      <c r="C233" s="22" t="s">
        <v>22</v>
      </c>
      <c r="D233" s="49">
        <v>33</v>
      </c>
      <c r="E233" s="23"/>
      <c r="F233" s="23"/>
      <c r="G233" s="23"/>
      <c r="H233" s="23"/>
      <c r="I233" s="23"/>
      <c r="J233" s="23"/>
      <c r="K233" s="23"/>
      <c r="L233" s="23"/>
    </row>
    <row r="234" spans="2:12" x14ac:dyDescent="0.25">
      <c r="B234" s="11" t="str">
        <f t="shared" si="39"/>
        <v>C.A. SEM      34</v>
      </c>
      <c r="C234" s="25" t="s">
        <v>17</v>
      </c>
      <c r="D234" s="49">
        <v>34</v>
      </c>
      <c r="E234" s="20">
        <v>84702</v>
      </c>
      <c r="F234" s="26">
        <v>70633</v>
      </c>
      <c r="G234" s="20">
        <v>72891</v>
      </c>
      <c r="H234" s="26">
        <v>72541</v>
      </c>
      <c r="I234" s="20">
        <v>47641</v>
      </c>
      <c r="J234" s="26">
        <v>50764</v>
      </c>
      <c r="K234" s="20">
        <v>42943</v>
      </c>
      <c r="L234" s="26">
        <v>36951</v>
      </c>
    </row>
    <row r="235" spans="2:12" x14ac:dyDescent="0.25">
      <c r="B235" s="11" t="str">
        <f t="shared" si="39"/>
        <v>DIF 2020      34</v>
      </c>
      <c r="C235" s="22" t="s">
        <v>18</v>
      </c>
      <c r="D235" s="49">
        <v>34</v>
      </c>
      <c r="E235" s="31">
        <f>(année21!E234-année20!E234)/année20!E234</f>
        <v>-0.16046029873824227</v>
      </c>
      <c r="F235" s="31">
        <f>(année21!F234-année20!F234)/année20!F234</f>
        <v>-0.12448559670781893</v>
      </c>
      <c r="G235" s="31">
        <f>(année21!G234-année20!G234)/année20!G234</f>
        <v>-0.14455215472725566</v>
      </c>
      <c r="H235" s="31">
        <f>(année21!H234-année20!H234)/année20!H234</f>
        <v>-0.14460402811188153</v>
      </c>
      <c r="I235" s="31">
        <f>(année21!I234-année20!I234)/année20!I234</f>
        <v>-0.23470731864036498</v>
      </c>
      <c r="J235" s="31">
        <f>(année21!J234-année20!J234)/année20!J234</f>
        <v>-4.8632845443130492E-2</v>
      </c>
      <c r="K235" s="31">
        <f>(année21!K234-année20!K234)/année20!K234</f>
        <v>-9.2037381596752371E-2</v>
      </c>
      <c r="L235" s="31">
        <f>(année21!L234-année20!L234)/année20!L234</f>
        <v>-4.874501777442637E-3</v>
      </c>
    </row>
    <row r="236" spans="2:12" x14ac:dyDescent="0.25">
      <c r="B236" s="11" t="str">
        <f t="shared" si="39"/>
        <v>DIF SEM/PR      34</v>
      </c>
      <c r="C236" s="12" t="s">
        <v>19</v>
      </c>
      <c r="D236" s="49">
        <v>34</v>
      </c>
      <c r="E236" s="28">
        <f>IF(E227="","",(E234-E227)/E227)</f>
        <v>-5.2009535641137562E-2</v>
      </c>
      <c r="F236" s="28">
        <f t="shared" ref="F236:L236" si="46">IF(F227="","",(F234-F227)/F227)</f>
        <v>-0.15053517739025857</v>
      </c>
      <c r="G236" s="28">
        <f t="shared" si="46"/>
        <v>-7.5890310229851543E-2</v>
      </c>
      <c r="H236" s="28">
        <f t="shared" si="46"/>
        <v>-2.5261686889453246E-2</v>
      </c>
      <c r="I236" s="28">
        <f t="shared" si="46"/>
        <v>-5.842243611281301E-2</v>
      </c>
      <c r="J236" s="28">
        <f t="shared" si="46"/>
        <v>6.7627868234734151E-3</v>
      </c>
      <c r="K236" s="28">
        <f t="shared" si="46"/>
        <v>-0.13153477460715512</v>
      </c>
      <c r="L236" s="28">
        <f t="shared" si="46"/>
        <v>-0.10090515353545185</v>
      </c>
    </row>
    <row r="237" spans="2:12" x14ac:dyDescent="0.25">
      <c r="B237" s="11" t="str">
        <f t="shared" si="39"/>
        <v>CHIF. AFF M      34</v>
      </c>
      <c r="C237" s="22" t="s">
        <v>21</v>
      </c>
      <c r="D237" s="49">
        <v>34</v>
      </c>
      <c r="E237" s="20">
        <f>E230+E234</f>
        <v>4391772</v>
      </c>
      <c r="F237" s="20">
        <f t="shared" ref="F237:L237" si="47">F230+F234</f>
        <v>3895591</v>
      </c>
      <c r="G237" s="20">
        <f t="shared" si="47"/>
        <v>3894464</v>
      </c>
      <c r="H237" s="20">
        <f t="shared" si="47"/>
        <v>3777742</v>
      </c>
      <c r="I237" s="20">
        <f t="shared" si="47"/>
        <v>2777250</v>
      </c>
      <c r="J237" s="20">
        <f t="shared" si="47"/>
        <v>2769637</v>
      </c>
      <c r="K237" s="20">
        <f t="shared" si="47"/>
        <v>2261955</v>
      </c>
      <c r="L237" s="20">
        <f t="shared" si="47"/>
        <v>2137836</v>
      </c>
    </row>
    <row r="238" spans="2:12" x14ac:dyDescent="0.25">
      <c r="B238" s="11" t="str">
        <f t="shared" si="39"/>
        <v>DIF 2020      34</v>
      </c>
      <c r="C238" s="12" t="s">
        <v>18</v>
      </c>
      <c r="D238" s="49">
        <v>34</v>
      </c>
    </row>
    <row r="239" spans="2:12" x14ac:dyDescent="0.25">
      <c r="B239" s="11" t="str">
        <f t="shared" si="39"/>
        <v>DIF AN/PR      34</v>
      </c>
      <c r="C239" s="22" t="s">
        <v>20</v>
      </c>
      <c r="D239" s="49">
        <v>34</v>
      </c>
      <c r="E239" s="23"/>
      <c r="F239" s="23"/>
      <c r="G239" s="23"/>
      <c r="H239" s="23"/>
      <c r="I239" s="23"/>
      <c r="J239" s="23"/>
      <c r="K239" s="23"/>
      <c r="L239" s="23"/>
    </row>
    <row r="240" spans="2:12" x14ac:dyDescent="0.25">
      <c r="B240" s="11" t="str">
        <f t="shared" si="39"/>
        <v>CENTRALE      34</v>
      </c>
      <c r="C240" s="12" t="s">
        <v>22</v>
      </c>
      <c r="D240" s="49">
        <v>34</v>
      </c>
    </row>
    <row r="241" spans="2:12" x14ac:dyDescent="0.25">
      <c r="B241" s="11" t="str">
        <f t="shared" si="39"/>
        <v>C.A. SEM      35</v>
      </c>
      <c r="C241" s="25" t="s">
        <v>17</v>
      </c>
      <c r="D241" s="49">
        <v>35</v>
      </c>
      <c r="E241" s="29">
        <v>80390</v>
      </c>
      <c r="F241" s="29">
        <v>75223</v>
      </c>
      <c r="G241" s="29">
        <v>75154</v>
      </c>
      <c r="H241" s="29">
        <v>76273</v>
      </c>
      <c r="I241" s="29">
        <v>50159</v>
      </c>
      <c r="J241" s="29">
        <v>47634</v>
      </c>
      <c r="K241" s="29">
        <v>46396</v>
      </c>
      <c r="L241" s="29">
        <v>40591</v>
      </c>
    </row>
    <row r="242" spans="2:12" x14ac:dyDescent="0.25">
      <c r="B242" s="11" t="str">
        <f t="shared" si="39"/>
        <v>DIF 2020      35</v>
      </c>
      <c r="C242" s="12" t="s">
        <v>18</v>
      </c>
      <c r="D242" s="49">
        <v>35</v>
      </c>
      <c r="E242" s="31">
        <f>(année21!E241-année20!E241)/année20!E241</f>
        <v>-0.14349336231328177</v>
      </c>
      <c r="F242" s="31">
        <f>(année21!F241-année20!F241)/année20!F241</f>
        <v>-3.0344045271149953E-2</v>
      </c>
      <c r="G242" s="31">
        <f>(année21!G241-année20!G241)/année20!G241</f>
        <v>-0.12734408564693861</v>
      </c>
      <c r="H242" s="31">
        <f>(année21!H241-année20!H241)/année20!H241</f>
        <v>7.1039402364703574E-2</v>
      </c>
      <c r="I242" s="31">
        <f>(année21!I241-année20!I241)/année20!I241</f>
        <v>-0.14050960434551654</v>
      </c>
      <c r="J242" s="31">
        <f>(année21!J241-année20!J241)/année20!J241</f>
        <v>7.259626210312993E-2</v>
      </c>
      <c r="K242" s="31">
        <f>(année21!K241-année20!K241)/année20!K241</f>
        <v>2.5348626488983183E-2</v>
      </c>
      <c r="L242" s="31">
        <f>(année21!L241-année20!L241)/année20!L241</f>
        <v>0.13547611055163924</v>
      </c>
    </row>
    <row r="243" spans="2:12" x14ac:dyDescent="0.25">
      <c r="B243" s="11" t="str">
        <f t="shared" si="39"/>
        <v>DIF SEM/PR      35</v>
      </c>
      <c r="C243" s="22" t="s">
        <v>19</v>
      </c>
      <c r="D243" s="49">
        <v>35</v>
      </c>
      <c r="E243" s="28">
        <f>IF(E234="","",(E241-E234)/E234)</f>
        <v>-5.0907888833793769E-2</v>
      </c>
      <c r="F243" s="28">
        <f t="shared" ref="F243:L243" si="48">IF(F234="","",(F241-F234)/F234)</f>
        <v>6.4983789446859119E-2</v>
      </c>
      <c r="G243" s="28">
        <f t="shared" si="48"/>
        <v>3.1046356889053519E-2</v>
      </c>
      <c r="H243" s="28">
        <f t="shared" si="48"/>
        <v>5.1446768034628693E-2</v>
      </c>
      <c r="I243" s="28">
        <f t="shared" si="48"/>
        <v>5.2853634474507249E-2</v>
      </c>
      <c r="J243" s="28">
        <f t="shared" si="48"/>
        <v>-6.1657867780316761E-2</v>
      </c>
      <c r="K243" s="28">
        <f t="shared" si="48"/>
        <v>8.0408914142002186E-2</v>
      </c>
      <c r="L243" s="28">
        <f t="shared" si="48"/>
        <v>9.8508836026088606E-2</v>
      </c>
    </row>
    <row r="244" spans="2:12" x14ac:dyDescent="0.25">
      <c r="B244" s="11" t="str">
        <f t="shared" si="39"/>
        <v>CHIF. AFF M      35</v>
      </c>
      <c r="C244" s="12" t="s">
        <v>21</v>
      </c>
      <c r="D244" s="49">
        <v>35</v>
      </c>
      <c r="E244" s="26">
        <f>IF(E241="","",(E237+E241))</f>
        <v>4472162</v>
      </c>
      <c r="F244" s="26">
        <f t="shared" ref="F244:L244" si="49">IF(F241="","",(F237+F241))</f>
        <v>3970814</v>
      </c>
      <c r="G244" s="26">
        <f t="shared" si="49"/>
        <v>3969618</v>
      </c>
      <c r="H244" s="26">
        <f t="shared" si="49"/>
        <v>3854015</v>
      </c>
      <c r="I244" s="26">
        <f t="shared" si="49"/>
        <v>2827409</v>
      </c>
      <c r="J244" s="26">
        <f t="shared" si="49"/>
        <v>2817271</v>
      </c>
      <c r="K244" s="26">
        <f t="shared" si="49"/>
        <v>2308351</v>
      </c>
      <c r="L244" s="26">
        <f t="shared" si="49"/>
        <v>2178427</v>
      </c>
    </row>
    <row r="245" spans="2:12" x14ac:dyDescent="0.25">
      <c r="B245" s="11" t="str">
        <f t="shared" si="39"/>
        <v>DIF 2020      35</v>
      </c>
      <c r="C245" s="22" t="s">
        <v>18</v>
      </c>
      <c r="D245" s="49">
        <v>35</v>
      </c>
      <c r="E245" s="23"/>
      <c r="F245" s="23"/>
      <c r="G245" s="23"/>
      <c r="H245" s="23"/>
      <c r="I245" s="23"/>
      <c r="J245" s="23"/>
      <c r="K245" s="23"/>
      <c r="L245" s="23"/>
    </row>
    <row r="246" spans="2:12" x14ac:dyDescent="0.25">
      <c r="B246" s="11" t="str">
        <f t="shared" si="39"/>
        <v>DIF AN/PR      35</v>
      </c>
      <c r="C246" s="12" t="s">
        <v>20</v>
      </c>
      <c r="D246" s="49">
        <v>35</v>
      </c>
    </row>
    <row r="247" spans="2:12" x14ac:dyDescent="0.25">
      <c r="B247" s="11" t="str">
        <f t="shared" si="39"/>
        <v>CENTRALE      35</v>
      </c>
      <c r="C247" s="22" t="s">
        <v>22</v>
      </c>
      <c r="D247" s="49">
        <v>35</v>
      </c>
      <c r="E247" s="23"/>
      <c r="F247" s="23"/>
      <c r="G247" s="23"/>
      <c r="H247" s="23"/>
      <c r="I247" s="23"/>
      <c r="J247" s="23"/>
      <c r="K247" s="23"/>
      <c r="L247" s="23"/>
    </row>
    <row r="248" spans="2:12" x14ac:dyDescent="0.25">
      <c r="B248" s="11" t="str">
        <f t="shared" si="39"/>
        <v>C.A. SEM      36</v>
      </c>
      <c r="C248" s="25" t="s">
        <v>17</v>
      </c>
      <c r="D248" s="49">
        <v>36</v>
      </c>
    </row>
    <row r="249" spans="2:12" x14ac:dyDescent="0.25">
      <c r="B249" s="11" t="str">
        <f t="shared" si="39"/>
        <v>DIF 2020      36</v>
      </c>
      <c r="C249" s="22" t="s">
        <v>18</v>
      </c>
      <c r="D249" s="49">
        <v>36</v>
      </c>
      <c r="E249" s="31">
        <f>(année21!E248-année20!E248)/année20!E248</f>
        <v>-1</v>
      </c>
      <c r="F249" s="31">
        <f>(année21!F248-année20!F248)/année20!F248</f>
        <v>-1</v>
      </c>
      <c r="G249" s="31">
        <f>(année21!G248-année20!G248)/année20!G248</f>
        <v>-1</v>
      </c>
      <c r="H249" s="31">
        <f>(année21!H248-année20!H248)/année20!H248</f>
        <v>-1</v>
      </c>
      <c r="I249" s="31">
        <f>(année21!I248-année20!I248)/année20!I248</f>
        <v>-1</v>
      </c>
      <c r="J249" s="31">
        <f>(année21!J248-année20!J248)/année20!J248</f>
        <v>-1</v>
      </c>
      <c r="K249" s="31">
        <f>(année21!K248-année20!K248)/année20!K248</f>
        <v>-1</v>
      </c>
      <c r="L249" s="31">
        <f>(année21!L248-année20!L248)/année20!L248</f>
        <v>-1</v>
      </c>
    </row>
    <row r="250" spans="2:12" x14ac:dyDescent="0.25">
      <c r="B250" s="11" t="str">
        <f t="shared" si="39"/>
        <v>DIF SEM/PR      36</v>
      </c>
      <c r="C250" s="12" t="s">
        <v>19</v>
      </c>
      <c r="D250" s="49">
        <v>36</v>
      </c>
      <c r="E250" s="28">
        <f>IF(E241="","",(E248-E241)/E241)</f>
        <v>-1</v>
      </c>
      <c r="F250" s="28">
        <f t="shared" ref="F250:L250" si="50">IF(F241="","",(F248-F241)/F241)</f>
        <v>-1</v>
      </c>
      <c r="G250" s="28">
        <f t="shared" si="50"/>
        <v>-1</v>
      </c>
      <c r="H250" s="28">
        <f t="shared" si="50"/>
        <v>-1</v>
      </c>
      <c r="I250" s="28">
        <f t="shared" si="50"/>
        <v>-1</v>
      </c>
      <c r="J250" s="28">
        <f t="shared" si="50"/>
        <v>-1</v>
      </c>
      <c r="K250" s="28">
        <f t="shared" si="50"/>
        <v>-1</v>
      </c>
      <c r="L250" s="28">
        <f t="shared" si="50"/>
        <v>-1</v>
      </c>
    </row>
    <row r="251" spans="2:12" x14ac:dyDescent="0.25">
      <c r="B251" s="11" t="str">
        <f t="shared" si="39"/>
        <v>CHIF. AFF M      36</v>
      </c>
      <c r="C251" s="22" t="s">
        <v>21</v>
      </c>
      <c r="D251" s="49">
        <v>36</v>
      </c>
      <c r="E251" s="23" t="str">
        <f>IF(E248="","",(E244+E248))</f>
        <v/>
      </c>
      <c r="F251" s="23" t="str">
        <f t="shared" ref="F251:L251" si="51">IF(F248="","",(F244+F248))</f>
        <v/>
      </c>
      <c r="G251" s="23" t="str">
        <f t="shared" si="51"/>
        <v/>
      </c>
      <c r="H251" s="23" t="str">
        <f t="shared" si="51"/>
        <v/>
      </c>
      <c r="I251" s="23" t="str">
        <f t="shared" si="51"/>
        <v/>
      </c>
      <c r="J251" s="23" t="str">
        <f t="shared" si="51"/>
        <v/>
      </c>
      <c r="K251" s="23" t="str">
        <f t="shared" si="51"/>
        <v/>
      </c>
      <c r="L251" s="23" t="str">
        <f t="shared" si="51"/>
        <v/>
      </c>
    </row>
    <row r="252" spans="2:12" x14ac:dyDescent="0.25">
      <c r="B252" s="11" t="str">
        <f t="shared" si="39"/>
        <v>DIF 2020      36</v>
      </c>
      <c r="C252" s="12" t="s">
        <v>18</v>
      </c>
      <c r="D252" s="49">
        <v>36</v>
      </c>
    </row>
    <row r="253" spans="2:12" x14ac:dyDescent="0.25">
      <c r="B253" s="11" t="str">
        <f t="shared" si="39"/>
        <v>DIF AN/PR      36</v>
      </c>
      <c r="C253" s="22" t="s">
        <v>20</v>
      </c>
      <c r="D253" s="49">
        <v>36</v>
      </c>
      <c r="E253" s="23"/>
      <c r="F253" s="23"/>
      <c r="G253" s="23"/>
      <c r="H253" s="23"/>
      <c r="I253" s="23"/>
      <c r="J253" s="23"/>
      <c r="K253" s="23"/>
      <c r="L253" s="23"/>
    </row>
    <row r="254" spans="2:12" x14ac:dyDescent="0.25">
      <c r="B254" s="11" t="str">
        <f t="shared" si="39"/>
        <v>CENTRALE      36</v>
      </c>
      <c r="C254" s="12" t="s">
        <v>22</v>
      </c>
      <c r="D254" s="49">
        <v>36</v>
      </c>
    </row>
    <row r="255" spans="2:12" x14ac:dyDescent="0.25">
      <c r="B255" s="11" t="str">
        <f t="shared" si="39"/>
        <v>C.A. SEM      37</v>
      </c>
      <c r="C255" s="25" t="s">
        <v>17</v>
      </c>
      <c r="D255" s="49">
        <v>37</v>
      </c>
      <c r="E255" s="23"/>
      <c r="F255" s="23"/>
      <c r="G255" s="23"/>
      <c r="H255" s="23"/>
      <c r="I255" s="23"/>
      <c r="J255" s="23"/>
      <c r="K255" s="23"/>
      <c r="L255" s="23"/>
    </row>
    <row r="256" spans="2:12" x14ac:dyDescent="0.25">
      <c r="B256" s="11" t="str">
        <f t="shared" si="39"/>
        <v>DIF 2020      37</v>
      </c>
      <c r="C256" s="12" t="s">
        <v>18</v>
      </c>
      <c r="D256" s="49">
        <v>37</v>
      </c>
      <c r="E256" s="31">
        <f>(année21!E255-année20!E255)/année20!E255</f>
        <v>-1</v>
      </c>
      <c r="F256" s="31">
        <f>(année21!F255-année20!F255)/année20!F255</f>
        <v>-1</v>
      </c>
      <c r="G256" s="31">
        <f>(année21!G255-année20!G255)/année20!G255</f>
        <v>-1</v>
      </c>
      <c r="H256" s="31">
        <f>(année21!H255-année20!H255)/année20!H255</f>
        <v>-1</v>
      </c>
      <c r="I256" s="31">
        <f>(année21!I255-année20!I255)/année20!I255</f>
        <v>-1</v>
      </c>
      <c r="J256" s="31">
        <f>(année21!J255-année20!J255)/année20!J255</f>
        <v>-1</v>
      </c>
      <c r="K256" s="31">
        <f>(année21!K255-année20!K255)/année20!K255</f>
        <v>-1</v>
      </c>
      <c r="L256" s="31">
        <f>(année21!L255-année20!L255)/année20!L255</f>
        <v>-1</v>
      </c>
    </row>
    <row r="257" spans="2:12" x14ac:dyDescent="0.25">
      <c r="B257" s="11" t="str">
        <f t="shared" si="39"/>
        <v>DIF SEM/PR      37</v>
      </c>
      <c r="C257" s="22" t="s">
        <v>19</v>
      </c>
      <c r="D257" s="49">
        <v>37</v>
      </c>
      <c r="E257" s="28" t="str">
        <f>IF(E248="","",(E255-E248)/E248)</f>
        <v/>
      </c>
      <c r="F257" s="28" t="str">
        <f t="shared" ref="F257:L257" si="52">IF(F248="","",(F255-F248)/F248)</f>
        <v/>
      </c>
      <c r="G257" s="28" t="str">
        <f t="shared" si="52"/>
        <v/>
      </c>
      <c r="H257" s="28" t="str">
        <f t="shared" si="52"/>
        <v/>
      </c>
      <c r="I257" s="28" t="str">
        <f t="shared" si="52"/>
        <v/>
      </c>
      <c r="J257" s="28" t="str">
        <f t="shared" si="52"/>
        <v/>
      </c>
      <c r="K257" s="28" t="str">
        <f t="shared" si="52"/>
        <v/>
      </c>
      <c r="L257" s="28" t="str">
        <f t="shared" si="52"/>
        <v/>
      </c>
    </row>
    <row r="258" spans="2:12" x14ac:dyDescent="0.25">
      <c r="B258" s="11" t="str">
        <f t="shared" si="39"/>
        <v>CHIF. AFF M      37</v>
      </c>
      <c r="C258" s="12" t="s">
        <v>21</v>
      </c>
      <c r="D258" s="49">
        <v>37</v>
      </c>
      <c r="E258" s="11" t="str">
        <f>IF(E255="","",(E251+E255))</f>
        <v/>
      </c>
      <c r="F258" s="11" t="str">
        <f t="shared" ref="F258:L258" si="53">IF(F255="","",(F251+F255))</f>
        <v/>
      </c>
      <c r="G258" s="11" t="str">
        <f t="shared" si="53"/>
        <v/>
      </c>
      <c r="H258" s="11" t="str">
        <f t="shared" si="53"/>
        <v/>
      </c>
      <c r="I258" s="11" t="str">
        <f t="shared" si="53"/>
        <v/>
      </c>
      <c r="J258" s="11" t="str">
        <f t="shared" si="53"/>
        <v/>
      </c>
      <c r="K258" s="11" t="str">
        <f t="shared" si="53"/>
        <v/>
      </c>
      <c r="L258" s="11" t="str">
        <f t="shared" si="53"/>
        <v/>
      </c>
    </row>
    <row r="259" spans="2:12" x14ac:dyDescent="0.25">
      <c r="B259" s="11" t="str">
        <f t="shared" si="39"/>
        <v>DIF 2020      37</v>
      </c>
      <c r="C259" s="22" t="s">
        <v>18</v>
      </c>
      <c r="D259" s="49">
        <v>37</v>
      </c>
      <c r="E259" s="23"/>
      <c r="F259" s="23"/>
      <c r="G259" s="23"/>
      <c r="H259" s="23"/>
      <c r="I259" s="23"/>
      <c r="J259" s="23"/>
      <c r="K259" s="23"/>
      <c r="L259" s="23"/>
    </row>
    <row r="260" spans="2:12" x14ac:dyDescent="0.25">
      <c r="B260" s="11" t="str">
        <f t="shared" si="39"/>
        <v>DIF AN/PR      37</v>
      </c>
      <c r="C260" s="12" t="s">
        <v>20</v>
      </c>
      <c r="D260" s="49">
        <v>37</v>
      </c>
    </row>
    <row r="261" spans="2:12" x14ac:dyDescent="0.25">
      <c r="B261" s="11" t="str">
        <f t="shared" si="39"/>
        <v>CENTRALE      37</v>
      </c>
      <c r="C261" s="22" t="s">
        <v>22</v>
      </c>
      <c r="D261" s="49">
        <v>37</v>
      </c>
      <c r="E261" s="23"/>
      <c r="F261" s="23"/>
      <c r="G261" s="23"/>
      <c r="H261" s="23"/>
      <c r="I261" s="23"/>
      <c r="J261" s="23"/>
      <c r="K261" s="23"/>
      <c r="L261" s="23"/>
    </row>
    <row r="262" spans="2:12" x14ac:dyDescent="0.25">
      <c r="B262" s="11" t="str">
        <f t="shared" si="39"/>
        <v>C.A. SEM      38</v>
      </c>
      <c r="C262" s="25" t="s">
        <v>17</v>
      </c>
      <c r="D262" s="49">
        <v>38</v>
      </c>
    </row>
    <row r="263" spans="2:12" x14ac:dyDescent="0.25">
      <c r="B263" s="11" t="str">
        <f t="shared" si="39"/>
        <v>DIF 2020      38</v>
      </c>
      <c r="C263" s="22" t="s">
        <v>18</v>
      </c>
      <c r="D263" s="49">
        <v>38</v>
      </c>
      <c r="E263" s="31">
        <f>(année21!E262-année20!E262)/année20!E262</f>
        <v>-1</v>
      </c>
      <c r="F263" s="31">
        <f>(année21!F262-année20!F262)/année20!F262</f>
        <v>-1</v>
      </c>
      <c r="G263" s="31">
        <f>(année21!G262-année20!G262)/année20!G262</f>
        <v>-1</v>
      </c>
      <c r="H263" s="31">
        <f>(année21!H262-année20!H262)/année20!H262</f>
        <v>-1</v>
      </c>
      <c r="I263" s="31">
        <f>(année21!I262-année20!I262)/année20!I262</f>
        <v>-1</v>
      </c>
      <c r="J263" s="31">
        <f>(année21!J262-année20!J262)/année20!J262</f>
        <v>-1</v>
      </c>
      <c r="K263" s="31">
        <f>(année21!K262-année20!K262)/année20!K262</f>
        <v>-1</v>
      </c>
      <c r="L263" s="31">
        <f>(année21!L262-année20!L262)/année20!L262</f>
        <v>-1</v>
      </c>
    </row>
    <row r="264" spans="2:12" x14ac:dyDescent="0.25">
      <c r="B264" s="11" t="str">
        <f t="shared" si="39"/>
        <v>DIF SEM/PR      38</v>
      </c>
      <c r="C264" s="12" t="s">
        <v>19</v>
      </c>
      <c r="D264" s="49">
        <v>38</v>
      </c>
      <c r="E264" s="28" t="str">
        <f>IF(E255="","",(E262-E255)/E255)</f>
        <v/>
      </c>
      <c r="F264" s="28" t="str">
        <f t="shared" ref="F264:L264" si="54">IF(F255="","",(F262-F255)/F255)</f>
        <v/>
      </c>
      <c r="G264" s="28" t="str">
        <f t="shared" si="54"/>
        <v/>
      </c>
      <c r="H264" s="28" t="str">
        <f t="shared" si="54"/>
        <v/>
      </c>
      <c r="I264" s="28" t="str">
        <f t="shared" si="54"/>
        <v/>
      </c>
      <c r="J264" s="28" t="str">
        <f t="shared" si="54"/>
        <v/>
      </c>
      <c r="K264" s="28" t="str">
        <f t="shared" si="54"/>
        <v/>
      </c>
      <c r="L264" s="28" t="str">
        <f t="shared" si="54"/>
        <v/>
      </c>
    </row>
    <row r="265" spans="2:12" x14ac:dyDescent="0.25">
      <c r="B265" s="11" t="str">
        <f t="shared" si="39"/>
        <v>CHIF. AFF M      38</v>
      </c>
      <c r="C265" s="22" t="s">
        <v>21</v>
      </c>
      <c r="D265" s="49">
        <v>38</v>
      </c>
      <c r="E265" s="23" t="str">
        <f>IF(E262="","",(E258+E262))</f>
        <v/>
      </c>
      <c r="F265" s="23" t="str">
        <f t="shared" ref="F265:L265" si="55">IF(F262="","",(F258+F262))</f>
        <v/>
      </c>
      <c r="G265" s="23" t="str">
        <f t="shared" si="55"/>
        <v/>
      </c>
      <c r="H265" s="23" t="str">
        <f t="shared" si="55"/>
        <v/>
      </c>
      <c r="I265" s="23" t="str">
        <f t="shared" si="55"/>
        <v/>
      </c>
      <c r="J265" s="23" t="str">
        <f t="shared" si="55"/>
        <v/>
      </c>
      <c r="K265" s="23" t="str">
        <f t="shared" si="55"/>
        <v/>
      </c>
      <c r="L265" s="23" t="str">
        <f t="shared" si="55"/>
        <v/>
      </c>
    </row>
    <row r="266" spans="2:12" x14ac:dyDescent="0.25">
      <c r="B266" s="11" t="str">
        <f t="shared" si="39"/>
        <v>DIF 2020      38</v>
      </c>
      <c r="C266" s="12" t="s">
        <v>18</v>
      </c>
      <c r="D266" s="49">
        <v>38</v>
      </c>
    </row>
    <row r="267" spans="2:12" x14ac:dyDescent="0.25">
      <c r="B267" s="11" t="str">
        <f t="shared" ref="B267:B330" si="56">C267&amp;"      "&amp;D267</f>
        <v>DIF AN/PR      38</v>
      </c>
      <c r="C267" s="22" t="s">
        <v>20</v>
      </c>
      <c r="D267" s="49">
        <v>38</v>
      </c>
      <c r="E267" s="23"/>
      <c r="F267" s="23"/>
      <c r="G267" s="23"/>
      <c r="H267" s="23"/>
      <c r="I267" s="23"/>
      <c r="J267" s="23"/>
      <c r="K267" s="23"/>
      <c r="L267" s="23"/>
    </row>
    <row r="268" spans="2:12" x14ac:dyDescent="0.25">
      <c r="B268" s="11" t="str">
        <f t="shared" si="56"/>
        <v>CENTRALE      38</v>
      </c>
      <c r="C268" s="12" t="s">
        <v>22</v>
      </c>
      <c r="D268" s="49">
        <v>38</v>
      </c>
    </row>
    <row r="269" spans="2:12" x14ac:dyDescent="0.25">
      <c r="B269" s="11" t="str">
        <f t="shared" si="56"/>
        <v>C.A. SEM      39</v>
      </c>
      <c r="C269" s="25" t="s">
        <v>17</v>
      </c>
      <c r="D269" s="49">
        <v>39</v>
      </c>
      <c r="E269" s="23"/>
      <c r="F269" s="23"/>
      <c r="G269" s="23"/>
      <c r="H269" s="23"/>
      <c r="I269" s="23"/>
      <c r="J269" s="23"/>
      <c r="K269" s="23"/>
      <c r="L269" s="23"/>
    </row>
    <row r="270" spans="2:12" x14ac:dyDescent="0.25">
      <c r="B270" s="11" t="str">
        <f t="shared" si="56"/>
        <v>DIF 2020      39</v>
      </c>
      <c r="C270" s="12" t="s">
        <v>18</v>
      </c>
      <c r="D270" s="49">
        <v>39</v>
      </c>
      <c r="E270" s="31">
        <f>(année21!E269-année20!E269)/année20!E269</f>
        <v>-1</v>
      </c>
      <c r="F270" s="31">
        <f>(année21!F269-année20!F269)/année20!F269</f>
        <v>-1</v>
      </c>
      <c r="G270" s="31">
        <f>(année21!G269-année20!G269)/année20!G269</f>
        <v>-1</v>
      </c>
      <c r="H270" s="31">
        <f>(année21!H269-année20!H269)/année20!H269</f>
        <v>-1</v>
      </c>
      <c r="I270" s="31">
        <f>(année21!I269-année20!I269)/année20!I269</f>
        <v>-1</v>
      </c>
      <c r="J270" s="31">
        <f>(année21!J269-année20!J269)/année20!J269</f>
        <v>-1</v>
      </c>
      <c r="K270" s="31">
        <f>(année21!K269-année20!K269)/année20!K269</f>
        <v>-1</v>
      </c>
      <c r="L270" s="31">
        <f>(année21!L269-année20!L269)/année20!L269</f>
        <v>-1</v>
      </c>
    </row>
    <row r="271" spans="2:12" x14ac:dyDescent="0.25">
      <c r="B271" s="11" t="str">
        <f t="shared" si="56"/>
        <v>DIF SEM/PR      39</v>
      </c>
      <c r="C271" s="22" t="s">
        <v>19</v>
      </c>
      <c r="D271" s="49">
        <v>39</v>
      </c>
      <c r="E271" s="28" t="str">
        <f>IF(E262="","",(E269-E262)/E262)</f>
        <v/>
      </c>
      <c r="F271" s="28" t="str">
        <f t="shared" ref="F271:L271" si="57">IF(F262="","",(F269-F262)/F262)</f>
        <v/>
      </c>
      <c r="G271" s="28" t="str">
        <f t="shared" si="57"/>
        <v/>
      </c>
      <c r="H271" s="28" t="str">
        <f t="shared" si="57"/>
        <v/>
      </c>
      <c r="I271" s="28" t="str">
        <f t="shared" si="57"/>
        <v/>
      </c>
      <c r="J271" s="28" t="str">
        <f t="shared" si="57"/>
        <v/>
      </c>
      <c r="K271" s="28" t="str">
        <f t="shared" si="57"/>
        <v/>
      </c>
      <c r="L271" s="28" t="str">
        <f t="shared" si="57"/>
        <v/>
      </c>
    </row>
    <row r="272" spans="2:12" x14ac:dyDescent="0.25">
      <c r="B272" s="11" t="str">
        <f t="shared" si="56"/>
        <v>CHIF. AFF M      39</v>
      </c>
      <c r="C272" s="12" t="s">
        <v>21</v>
      </c>
      <c r="D272" s="49">
        <v>39</v>
      </c>
      <c r="E272" s="11" t="str">
        <f>IF(E269="","",(E265+E269))</f>
        <v/>
      </c>
      <c r="F272" s="11" t="str">
        <f t="shared" ref="F272:L272" si="58">IF(F269="","",(F265+F269))</f>
        <v/>
      </c>
      <c r="G272" s="11" t="str">
        <f t="shared" si="58"/>
        <v/>
      </c>
      <c r="H272" s="11" t="str">
        <f t="shared" si="58"/>
        <v/>
      </c>
      <c r="I272" s="11" t="str">
        <f t="shared" si="58"/>
        <v/>
      </c>
      <c r="J272" s="11" t="str">
        <f t="shared" si="58"/>
        <v/>
      </c>
      <c r="K272" s="11" t="str">
        <f t="shared" si="58"/>
        <v/>
      </c>
      <c r="L272" s="11" t="str">
        <f t="shared" si="58"/>
        <v/>
      </c>
    </row>
    <row r="273" spans="2:12" x14ac:dyDescent="0.25">
      <c r="B273" s="11" t="str">
        <f t="shared" si="56"/>
        <v>DIF 2020      39</v>
      </c>
      <c r="C273" s="22" t="s">
        <v>18</v>
      </c>
      <c r="D273" s="49">
        <v>39</v>
      </c>
      <c r="E273" s="23"/>
      <c r="F273" s="23"/>
      <c r="G273" s="23"/>
      <c r="H273" s="23"/>
      <c r="I273" s="23"/>
      <c r="J273" s="23"/>
      <c r="K273" s="23"/>
      <c r="L273" s="23"/>
    </row>
    <row r="274" spans="2:12" x14ac:dyDescent="0.25">
      <c r="B274" s="11" t="str">
        <f t="shared" si="56"/>
        <v>DIF AN/PR      39</v>
      </c>
      <c r="C274" s="12" t="s">
        <v>20</v>
      </c>
      <c r="D274" s="49">
        <v>39</v>
      </c>
    </row>
    <row r="275" spans="2:12" x14ac:dyDescent="0.25">
      <c r="B275" s="11" t="str">
        <f t="shared" si="56"/>
        <v>CENTRALE      39</v>
      </c>
      <c r="C275" s="22" t="s">
        <v>22</v>
      </c>
      <c r="D275" s="49">
        <v>39</v>
      </c>
      <c r="E275" s="23"/>
      <c r="F275" s="23"/>
      <c r="G275" s="23"/>
      <c r="H275" s="23"/>
      <c r="I275" s="23"/>
      <c r="J275" s="23"/>
      <c r="K275" s="23"/>
      <c r="L275" s="23"/>
    </row>
    <row r="276" spans="2:12" x14ac:dyDescent="0.25">
      <c r="B276" s="11" t="str">
        <f t="shared" si="56"/>
        <v>C.A. SEM      40</v>
      </c>
      <c r="C276" s="25" t="s">
        <v>17</v>
      </c>
      <c r="D276" s="49">
        <v>40</v>
      </c>
    </row>
    <row r="277" spans="2:12" x14ac:dyDescent="0.25">
      <c r="B277" s="11" t="str">
        <f t="shared" si="56"/>
        <v>DIF 2020      40</v>
      </c>
      <c r="C277" s="22" t="s">
        <v>18</v>
      </c>
      <c r="D277" s="49">
        <v>40</v>
      </c>
      <c r="E277" s="31">
        <f>(année21!E276-année20!E276)/année20!E276</f>
        <v>-1</v>
      </c>
      <c r="F277" s="31">
        <f>(année21!F276-année20!F276)/année20!F276</f>
        <v>-1</v>
      </c>
      <c r="G277" s="31">
        <f>(année21!G276-année20!G276)/année20!G276</f>
        <v>-1</v>
      </c>
      <c r="H277" s="31">
        <f>(année21!H276-année20!H276)/année20!H276</f>
        <v>-1</v>
      </c>
      <c r="I277" s="31">
        <f>(année21!I276-année20!I276)/année20!I276</f>
        <v>-1</v>
      </c>
      <c r="J277" s="31">
        <f>(année21!J276-année20!J276)/année20!J276</f>
        <v>-1</v>
      </c>
      <c r="K277" s="31">
        <f>(année21!K276-année20!K276)/année20!K276</f>
        <v>-1</v>
      </c>
      <c r="L277" s="31">
        <f>(année21!L276-année20!L276)/année20!L276</f>
        <v>-1</v>
      </c>
    </row>
    <row r="278" spans="2:12" x14ac:dyDescent="0.25">
      <c r="B278" s="11" t="str">
        <f t="shared" si="56"/>
        <v>DIF SEM/PR      40</v>
      </c>
      <c r="C278" s="12" t="s">
        <v>19</v>
      </c>
      <c r="D278" s="49">
        <v>40</v>
      </c>
      <c r="E278" s="28" t="str">
        <f>IF(E269="","",(E276-E269)/E269)</f>
        <v/>
      </c>
      <c r="F278" s="28" t="str">
        <f t="shared" ref="F278:L278" si="59">IF(F269="","",(F276-F269)/F269)</f>
        <v/>
      </c>
      <c r="G278" s="28" t="str">
        <f t="shared" si="59"/>
        <v/>
      </c>
      <c r="H278" s="28" t="str">
        <f t="shared" si="59"/>
        <v/>
      </c>
      <c r="I278" s="28" t="str">
        <f t="shared" si="59"/>
        <v/>
      </c>
      <c r="J278" s="28" t="str">
        <f t="shared" si="59"/>
        <v/>
      </c>
      <c r="K278" s="28" t="str">
        <f t="shared" si="59"/>
        <v/>
      </c>
      <c r="L278" s="28" t="str">
        <f t="shared" si="59"/>
        <v/>
      </c>
    </row>
    <row r="279" spans="2:12" x14ac:dyDescent="0.25">
      <c r="B279" s="11" t="str">
        <f t="shared" si="56"/>
        <v>CHIF. AFF M      40</v>
      </c>
      <c r="C279" s="22" t="s">
        <v>21</v>
      </c>
      <c r="D279" s="49">
        <v>40</v>
      </c>
      <c r="E279" s="23" t="str">
        <f>IF(E276="","",(E272+E276))</f>
        <v/>
      </c>
      <c r="F279" s="23" t="str">
        <f t="shared" ref="F279:L279" si="60">IF(F276="","",(F272+F276))</f>
        <v/>
      </c>
      <c r="G279" s="23" t="str">
        <f t="shared" si="60"/>
        <v/>
      </c>
      <c r="H279" s="23" t="str">
        <f t="shared" si="60"/>
        <v/>
      </c>
      <c r="I279" s="23" t="str">
        <f t="shared" si="60"/>
        <v/>
      </c>
      <c r="J279" s="23" t="str">
        <f t="shared" si="60"/>
        <v/>
      </c>
      <c r="K279" s="23" t="str">
        <f t="shared" si="60"/>
        <v/>
      </c>
      <c r="L279" s="23" t="str">
        <f t="shared" si="60"/>
        <v/>
      </c>
    </row>
    <row r="280" spans="2:12" x14ac:dyDescent="0.25">
      <c r="B280" s="11" t="str">
        <f t="shared" si="56"/>
        <v>DIF 2020      40</v>
      </c>
      <c r="C280" s="12" t="s">
        <v>18</v>
      </c>
      <c r="D280" s="49">
        <v>40</v>
      </c>
    </row>
    <row r="281" spans="2:12" x14ac:dyDescent="0.25">
      <c r="B281" s="11" t="str">
        <f t="shared" si="56"/>
        <v>DIF AN/PR      40</v>
      </c>
      <c r="C281" s="22" t="s">
        <v>20</v>
      </c>
      <c r="D281" s="49">
        <v>40</v>
      </c>
      <c r="E281" s="23"/>
      <c r="F281" s="23"/>
      <c r="G281" s="23"/>
      <c r="H281" s="23"/>
      <c r="I281" s="23"/>
      <c r="J281" s="23"/>
      <c r="K281" s="23"/>
      <c r="L281" s="23"/>
    </row>
    <row r="282" spans="2:12" x14ac:dyDescent="0.25">
      <c r="B282" s="11" t="str">
        <f t="shared" si="56"/>
        <v>CENTRALE      40</v>
      </c>
      <c r="C282" s="12" t="s">
        <v>22</v>
      </c>
      <c r="D282" s="49">
        <v>40</v>
      </c>
    </row>
    <row r="283" spans="2:12" x14ac:dyDescent="0.25">
      <c r="B283" s="11" t="str">
        <f t="shared" si="56"/>
        <v>C.A. SEM      41</v>
      </c>
      <c r="C283" s="25" t="s">
        <v>17</v>
      </c>
      <c r="D283" s="49">
        <v>41</v>
      </c>
      <c r="E283" s="23"/>
      <c r="F283" s="23"/>
      <c r="G283" s="23"/>
      <c r="H283" s="23"/>
      <c r="I283" s="23"/>
      <c r="J283" s="23"/>
      <c r="K283" s="23"/>
      <c r="L283" s="23"/>
    </row>
    <row r="284" spans="2:12" x14ac:dyDescent="0.25">
      <c r="B284" s="11" t="str">
        <f t="shared" si="56"/>
        <v>DIF 2020      41</v>
      </c>
      <c r="C284" s="12" t="s">
        <v>18</v>
      </c>
      <c r="D284" s="49">
        <v>41</v>
      </c>
      <c r="E284" s="31">
        <f>(année21!E283-année20!E283)/année20!E283</f>
        <v>-1</v>
      </c>
      <c r="F284" s="31">
        <f>(année21!F283-année20!F283)/année20!F283</f>
        <v>-1</v>
      </c>
      <c r="G284" s="31">
        <f>(année21!G283-année20!G283)/année20!G283</f>
        <v>-1</v>
      </c>
      <c r="H284" s="31">
        <f>(année21!H283-année20!H283)/année20!H283</f>
        <v>-1</v>
      </c>
      <c r="I284" s="31">
        <f>(année21!I283-année20!I283)/année20!I283</f>
        <v>-1</v>
      </c>
      <c r="J284" s="31">
        <f>(année21!J283-année20!J283)/année20!J283</f>
        <v>-1</v>
      </c>
      <c r="K284" s="31">
        <f>(année21!K283-année20!K283)/année20!K283</f>
        <v>-1</v>
      </c>
      <c r="L284" s="31">
        <f>(année21!L283-année20!L283)/année20!L283</f>
        <v>-1</v>
      </c>
    </row>
    <row r="285" spans="2:12" x14ac:dyDescent="0.25">
      <c r="B285" s="11" t="str">
        <f t="shared" si="56"/>
        <v>DIF SEM/PR      41</v>
      </c>
      <c r="C285" s="22" t="s">
        <v>19</v>
      </c>
      <c r="D285" s="49">
        <v>41</v>
      </c>
      <c r="E285" s="28" t="str">
        <f>IF(E276="","",(E283-E276)/E276)</f>
        <v/>
      </c>
      <c r="F285" s="28" t="str">
        <f t="shared" ref="F285:L285" si="61">IF(F276="","",(F283-F276)/F276)</f>
        <v/>
      </c>
      <c r="G285" s="28" t="str">
        <f t="shared" si="61"/>
        <v/>
      </c>
      <c r="H285" s="28" t="str">
        <f t="shared" si="61"/>
        <v/>
      </c>
      <c r="I285" s="28" t="str">
        <f t="shared" si="61"/>
        <v/>
      </c>
      <c r="J285" s="28" t="str">
        <f t="shared" si="61"/>
        <v/>
      </c>
      <c r="K285" s="28" t="str">
        <f t="shared" si="61"/>
        <v/>
      </c>
      <c r="L285" s="28" t="str">
        <f t="shared" si="61"/>
        <v/>
      </c>
    </row>
    <row r="286" spans="2:12" x14ac:dyDescent="0.25">
      <c r="B286" s="11" t="str">
        <f t="shared" si="56"/>
        <v>CHIF. AFF M      41</v>
      </c>
      <c r="C286" s="12" t="s">
        <v>21</v>
      </c>
      <c r="D286" s="49">
        <v>41</v>
      </c>
      <c r="E286" s="11" t="str">
        <f>IF(E283="","",(E279+E283))</f>
        <v/>
      </c>
      <c r="F286" s="11" t="str">
        <f t="shared" ref="F286:L286" si="62">IF(F283="","",(F279+F283))</f>
        <v/>
      </c>
      <c r="G286" s="11" t="str">
        <f t="shared" si="62"/>
        <v/>
      </c>
      <c r="H286" s="11" t="str">
        <f t="shared" si="62"/>
        <v/>
      </c>
      <c r="I286" s="11" t="str">
        <f t="shared" si="62"/>
        <v/>
      </c>
      <c r="J286" s="11" t="str">
        <f t="shared" si="62"/>
        <v/>
      </c>
      <c r="K286" s="11" t="str">
        <f t="shared" si="62"/>
        <v/>
      </c>
      <c r="L286" s="11" t="str">
        <f t="shared" si="62"/>
        <v/>
      </c>
    </row>
    <row r="287" spans="2:12" x14ac:dyDescent="0.25">
      <c r="B287" s="11" t="str">
        <f t="shared" si="56"/>
        <v>DIF 2020      41</v>
      </c>
      <c r="C287" s="22" t="s">
        <v>18</v>
      </c>
      <c r="D287" s="49">
        <v>41</v>
      </c>
      <c r="E287" s="23"/>
      <c r="F287" s="23"/>
      <c r="G287" s="23"/>
      <c r="H287" s="23"/>
      <c r="I287" s="23"/>
      <c r="J287" s="23"/>
      <c r="K287" s="23"/>
      <c r="L287" s="23"/>
    </row>
    <row r="288" spans="2:12" x14ac:dyDescent="0.25">
      <c r="B288" s="11" t="str">
        <f t="shared" si="56"/>
        <v>DIF AN/PR      41</v>
      </c>
      <c r="C288" s="12" t="s">
        <v>20</v>
      </c>
      <c r="D288" s="49">
        <v>41</v>
      </c>
    </row>
    <row r="289" spans="2:12" x14ac:dyDescent="0.25">
      <c r="B289" s="11" t="str">
        <f t="shared" si="56"/>
        <v>CENTRALE      41</v>
      </c>
      <c r="C289" s="22" t="s">
        <v>22</v>
      </c>
      <c r="D289" s="49">
        <v>41</v>
      </c>
      <c r="E289" s="23"/>
      <c r="F289" s="23"/>
      <c r="G289" s="23"/>
      <c r="H289" s="23"/>
      <c r="I289" s="23"/>
      <c r="J289" s="23"/>
      <c r="K289" s="23"/>
      <c r="L289" s="23"/>
    </row>
    <row r="290" spans="2:12" x14ac:dyDescent="0.25">
      <c r="B290" s="11" t="str">
        <f t="shared" si="56"/>
        <v>C.A. SEM      42</v>
      </c>
      <c r="C290" s="25" t="s">
        <v>17</v>
      </c>
      <c r="D290" s="49">
        <v>42</v>
      </c>
    </row>
    <row r="291" spans="2:12" x14ac:dyDescent="0.25">
      <c r="B291" s="11" t="str">
        <f t="shared" si="56"/>
        <v>DIF 2020      42</v>
      </c>
      <c r="C291" s="22" t="s">
        <v>18</v>
      </c>
      <c r="D291" s="49">
        <v>42</v>
      </c>
      <c r="E291" s="31">
        <f>(année21!E290-année20!E290)/année20!E290</f>
        <v>-1</v>
      </c>
      <c r="F291" s="31">
        <f>(année21!F290-année20!F290)/année20!F290</f>
        <v>-1</v>
      </c>
      <c r="G291" s="31">
        <f>(année21!G290-année20!G290)/année20!G290</f>
        <v>-1</v>
      </c>
      <c r="H291" s="31">
        <f>(année21!H290-année20!H290)/année20!H290</f>
        <v>-1</v>
      </c>
      <c r="I291" s="31">
        <f>(année21!I290-année20!I290)/année20!I290</f>
        <v>-1</v>
      </c>
      <c r="J291" s="31">
        <f>(année21!J290-année20!J290)/année20!J290</f>
        <v>-1</v>
      </c>
      <c r="K291" s="31">
        <f>(année21!K290-année20!K290)/année20!K290</f>
        <v>-1</v>
      </c>
      <c r="L291" s="31">
        <f>(année21!L290-année20!L290)/année20!L290</f>
        <v>-1</v>
      </c>
    </row>
    <row r="292" spans="2:12" x14ac:dyDescent="0.25">
      <c r="B292" s="11" t="str">
        <f t="shared" si="56"/>
        <v>DIF SEM/PR      42</v>
      </c>
      <c r="C292" s="12" t="s">
        <v>19</v>
      </c>
      <c r="D292" s="49">
        <v>42</v>
      </c>
      <c r="E292" s="28" t="str">
        <f>IF(E283="","",(E290-E283)/E283)</f>
        <v/>
      </c>
      <c r="F292" s="28" t="str">
        <f t="shared" ref="F292:L292" si="63">IF(F283="","",(F290-F283)/F283)</f>
        <v/>
      </c>
      <c r="G292" s="28" t="str">
        <f t="shared" si="63"/>
        <v/>
      </c>
      <c r="H292" s="28" t="str">
        <f t="shared" si="63"/>
        <v/>
      </c>
      <c r="I292" s="28" t="str">
        <f t="shared" si="63"/>
        <v/>
      </c>
      <c r="J292" s="28" t="str">
        <f t="shared" si="63"/>
        <v/>
      </c>
      <c r="K292" s="28" t="str">
        <f t="shared" si="63"/>
        <v/>
      </c>
      <c r="L292" s="28" t="str">
        <f t="shared" si="63"/>
        <v/>
      </c>
    </row>
    <row r="293" spans="2:12" x14ac:dyDescent="0.25">
      <c r="B293" s="11" t="str">
        <f t="shared" si="56"/>
        <v>CHIF. AFF M      42</v>
      </c>
      <c r="C293" s="22" t="s">
        <v>21</v>
      </c>
      <c r="D293" s="49">
        <v>42</v>
      </c>
      <c r="E293" s="23" t="str">
        <f>IF(E290="","",(E286+E290))</f>
        <v/>
      </c>
      <c r="F293" s="23" t="str">
        <f t="shared" ref="F293:L293" si="64">IF(F290="","",(F286+F290))</f>
        <v/>
      </c>
      <c r="G293" s="23" t="str">
        <f t="shared" si="64"/>
        <v/>
      </c>
      <c r="H293" s="23" t="str">
        <f t="shared" si="64"/>
        <v/>
      </c>
      <c r="I293" s="23" t="str">
        <f t="shared" si="64"/>
        <v/>
      </c>
      <c r="J293" s="23" t="str">
        <f t="shared" si="64"/>
        <v/>
      </c>
      <c r="K293" s="23" t="str">
        <f t="shared" si="64"/>
        <v/>
      </c>
      <c r="L293" s="23" t="str">
        <f t="shared" si="64"/>
        <v/>
      </c>
    </row>
    <row r="294" spans="2:12" x14ac:dyDescent="0.25">
      <c r="B294" s="11" t="str">
        <f t="shared" si="56"/>
        <v>DIF 2020      42</v>
      </c>
      <c r="C294" s="12" t="s">
        <v>18</v>
      </c>
      <c r="D294" s="49">
        <v>42</v>
      </c>
    </row>
    <row r="295" spans="2:12" x14ac:dyDescent="0.25">
      <c r="B295" s="11" t="str">
        <f t="shared" si="56"/>
        <v>DIF AN/PR      42</v>
      </c>
      <c r="C295" s="22" t="s">
        <v>20</v>
      </c>
      <c r="D295" s="49">
        <v>42</v>
      </c>
      <c r="E295" s="23"/>
      <c r="F295" s="23"/>
      <c r="G295" s="23"/>
      <c r="H295" s="23"/>
      <c r="I295" s="23"/>
      <c r="J295" s="23"/>
      <c r="K295" s="23"/>
      <c r="L295" s="23"/>
    </row>
    <row r="296" spans="2:12" x14ac:dyDescent="0.25">
      <c r="B296" s="11" t="str">
        <f t="shared" si="56"/>
        <v>CENTRALE      42</v>
      </c>
      <c r="C296" s="12" t="s">
        <v>22</v>
      </c>
      <c r="D296" s="49">
        <v>42</v>
      </c>
    </row>
    <row r="297" spans="2:12" x14ac:dyDescent="0.25">
      <c r="B297" s="11" t="str">
        <f t="shared" si="56"/>
        <v>C.A. SEM      43</v>
      </c>
      <c r="C297" s="25" t="s">
        <v>17</v>
      </c>
      <c r="D297" s="49">
        <v>43</v>
      </c>
      <c r="E297" s="23"/>
      <c r="F297" s="23"/>
      <c r="G297" s="23"/>
      <c r="H297" s="23"/>
      <c r="I297" s="23"/>
      <c r="J297" s="23"/>
      <c r="K297" s="23"/>
      <c r="L297" s="23"/>
    </row>
    <row r="298" spans="2:12" x14ac:dyDescent="0.25">
      <c r="B298" s="11" t="str">
        <f t="shared" si="56"/>
        <v>DIF 2020      43</v>
      </c>
      <c r="C298" s="12" t="s">
        <v>18</v>
      </c>
      <c r="D298" s="49">
        <v>43</v>
      </c>
      <c r="E298" s="31">
        <f>(année21!E297-année20!E297)/année20!E297</f>
        <v>-1</v>
      </c>
      <c r="F298" s="31">
        <f>(année21!F297-année20!F297)/année20!F297</f>
        <v>-1</v>
      </c>
      <c r="G298" s="31">
        <f>(année21!G297-année20!G297)/année20!G297</f>
        <v>-1</v>
      </c>
      <c r="H298" s="31">
        <f>(année21!H297-année20!H297)/année20!H297</f>
        <v>-1</v>
      </c>
      <c r="I298" s="31">
        <f>(année21!I297-année20!I297)/année20!I297</f>
        <v>-1</v>
      </c>
      <c r="J298" s="31">
        <f>(année21!J297-année20!J297)/année20!J297</f>
        <v>-1</v>
      </c>
      <c r="K298" s="31">
        <f>(année21!K297-année20!K297)/année20!K297</f>
        <v>-1</v>
      </c>
      <c r="L298" s="31">
        <f>(année21!L297-année20!L297)/année20!L297</f>
        <v>-1</v>
      </c>
    </row>
    <row r="299" spans="2:12" x14ac:dyDescent="0.25">
      <c r="B299" s="11" t="str">
        <f t="shared" si="56"/>
        <v>DIF SEM/PR      43</v>
      </c>
      <c r="C299" s="22" t="s">
        <v>19</v>
      </c>
      <c r="D299" s="49">
        <v>43</v>
      </c>
      <c r="E299" s="28" t="str">
        <f>IF(E290="","",(E297-E290)/E290)</f>
        <v/>
      </c>
      <c r="F299" s="28" t="str">
        <f t="shared" ref="F299:L299" si="65">IF(F290="","",(F297-F290)/F290)</f>
        <v/>
      </c>
      <c r="G299" s="28" t="str">
        <f t="shared" si="65"/>
        <v/>
      </c>
      <c r="H299" s="28" t="str">
        <f t="shared" si="65"/>
        <v/>
      </c>
      <c r="I299" s="28" t="str">
        <f t="shared" si="65"/>
        <v/>
      </c>
      <c r="J299" s="28" t="str">
        <f t="shared" si="65"/>
        <v/>
      </c>
      <c r="K299" s="28" t="str">
        <f t="shared" si="65"/>
        <v/>
      </c>
      <c r="L299" s="28" t="str">
        <f t="shared" si="65"/>
        <v/>
      </c>
    </row>
    <row r="300" spans="2:12" x14ac:dyDescent="0.25">
      <c r="B300" s="11" t="str">
        <f t="shared" si="56"/>
        <v>CHIF. AFF M      43</v>
      </c>
      <c r="C300" s="12" t="s">
        <v>21</v>
      </c>
      <c r="D300" s="49">
        <v>43</v>
      </c>
      <c r="E300" s="11" t="str">
        <f>IF(E297="","",(E293+E297))</f>
        <v/>
      </c>
      <c r="F300" s="11" t="str">
        <f t="shared" ref="F300:L300" si="66">IF(F297="","",(F293+F297))</f>
        <v/>
      </c>
      <c r="G300" s="11" t="str">
        <f t="shared" si="66"/>
        <v/>
      </c>
      <c r="H300" s="11" t="str">
        <f t="shared" si="66"/>
        <v/>
      </c>
      <c r="I300" s="11" t="str">
        <f t="shared" si="66"/>
        <v/>
      </c>
      <c r="J300" s="11" t="str">
        <f t="shared" si="66"/>
        <v/>
      </c>
      <c r="K300" s="11" t="str">
        <f t="shared" si="66"/>
        <v/>
      </c>
      <c r="L300" s="11" t="str">
        <f t="shared" si="66"/>
        <v/>
      </c>
    </row>
    <row r="301" spans="2:12" x14ac:dyDescent="0.25">
      <c r="B301" s="11" t="str">
        <f t="shared" si="56"/>
        <v>DIF 2020      43</v>
      </c>
      <c r="C301" s="22" t="s">
        <v>18</v>
      </c>
      <c r="D301" s="49">
        <v>43</v>
      </c>
      <c r="E301" s="23"/>
      <c r="F301" s="23"/>
      <c r="G301" s="23"/>
      <c r="H301" s="23"/>
      <c r="I301" s="23"/>
      <c r="J301" s="23"/>
      <c r="K301" s="23"/>
      <c r="L301" s="23"/>
    </row>
    <row r="302" spans="2:12" x14ac:dyDescent="0.25">
      <c r="B302" s="11" t="str">
        <f t="shared" si="56"/>
        <v>DIF AN/PR      43</v>
      </c>
      <c r="C302" s="12" t="s">
        <v>20</v>
      </c>
      <c r="D302" s="49">
        <v>43</v>
      </c>
    </row>
    <row r="303" spans="2:12" x14ac:dyDescent="0.25">
      <c r="B303" s="11" t="str">
        <f t="shared" si="56"/>
        <v>CENTRALE      43</v>
      </c>
      <c r="C303" s="22" t="s">
        <v>22</v>
      </c>
      <c r="D303" s="49">
        <v>43</v>
      </c>
      <c r="E303" s="23"/>
      <c r="F303" s="23"/>
      <c r="G303" s="23"/>
      <c r="H303" s="23"/>
      <c r="I303" s="23"/>
      <c r="J303" s="23"/>
      <c r="K303" s="23"/>
      <c r="L303" s="23"/>
    </row>
    <row r="304" spans="2:12" x14ac:dyDescent="0.25">
      <c r="B304" s="11" t="str">
        <f t="shared" si="56"/>
        <v>C.A. SEM      44</v>
      </c>
      <c r="C304" s="25" t="s">
        <v>17</v>
      </c>
      <c r="D304" s="49">
        <v>44</v>
      </c>
    </row>
    <row r="305" spans="2:12" x14ac:dyDescent="0.25">
      <c r="B305" s="11" t="str">
        <f t="shared" si="56"/>
        <v>DIF 2020      44</v>
      </c>
      <c r="C305" s="22" t="s">
        <v>18</v>
      </c>
      <c r="D305" s="49">
        <v>44</v>
      </c>
      <c r="E305" s="31">
        <f>(année21!E304-année20!E304)/année20!E304</f>
        <v>-1</v>
      </c>
      <c r="F305" s="31">
        <f>(année21!F304-année20!F304)/année20!F304</f>
        <v>-1</v>
      </c>
      <c r="G305" s="31">
        <f>(année21!G304-année20!G304)/année20!G304</f>
        <v>-1</v>
      </c>
      <c r="H305" s="31">
        <f>(année21!H304-année20!H304)/année20!H304</f>
        <v>-1</v>
      </c>
      <c r="I305" s="31">
        <f>(année21!I304-année20!I304)/année20!I304</f>
        <v>-1</v>
      </c>
      <c r="J305" s="31">
        <f>(année21!J304-année20!J304)/année20!J304</f>
        <v>-1</v>
      </c>
      <c r="K305" s="31">
        <f>(année21!K304-année20!K304)/année20!K304</f>
        <v>-1</v>
      </c>
      <c r="L305" s="31">
        <f>(année21!L304-année20!L304)/année20!L304</f>
        <v>-1</v>
      </c>
    </row>
    <row r="306" spans="2:12" x14ac:dyDescent="0.25">
      <c r="B306" s="11" t="str">
        <f t="shared" si="56"/>
        <v>DIF SEM/PR      44</v>
      </c>
      <c r="C306" s="12" t="s">
        <v>19</v>
      </c>
      <c r="D306" s="49">
        <v>44</v>
      </c>
      <c r="E306" s="28" t="str">
        <f>IF(E297="","",(E304-E297)/E297)</f>
        <v/>
      </c>
      <c r="F306" s="28" t="str">
        <f t="shared" ref="F306:L306" si="67">IF(F297="","",(F304-F297)/F297)</f>
        <v/>
      </c>
      <c r="G306" s="28" t="str">
        <f t="shared" si="67"/>
        <v/>
      </c>
      <c r="H306" s="28" t="str">
        <f t="shared" si="67"/>
        <v/>
      </c>
      <c r="I306" s="28" t="str">
        <f t="shared" si="67"/>
        <v/>
      </c>
      <c r="J306" s="28" t="str">
        <f t="shared" si="67"/>
        <v/>
      </c>
      <c r="K306" s="28" t="str">
        <f t="shared" si="67"/>
        <v/>
      </c>
      <c r="L306" s="28" t="str">
        <f t="shared" si="67"/>
        <v/>
      </c>
    </row>
    <row r="307" spans="2:12" x14ac:dyDescent="0.25">
      <c r="B307" s="11" t="str">
        <f t="shared" si="56"/>
        <v>CHIF. AFF M      44</v>
      </c>
      <c r="C307" s="22" t="s">
        <v>21</v>
      </c>
      <c r="D307" s="49">
        <v>44</v>
      </c>
      <c r="E307" s="23" t="str">
        <f>IF(E304="","",(E300+E304))</f>
        <v/>
      </c>
      <c r="F307" s="23" t="str">
        <f t="shared" ref="F307:L307" si="68">IF(F304="","",(F300+F304))</f>
        <v/>
      </c>
      <c r="G307" s="23" t="str">
        <f t="shared" si="68"/>
        <v/>
      </c>
      <c r="H307" s="23" t="str">
        <f t="shared" si="68"/>
        <v/>
      </c>
      <c r="I307" s="23" t="str">
        <f t="shared" si="68"/>
        <v/>
      </c>
      <c r="J307" s="23" t="str">
        <f t="shared" si="68"/>
        <v/>
      </c>
      <c r="K307" s="23" t="str">
        <f t="shared" si="68"/>
        <v/>
      </c>
      <c r="L307" s="23" t="str">
        <f t="shared" si="68"/>
        <v/>
      </c>
    </row>
    <row r="308" spans="2:12" x14ac:dyDescent="0.25">
      <c r="B308" s="11" t="str">
        <f t="shared" si="56"/>
        <v>DIF 2020      44</v>
      </c>
      <c r="C308" s="12" t="s">
        <v>18</v>
      </c>
      <c r="D308" s="49">
        <v>44</v>
      </c>
    </row>
    <row r="309" spans="2:12" x14ac:dyDescent="0.25">
      <c r="B309" s="11" t="str">
        <f t="shared" si="56"/>
        <v>DIF AN/PR      44</v>
      </c>
      <c r="C309" s="22" t="s">
        <v>20</v>
      </c>
      <c r="D309" s="49">
        <v>44</v>
      </c>
      <c r="E309" s="23"/>
      <c r="F309" s="23"/>
      <c r="G309" s="23"/>
      <c r="H309" s="23"/>
      <c r="I309" s="23"/>
      <c r="J309" s="23"/>
      <c r="K309" s="23"/>
      <c r="L309" s="23"/>
    </row>
    <row r="310" spans="2:12" x14ac:dyDescent="0.25">
      <c r="B310" s="11" t="str">
        <f t="shared" si="56"/>
        <v>CENTRALE      44</v>
      </c>
      <c r="C310" s="12" t="s">
        <v>22</v>
      </c>
      <c r="D310" s="49">
        <v>44</v>
      </c>
    </row>
    <row r="311" spans="2:12" x14ac:dyDescent="0.25">
      <c r="B311" s="11" t="str">
        <f t="shared" si="56"/>
        <v>C.A. SEM      45</v>
      </c>
      <c r="C311" s="25" t="s">
        <v>17</v>
      </c>
      <c r="D311" s="49">
        <v>45</v>
      </c>
      <c r="E311" s="23"/>
      <c r="F311" s="23"/>
      <c r="G311" s="23"/>
      <c r="H311" s="23"/>
      <c r="I311" s="23"/>
      <c r="J311" s="23"/>
      <c r="K311" s="23"/>
      <c r="L311" s="23"/>
    </row>
    <row r="312" spans="2:12" x14ac:dyDescent="0.25">
      <c r="B312" s="11" t="str">
        <f t="shared" si="56"/>
        <v>DIF 2020      45</v>
      </c>
      <c r="C312" s="12" t="s">
        <v>18</v>
      </c>
      <c r="D312" s="49">
        <v>45</v>
      </c>
      <c r="E312" s="31">
        <f>(année21!E311-année20!E311)/année20!E311</f>
        <v>-1</v>
      </c>
      <c r="F312" s="31">
        <f>(année21!F311-année20!F311)/année20!F311</f>
        <v>-1</v>
      </c>
      <c r="G312" s="31">
        <f>(année21!G311-année20!G311)/année20!G311</f>
        <v>-1</v>
      </c>
      <c r="H312" s="31">
        <f>(année21!H311-année20!H311)/année20!H311</f>
        <v>-1</v>
      </c>
      <c r="I312" s="31">
        <f>(année21!I311-année20!I311)/année20!I311</f>
        <v>-1</v>
      </c>
      <c r="J312" s="31">
        <f>(année21!J311-année20!J311)/année20!J311</f>
        <v>-1</v>
      </c>
      <c r="K312" s="31">
        <f>(année21!K311-année20!K311)/année20!K311</f>
        <v>-1</v>
      </c>
      <c r="L312" s="31">
        <f>(année21!L311-année20!L311)/année20!L311</f>
        <v>-1</v>
      </c>
    </row>
    <row r="313" spans="2:12" x14ac:dyDescent="0.25">
      <c r="B313" s="11" t="str">
        <f t="shared" si="56"/>
        <v>DIF SEM/PR      45</v>
      </c>
      <c r="C313" s="22" t="s">
        <v>19</v>
      </c>
      <c r="D313" s="49">
        <v>45</v>
      </c>
      <c r="E313" s="28" t="str">
        <f>IF(E304="","",(E311-E304)/E304)</f>
        <v/>
      </c>
      <c r="F313" s="28" t="str">
        <f t="shared" ref="F313:L313" si="69">IF(F304="","",(F311-F304)/F304)</f>
        <v/>
      </c>
      <c r="G313" s="28" t="str">
        <f t="shared" si="69"/>
        <v/>
      </c>
      <c r="H313" s="28" t="str">
        <f t="shared" si="69"/>
        <v/>
      </c>
      <c r="I313" s="28" t="str">
        <f t="shared" si="69"/>
        <v/>
      </c>
      <c r="J313" s="28" t="str">
        <f t="shared" si="69"/>
        <v/>
      </c>
      <c r="K313" s="28" t="str">
        <f t="shared" si="69"/>
        <v/>
      </c>
      <c r="L313" s="28" t="str">
        <f t="shared" si="69"/>
        <v/>
      </c>
    </row>
    <row r="314" spans="2:12" x14ac:dyDescent="0.25">
      <c r="B314" s="11" t="str">
        <f t="shared" si="56"/>
        <v>CHIF. AFF M      45</v>
      </c>
      <c r="C314" s="12" t="s">
        <v>21</v>
      </c>
      <c r="D314" s="49">
        <v>45</v>
      </c>
      <c r="E314" s="11" t="str">
        <f>IF(E311="","",(E307+E311))</f>
        <v/>
      </c>
      <c r="F314" s="11" t="str">
        <f t="shared" ref="F314:L314" si="70">IF(F311="","",(F307+F311))</f>
        <v/>
      </c>
      <c r="G314" s="11" t="str">
        <f t="shared" si="70"/>
        <v/>
      </c>
      <c r="H314" s="11" t="str">
        <f t="shared" si="70"/>
        <v/>
      </c>
      <c r="I314" s="11" t="str">
        <f t="shared" si="70"/>
        <v/>
      </c>
      <c r="J314" s="11" t="str">
        <f t="shared" si="70"/>
        <v/>
      </c>
      <c r="K314" s="11" t="str">
        <f t="shared" si="70"/>
        <v/>
      </c>
      <c r="L314" s="11" t="str">
        <f t="shared" si="70"/>
        <v/>
      </c>
    </row>
    <row r="315" spans="2:12" x14ac:dyDescent="0.25">
      <c r="B315" s="11" t="str">
        <f t="shared" si="56"/>
        <v>DIF 2020      45</v>
      </c>
      <c r="C315" s="22" t="s">
        <v>18</v>
      </c>
      <c r="D315" s="49">
        <v>45</v>
      </c>
      <c r="E315" s="23"/>
      <c r="F315" s="23"/>
      <c r="G315" s="23"/>
      <c r="H315" s="23"/>
      <c r="I315" s="23"/>
      <c r="J315" s="23"/>
      <c r="K315" s="23"/>
      <c r="L315" s="23"/>
    </row>
    <row r="316" spans="2:12" x14ac:dyDescent="0.25">
      <c r="B316" s="11" t="str">
        <f t="shared" si="56"/>
        <v>DIF AN/PR      45</v>
      </c>
      <c r="C316" s="12" t="s">
        <v>20</v>
      </c>
      <c r="D316" s="49">
        <v>45</v>
      </c>
    </row>
    <row r="317" spans="2:12" x14ac:dyDescent="0.25">
      <c r="B317" s="11" t="str">
        <f t="shared" si="56"/>
        <v>CENTRALE      45</v>
      </c>
      <c r="C317" s="22" t="s">
        <v>22</v>
      </c>
      <c r="D317" s="49">
        <v>45</v>
      </c>
      <c r="E317" s="23"/>
      <c r="F317" s="23"/>
      <c r="G317" s="23"/>
      <c r="H317" s="23"/>
      <c r="I317" s="23"/>
      <c r="J317" s="23"/>
      <c r="K317" s="23"/>
      <c r="L317" s="23"/>
    </row>
    <row r="318" spans="2:12" x14ac:dyDescent="0.25">
      <c r="B318" s="11" t="str">
        <f t="shared" si="56"/>
        <v>C.A. SEM      46</v>
      </c>
      <c r="C318" s="25" t="s">
        <v>17</v>
      </c>
      <c r="D318" s="49">
        <v>46</v>
      </c>
    </row>
    <row r="319" spans="2:12" x14ac:dyDescent="0.25">
      <c r="B319" s="11" t="str">
        <f t="shared" si="56"/>
        <v>DIF 2020      46</v>
      </c>
      <c r="C319" s="22" t="s">
        <v>18</v>
      </c>
      <c r="D319" s="49">
        <v>46</v>
      </c>
      <c r="E319" s="31">
        <f>(année21!E318-année20!E318)/année20!E318</f>
        <v>-1</v>
      </c>
      <c r="F319" s="31">
        <f>(année21!F318-année20!F318)/année20!F318</f>
        <v>-1</v>
      </c>
      <c r="G319" s="31">
        <f>(année21!G318-année20!G318)/année20!G318</f>
        <v>-1</v>
      </c>
      <c r="H319" s="31">
        <f>(année21!H318-année20!H318)/année20!H318</f>
        <v>-1</v>
      </c>
      <c r="I319" s="31">
        <f>(année21!I318-année20!I318)/année20!I318</f>
        <v>-1</v>
      </c>
      <c r="J319" s="31">
        <f>(année21!J318-année20!J318)/année20!J318</f>
        <v>-1</v>
      </c>
      <c r="K319" s="31">
        <f>(année21!K318-année20!K318)/année20!K318</f>
        <v>-1</v>
      </c>
      <c r="L319" s="31">
        <f>(année21!L318-année20!L318)/année20!L318</f>
        <v>-1</v>
      </c>
    </row>
    <row r="320" spans="2:12" x14ac:dyDescent="0.25">
      <c r="B320" s="11" t="str">
        <f t="shared" si="56"/>
        <v>DIF SEM/PR      46</v>
      </c>
      <c r="C320" s="12" t="s">
        <v>19</v>
      </c>
      <c r="D320" s="49">
        <v>46</v>
      </c>
      <c r="E320" s="28" t="str">
        <f>IF(E311="","",(E318-E311)/E311)</f>
        <v/>
      </c>
      <c r="F320" s="28" t="str">
        <f t="shared" ref="F320:L320" si="71">IF(F311="","",(F318-F311)/F311)</f>
        <v/>
      </c>
      <c r="G320" s="28" t="str">
        <f t="shared" si="71"/>
        <v/>
      </c>
      <c r="H320" s="28" t="str">
        <f t="shared" si="71"/>
        <v/>
      </c>
      <c r="I320" s="28" t="str">
        <f t="shared" si="71"/>
        <v/>
      </c>
      <c r="J320" s="28" t="str">
        <f t="shared" si="71"/>
        <v/>
      </c>
      <c r="K320" s="28" t="str">
        <f t="shared" si="71"/>
        <v/>
      </c>
      <c r="L320" s="28" t="str">
        <f t="shared" si="71"/>
        <v/>
      </c>
    </row>
    <row r="321" spans="2:12" x14ac:dyDescent="0.25">
      <c r="B321" s="11" t="str">
        <f t="shared" si="56"/>
        <v>CHIF. AFF M      46</v>
      </c>
      <c r="C321" s="22" t="s">
        <v>21</v>
      </c>
      <c r="D321" s="49">
        <v>46</v>
      </c>
      <c r="E321" s="23" t="str">
        <f>IF(E318="","",(E314+E318))</f>
        <v/>
      </c>
      <c r="F321" s="23" t="str">
        <f t="shared" ref="F321:L321" si="72">IF(F318="","",(F314+F318))</f>
        <v/>
      </c>
      <c r="G321" s="23" t="str">
        <f t="shared" si="72"/>
        <v/>
      </c>
      <c r="H321" s="23" t="str">
        <f t="shared" si="72"/>
        <v/>
      </c>
      <c r="I321" s="23" t="str">
        <f t="shared" si="72"/>
        <v/>
      </c>
      <c r="J321" s="23" t="str">
        <f t="shared" si="72"/>
        <v/>
      </c>
      <c r="K321" s="23" t="str">
        <f t="shared" si="72"/>
        <v/>
      </c>
      <c r="L321" s="23" t="str">
        <f t="shared" si="72"/>
        <v/>
      </c>
    </row>
    <row r="322" spans="2:12" x14ac:dyDescent="0.25">
      <c r="B322" s="11" t="str">
        <f t="shared" si="56"/>
        <v>DIF 2020      46</v>
      </c>
      <c r="C322" s="12" t="s">
        <v>18</v>
      </c>
      <c r="D322" s="49">
        <v>46</v>
      </c>
    </row>
    <row r="323" spans="2:12" x14ac:dyDescent="0.25">
      <c r="B323" s="11" t="str">
        <f t="shared" si="56"/>
        <v>DIF AN/PR      46</v>
      </c>
      <c r="C323" s="22" t="s">
        <v>20</v>
      </c>
      <c r="D323" s="49">
        <v>46</v>
      </c>
      <c r="E323" s="23"/>
      <c r="F323" s="23"/>
      <c r="G323" s="23"/>
      <c r="H323" s="23"/>
      <c r="I323" s="23"/>
      <c r="J323" s="23"/>
      <c r="K323" s="23"/>
      <c r="L323" s="23"/>
    </row>
    <row r="324" spans="2:12" x14ac:dyDescent="0.25">
      <c r="B324" s="11" t="str">
        <f t="shared" si="56"/>
        <v>CENTRALE      46</v>
      </c>
      <c r="C324" s="12" t="s">
        <v>22</v>
      </c>
      <c r="D324" s="49">
        <v>46</v>
      </c>
    </row>
    <row r="325" spans="2:12" x14ac:dyDescent="0.25">
      <c r="B325" s="11" t="str">
        <f t="shared" si="56"/>
        <v>C.A. SEM      47</v>
      </c>
      <c r="C325" s="25" t="s">
        <v>17</v>
      </c>
      <c r="D325" s="49">
        <v>47</v>
      </c>
      <c r="E325" s="23"/>
      <c r="F325" s="23"/>
      <c r="G325" s="23"/>
      <c r="H325" s="23"/>
      <c r="I325" s="23"/>
      <c r="J325" s="23"/>
      <c r="K325" s="23"/>
      <c r="L325" s="23"/>
    </row>
    <row r="326" spans="2:12" x14ac:dyDescent="0.25">
      <c r="B326" s="11" t="str">
        <f t="shared" si="56"/>
        <v>DIF 2020      47</v>
      </c>
      <c r="C326" s="12" t="s">
        <v>18</v>
      </c>
      <c r="D326" s="49">
        <v>47</v>
      </c>
      <c r="E326" s="31">
        <f>(année21!E325-année20!E325)/année20!E325</f>
        <v>-1</v>
      </c>
      <c r="F326" s="31">
        <f>(année21!F325-année20!F325)/année20!F325</f>
        <v>-1</v>
      </c>
      <c r="G326" s="31">
        <f>(année21!G325-année20!G325)/année20!G325</f>
        <v>-1</v>
      </c>
      <c r="H326" s="31">
        <f>(année21!H325-année20!H325)/année20!H325</f>
        <v>-1</v>
      </c>
      <c r="I326" s="31">
        <f>(année21!I325-année20!I325)/année20!I325</f>
        <v>-1</v>
      </c>
      <c r="J326" s="31">
        <f>(année21!J325-année20!J325)/année20!J325</f>
        <v>-1</v>
      </c>
      <c r="K326" s="31">
        <f>(année21!K325-année20!K325)/année20!K325</f>
        <v>-1</v>
      </c>
      <c r="L326" s="31">
        <f>(année21!L325-année20!L325)/année20!L325</f>
        <v>-1</v>
      </c>
    </row>
    <row r="327" spans="2:12" x14ac:dyDescent="0.25">
      <c r="B327" s="11" t="str">
        <f t="shared" si="56"/>
        <v>DIF SEM/PR      47</v>
      </c>
      <c r="C327" s="22" t="s">
        <v>19</v>
      </c>
      <c r="D327" s="49">
        <v>47</v>
      </c>
      <c r="E327" s="28" t="str">
        <f>IF(E318="","",(E325-E318)/E318)</f>
        <v/>
      </c>
      <c r="F327" s="28" t="str">
        <f t="shared" ref="F327:L327" si="73">IF(F318="","",(F325-F318)/F318)</f>
        <v/>
      </c>
      <c r="G327" s="28" t="str">
        <f t="shared" si="73"/>
        <v/>
      </c>
      <c r="H327" s="28" t="str">
        <f t="shared" si="73"/>
        <v/>
      </c>
      <c r="I327" s="28" t="str">
        <f t="shared" si="73"/>
        <v/>
      </c>
      <c r="J327" s="28" t="str">
        <f t="shared" si="73"/>
        <v/>
      </c>
      <c r="K327" s="28" t="str">
        <f t="shared" si="73"/>
        <v/>
      </c>
      <c r="L327" s="28" t="str">
        <f t="shared" si="73"/>
        <v/>
      </c>
    </row>
    <row r="328" spans="2:12" x14ac:dyDescent="0.25">
      <c r="B328" s="11" t="str">
        <f t="shared" si="56"/>
        <v>CHIF. AFF M      47</v>
      </c>
      <c r="C328" s="12" t="s">
        <v>21</v>
      </c>
      <c r="D328" s="49">
        <v>47</v>
      </c>
      <c r="E328" s="11" t="str">
        <f>IF(E325="","",(E321+E325))</f>
        <v/>
      </c>
      <c r="F328" s="11" t="str">
        <f t="shared" ref="F328:L328" si="74">IF(F325="","",(F321+F325))</f>
        <v/>
      </c>
      <c r="G328" s="11" t="str">
        <f t="shared" si="74"/>
        <v/>
      </c>
      <c r="H328" s="11" t="str">
        <f t="shared" si="74"/>
        <v/>
      </c>
      <c r="I328" s="11" t="str">
        <f t="shared" si="74"/>
        <v/>
      </c>
      <c r="J328" s="11" t="str">
        <f t="shared" si="74"/>
        <v/>
      </c>
      <c r="K328" s="11" t="str">
        <f t="shared" si="74"/>
        <v/>
      </c>
      <c r="L328" s="11" t="str">
        <f t="shared" si="74"/>
        <v/>
      </c>
    </row>
    <row r="329" spans="2:12" x14ac:dyDescent="0.25">
      <c r="B329" s="11" t="str">
        <f t="shared" si="56"/>
        <v>DIF 2020      47</v>
      </c>
      <c r="C329" s="22" t="s">
        <v>18</v>
      </c>
      <c r="D329" s="49">
        <v>47</v>
      </c>
      <c r="E329" s="23"/>
      <c r="F329" s="23"/>
      <c r="G329" s="23"/>
      <c r="H329" s="23"/>
      <c r="I329" s="23"/>
      <c r="J329" s="23"/>
      <c r="K329" s="23"/>
      <c r="L329" s="23"/>
    </row>
    <row r="330" spans="2:12" x14ac:dyDescent="0.25">
      <c r="B330" s="11" t="str">
        <f t="shared" si="56"/>
        <v>DIF AN/PR      47</v>
      </c>
      <c r="C330" s="12" t="s">
        <v>20</v>
      </c>
      <c r="D330" s="49">
        <v>47</v>
      </c>
    </row>
    <row r="331" spans="2:12" x14ac:dyDescent="0.25">
      <c r="B331" s="11" t="str">
        <f t="shared" ref="B331:B380" si="75">C331&amp;"      "&amp;D331</f>
        <v>CENTRALE      47</v>
      </c>
      <c r="C331" s="22" t="s">
        <v>22</v>
      </c>
      <c r="D331" s="49">
        <v>47</v>
      </c>
      <c r="E331" s="23"/>
      <c r="F331" s="23"/>
      <c r="G331" s="23"/>
      <c r="H331" s="23"/>
      <c r="I331" s="23"/>
      <c r="J331" s="23"/>
      <c r="K331" s="23"/>
      <c r="L331" s="23"/>
    </row>
    <row r="332" spans="2:12" x14ac:dyDescent="0.25">
      <c r="B332" s="11" t="str">
        <f t="shared" si="75"/>
        <v>C.A. SEM      48</v>
      </c>
      <c r="C332" s="25" t="s">
        <v>17</v>
      </c>
      <c r="D332" s="49">
        <v>48</v>
      </c>
    </row>
    <row r="333" spans="2:12" x14ac:dyDescent="0.25">
      <c r="B333" s="11" t="str">
        <f t="shared" si="75"/>
        <v>DIF 2020      48</v>
      </c>
      <c r="C333" s="22" t="s">
        <v>18</v>
      </c>
      <c r="D333" s="49">
        <v>48</v>
      </c>
      <c r="E333" s="31">
        <f>(année21!E332-année20!E332)/année20!E332</f>
        <v>-1</v>
      </c>
      <c r="F333" s="31">
        <f>(année21!F332-année20!F332)/année20!F332</f>
        <v>-1</v>
      </c>
      <c r="G333" s="31">
        <f>(année21!G332-année20!G332)/année20!G332</f>
        <v>-1</v>
      </c>
      <c r="H333" s="31">
        <f>(année21!H332-année20!H332)/année20!H332</f>
        <v>-1</v>
      </c>
      <c r="I333" s="31">
        <f>(année21!I332-année20!I332)/année20!I332</f>
        <v>-1</v>
      </c>
      <c r="J333" s="31">
        <f>(année21!J332-année20!J332)/année20!J332</f>
        <v>-1</v>
      </c>
      <c r="K333" s="31">
        <f>(année21!K332-année20!K332)/année20!K332</f>
        <v>-1</v>
      </c>
      <c r="L333" s="31">
        <f>(année21!L332-année20!L332)/année20!L332</f>
        <v>-1</v>
      </c>
    </row>
    <row r="334" spans="2:12" x14ac:dyDescent="0.25">
      <c r="B334" s="11" t="str">
        <f t="shared" si="75"/>
        <v>DIF SEM/PR      48</v>
      </c>
      <c r="C334" s="12" t="s">
        <v>19</v>
      </c>
      <c r="D334" s="49">
        <v>48</v>
      </c>
      <c r="E334" s="28" t="str">
        <f>IF(E325="","",(E332-E325)/E325)</f>
        <v/>
      </c>
      <c r="F334" s="28" t="str">
        <f t="shared" ref="F334:L334" si="76">IF(F325="","",(F332-F325)/F325)</f>
        <v/>
      </c>
      <c r="G334" s="28" t="str">
        <f t="shared" si="76"/>
        <v/>
      </c>
      <c r="H334" s="28" t="str">
        <f t="shared" si="76"/>
        <v/>
      </c>
      <c r="I334" s="28" t="str">
        <f t="shared" si="76"/>
        <v/>
      </c>
      <c r="J334" s="28" t="str">
        <f t="shared" si="76"/>
        <v/>
      </c>
      <c r="K334" s="28" t="str">
        <f t="shared" si="76"/>
        <v/>
      </c>
      <c r="L334" s="28" t="str">
        <f t="shared" si="76"/>
        <v/>
      </c>
    </row>
    <row r="335" spans="2:12" x14ac:dyDescent="0.25">
      <c r="B335" s="11" t="str">
        <f t="shared" si="75"/>
        <v>CHIF. AFF M      48</v>
      </c>
      <c r="C335" s="22" t="s">
        <v>21</v>
      </c>
      <c r="D335" s="49">
        <v>48</v>
      </c>
      <c r="E335" s="23" t="str">
        <f>IF(E332="","",(E328+E332))</f>
        <v/>
      </c>
      <c r="F335" s="23" t="str">
        <f t="shared" ref="F335:L335" si="77">IF(F332="","",(F328+F332))</f>
        <v/>
      </c>
      <c r="G335" s="23" t="str">
        <f t="shared" si="77"/>
        <v/>
      </c>
      <c r="H335" s="23" t="str">
        <f t="shared" si="77"/>
        <v/>
      </c>
      <c r="I335" s="23" t="str">
        <f t="shared" si="77"/>
        <v/>
      </c>
      <c r="J335" s="23" t="str">
        <f t="shared" si="77"/>
        <v/>
      </c>
      <c r="K335" s="23" t="str">
        <f t="shared" si="77"/>
        <v/>
      </c>
      <c r="L335" s="23" t="str">
        <f t="shared" si="77"/>
        <v/>
      </c>
    </row>
    <row r="336" spans="2:12" x14ac:dyDescent="0.25">
      <c r="B336" s="11" t="str">
        <f t="shared" si="75"/>
        <v>DIF 2020      48</v>
      </c>
      <c r="C336" s="12" t="s">
        <v>18</v>
      </c>
      <c r="D336" s="49">
        <v>48</v>
      </c>
    </row>
    <row r="337" spans="2:12" x14ac:dyDescent="0.25">
      <c r="B337" s="11" t="str">
        <f t="shared" si="75"/>
        <v>DIF AN/PR      48</v>
      </c>
      <c r="C337" s="22" t="s">
        <v>20</v>
      </c>
      <c r="D337" s="49">
        <v>48</v>
      </c>
      <c r="E337" s="23"/>
      <c r="F337" s="23"/>
      <c r="G337" s="23"/>
      <c r="H337" s="23"/>
      <c r="I337" s="23"/>
      <c r="J337" s="23"/>
      <c r="K337" s="23"/>
      <c r="L337" s="23"/>
    </row>
    <row r="338" spans="2:12" x14ac:dyDescent="0.25">
      <c r="B338" s="11" t="str">
        <f t="shared" si="75"/>
        <v>CENTRALE      48</v>
      </c>
      <c r="C338" s="12" t="s">
        <v>22</v>
      </c>
      <c r="D338" s="49">
        <v>48</v>
      </c>
    </row>
    <row r="339" spans="2:12" x14ac:dyDescent="0.25">
      <c r="B339" s="11" t="str">
        <f t="shared" si="75"/>
        <v>C.A. SEM      49</v>
      </c>
      <c r="C339" s="25" t="s">
        <v>17</v>
      </c>
      <c r="D339" s="49">
        <v>49</v>
      </c>
      <c r="E339" s="23"/>
      <c r="F339" s="23"/>
      <c r="G339" s="23"/>
      <c r="H339" s="23"/>
      <c r="I339" s="23"/>
      <c r="J339" s="23"/>
      <c r="K339" s="23"/>
      <c r="L339" s="23"/>
    </row>
    <row r="340" spans="2:12" x14ac:dyDescent="0.25">
      <c r="B340" s="11" t="str">
        <f t="shared" si="75"/>
        <v>DIF 2020      49</v>
      </c>
      <c r="C340" s="12" t="s">
        <v>18</v>
      </c>
      <c r="D340" s="49">
        <v>49</v>
      </c>
      <c r="E340" s="31">
        <f>(année21!E339-année20!E339)/année20!E339</f>
        <v>-1</v>
      </c>
      <c r="F340" s="31">
        <f>(année21!F339-année20!F339)/année20!F339</f>
        <v>-1</v>
      </c>
      <c r="G340" s="31">
        <f>(année21!G339-année20!G339)/année20!G339</f>
        <v>-1</v>
      </c>
      <c r="H340" s="31">
        <f>(année21!H339-année20!H339)/année20!H339</f>
        <v>-1</v>
      </c>
      <c r="I340" s="31">
        <f>(année21!I339-année20!I339)/année20!I339</f>
        <v>-1</v>
      </c>
      <c r="J340" s="31">
        <f>(année21!J339-année20!J339)/année20!J339</f>
        <v>-1</v>
      </c>
      <c r="K340" s="31">
        <f>(année21!K339-année20!K339)/année20!K339</f>
        <v>-1</v>
      </c>
      <c r="L340" s="31">
        <f>(année21!L339-année20!L339)/année20!L339</f>
        <v>-1</v>
      </c>
    </row>
    <row r="341" spans="2:12" x14ac:dyDescent="0.25">
      <c r="B341" s="11" t="str">
        <f t="shared" si="75"/>
        <v>DIF SEM/PR      49</v>
      </c>
      <c r="C341" s="22" t="s">
        <v>19</v>
      </c>
      <c r="D341" s="49">
        <v>49</v>
      </c>
      <c r="E341" s="28" t="str">
        <f>IF(E332="","",(E339-E332)/E332)</f>
        <v/>
      </c>
      <c r="F341" s="28" t="str">
        <f t="shared" ref="F341:L341" si="78">IF(F332="","",(F339-F332)/F332)</f>
        <v/>
      </c>
      <c r="G341" s="28" t="str">
        <f t="shared" si="78"/>
        <v/>
      </c>
      <c r="H341" s="28" t="str">
        <f t="shared" si="78"/>
        <v/>
      </c>
      <c r="I341" s="28" t="str">
        <f t="shared" si="78"/>
        <v/>
      </c>
      <c r="J341" s="28" t="str">
        <f t="shared" si="78"/>
        <v/>
      </c>
      <c r="K341" s="28" t="str">
        <f t="shared" si="78"/>
        <v/>
      </c>
      <c r="L341" s="28" t="str">
        <f t="shared" si="78"/>
        <v/>
      </c>
    </row>
    <row r="342" spans="2:12" x14ac:dyDescent="0.25">
      <c r="B342" s="11" t="str">
        <f t="shared" si="75"/>
        <v>CHIF. AFF M      49</v>
      </c>
      <c r="C342" s="12" t="s">
        <v>21</v>
      </c>
      <c r="D342" s="49">
        <v>49</v>
      </c>
      <c r="E342" s="11" t="str">
        <f>IF(E339="","",(E335+E339))</f>
        <v/>
      </c>
      <c r="F342" s="11" t="str">
        <f t="shared" ref="F342:L342" si="79">IF(F339="","",(F335+F339))</f>
        <v/>
      </c>
      <c r="G342" s="11" t="str">
        <f t="shared" si="79"/>
        <v/>
      </c>
      <c r="H342" s="11" t="str">
        <f t="shared" si="79"/>
        <v/>
      </c>
      <c r="I342" s="11" t="str">
        <f t="shared" si="79"/>
        <v/>
      </c>
      <c r="J342" s="11" t="str">
        <f t="shared" si="79"/>
        <v/>
      </c>
      <c r="K342" s="11" t="str">
        <f t="shared" si="79"/>
        <v/>
      </c>
      <c r="L342" s="11" t="str">
        <f t="shared" si="79"/>
        <v/>
      </c>
    </row>
    <row r="343" spans="2:12" x14ac:dyDescent="0.25">
      <c r="B343" s="11" t="str">
        <f t="shared" si="75"/>
        <v>DIF 2020      49</v>
      </c>
      <c r="C343" s="22" t="s">
        <v>18</v>
      </c>
      <c r="D343" s="49">
        <v>49</v>
      </c>
      <c r="E343" s="23"/>
      <c r="F343" s="23"/>
      <c r="G343" s="23"/>
      <c r="H343" s="23"/>
      <c r="I343" s="23"/>
      <c r="J343" s="23"/>
      <c r="K343" s="23"/>
      <c r="L343" s="23"/>
    </row>
    <row r="344" spans="2:12" x14ac:dyDescent="0.25">
      <c r="B344" s="11" t="str">
        <f t="shared" si="75"/>
        <v>DIF AN/PR      49</v>
      </c>
      <c r="C344" s="12" t="s">
        <v>20</v>
      </c>
      <c r="D344" s="49">
        <v>49</v>
      </c>
    </row>
    <row r="345" spans="2:12" x14ac:dyDescent="0.25">
      <c r="B345" s="11" t="str">
        <f t="shared" si="75"/>
        <v>CENTRALE      49</v>
      </c>
      <c r="C345" s="22" t="s">
        <v>22</v>
      </c>
      <c r="D345" s="49">
        <v>49</v>
      </c>
      <c r="E345" s="23"/>
      <c r="F345" s="23"/>
      <c r="G345" s="23"/>
      <c r="H345" s="23"/>
      <c r="I345" s="23"/>
      <c r="J345" s="23"/>
      <c r="K345" s="23"/>
      <c r="L345" s="23"/>
    </row>
    <row r="346" spans="2:12" x14ac:dyDescent="0.25">
      <c r="B346" s="11" t="str">
        <f t="shared" si="75"/>
        <v>C.A. SEM      50</v>
      </c>
      <c r="C346" s="25" t="s">
        <v>17</v>
      </c>
      <c r="D346" s="49">
        <v>50</v>
      </c>
    </row>
    <row r="347" spans="2:12" x14ac:dyDescent="0.25">
      <c r="B347" s="11" t="str">
        <f t="shared" si="75"/>
        <v>DIF 2020      50</v>
      </c>
      <c r="C347" s="22" t="s">
        <v>18</v>
      </c>
      <c r="D347" s="49">
        <v>50</v>
      </c>
      <c r="E347" s="31">
        <f>(année21!E346-année20!E346)/année20!E346</f>
        <v>-1</v>
      </c>
      <c r="F347" s="31">
        <f>(année21!F346-année20!F346)/année20!F346</f>
        <v>-1</v>
      </c>
      <c r="G347" s="31">
        <f>(année21!G346-année20!G346)/année20!G346</f>
        <v>-1</v>
      </c>
      <c r="H347" s="31">
        <f>(année21!H346-année20!H346)/année20!H346</f>
        <v>-1</v>
      </c>
      <c r="I347" s="31">
        <f>(année21!I346-année20!I346)/année20!I346</f>
        <v>-1</v>
      </c>
      <c r="J347" s="31">
        <f>(année21!J346-année20!J346)/année20!J346</f>
        <v>-1</v>
      </c>
      <c r="K347" s="31">
        <f>(année21!K346-année20!K346)/année20!K346</f>
        <v>-1</v>
      </c>
      <c r="L347" s="31">
        <f>(année21!L346-année20!L346)/année20!L346</f>
        <v>-1</v>
      </c>
    </row>
    <row r="348" spans="2:12" x14ac:dyDescent="0.25">
      <c r="B348" s="11" t="str">
        <f t="shared" si="75"/>
        <v>DIF SEM/PR      50</v>
      </c>
      <c r="C348" s="12" t="s">
        <v>19</v>
      </c>
      <c r="D348" s="49">
        <v>50</v>
      </c>
      <c r="E348" s="28" t="str">
        <f>IF(E339="","",(E346-E339)/E339)</f>
        <v/>
      </c>
      <c r="F348" s="28" t="str">
        <f t="shared" ref="F348:L348" si="80">IF(F339="","",(F346-F339)/F339)</f>
        <v/>
      </c>
      <c r="G348" s="28" t="str">
        <f t="shared" si="80"/>
        <v/>
      </c>
      <c r="H348" s="28" t="str">
        <f t="shared" si="80"/>
        <v/>
      </c>
      <c r="I348" s="28" t="str">
        <f t="shared" si="80"/>
        <v/>
      </c>
      <c r="J348" s="28" t="str">
        <f t="shared" si="80"/>
        <v/>
      </c>
      <c r="K348" s="28" t="str">
        <f t="shared" si="80"/>
        <v/>
      </c>
      <c r="L348" s="28" t="str">
        <f t="shared" si="80"/>
        <v/>
      </c>
    </row>
    <row r="349" spans="2:12" x14ac:dyDescent="0.25">
      <c r="B349" s="11" t="str">
        <f t="shared" si="75"/>
        <v>CHIF. AFF M      50</v>
      </c>
      <c r="C349" s="22" t="s">
        <v>21</v>
      </c>
      <c r="D349" s="49">
        <v>50</v>
      </c>
      <c r="E349" s="23" t="str">
        <f>IF(E346="","",(E342+E346))</f>
        <v/>
      </c>
      <c r="F349" s="23" t="str">
        <f t="shared" ref="F349:L349" si="81">IF(F346="","",(F342+F346))</f>
        <v/>
      </c>
      <c r="G349" s="23" t="str">
        <f t="shared" si="81"/>
        <v/>
      </c>
      <c r="H349" s="23" t="str">
        <f t="shared" si="81"/>
        <v/>
      </c>
      <c r="I349" s="23" t="str">
        <f t="shared" si="81"/>
        <v/>
      </c>
      <c r="J349" s="23" t="str">
        <f t="shared" si="81"/>
        <v/>
      </c>
      <c r="K349" s="23" t="str">
        <f t="shared" si="81"/>
        <v/>
      </c>
      <c r="L349" s="23" t="str">
        <f t="shared" si="81"/>
        <v/>
      </c>
    </row>
    <row r="350" spans="2:12" x14ac:dyDescent="0.25">
      <c r="B350" s="11" t="str">
        <f t="shared" si="75"/>
        <v>DIF 2020      50</v>
      </c>
      <c r="C350" s="12" t="s">
        <v>18</v>
      </c>
      <c r="D350" s="49">
        <v>50</v>
      </c>
    </row>
    <row r="351" spans="2:12" x14ac:dyDescent="0.25">
      <c r="B351" s="11" t="str">
        <f t="shared" si="75"/>
        <v>DIF AN/PR      50</v>
      </c>
      <c r="C351" s="22" t="s">
        <v>20</v>
      </c>
      <c r="D351" s="49">
        <v>50</v>
      </c>
      <c r="E351" s="23"/>
      <c r="F351" s="23"/>
      <c r="G351" s="23"/>
      <c r="H351" s="23"/>
      <c r="I351" s="23"/>
      <c r="J351" s="23"/>
      <c r="K351" s="23"/>
      <c r="L351" s="23"/>
    </row>
    <row r="352" spans="2:12" x14ac:dyDescent="0.25">
      <c r="B352" s="11" t="str">
        <f t="shared" si="75"/>
        <v>CENTRALE      50</v>
      </c>
      <c r="C352" s="12" t="s">
        <v>22</v>
      </c>
      <c r="D352" s="49">
        <v>50</v>
      </c>
    </row>
    <row r="353" spans="2:12" x14ac:dyDescent="0.25">
      <c r="B353" s="11" t="str">
        <f t="shared" si="75"/>
        <v>C.A. SEM      51</v>
      </c>
      <c r="C353" s="25" t="s">
        <v>17</v>
      </c>
      <c r="D353" s="49">
        <v>51</v>
      </c>
      <c r="E353" s="23"/>
      <c r="F353" s="23"/>
      <c r="G353" s="23"/>
      <c r="H353" s="23"/>
      <c r="I353" s="23"/>
      <c r="J353" s="23"/>
      <c r="K353" s="23"/>
      <c r="L353" s="23"/>
    </row>
    <row r="354" spans="2:12" x14ac:dyDescent="0.25">
      <c r="B354" s="11" t="str">
        <f t="shared" si="75"/>
        <v>DIF 2020      51</v>
      </c>
      <c r="C354" s="12" t="s">
        <v>18</v>
      </c>
      <c r="D354" s="49">
        <v>51</v>
      </c>
      <c r="E354" s="31">
        <f>(année21!E353-année20!E353)/année20!E353</f>
        <v>-1</v>
      </c>
      <c r="F354" s="31">
        <f>(année21!F353-année20!F353)/année20!F353</f>
        <v>-1</v>
      </c>
      <c r="G354" s="31">
        <f>(année21!G353-année20!G353)/année20!G353</f>
        <v>-1</v>
      </c>
      <c r="H354" s="31">
        <f>(année21!H353-année20!H353)/année20!H353</f>
        <v>-1</v>
      </c>
      <c r="I354" s="31">
        <f>(année21!I353-année20!I353)/année20!I353</f>
        <v>-1</v>
      </c>
      <c r="J354" s="31">
        <f>(année21!J353-année20!J353)/année20!J353</f>
        <v>-1</v>
      </c>
      <c r="K354" s="31">
        <f>(année21!K353-année20!K353)/année20!K353</f>
        <v>-1</v>
      </c>
      <c r="L354" s="31">
        <f>(année21!L353-année20!L353)/année20!L353</f>
        <v>-1</v>
      </c>
    </row>
    <row r="355" spans="2:12" x14ac:dyDescent="0.25">
      <c r="B355" s="11" t="str">
        <f t="shared" si="75"/>
        <v>DIF SEM/PR      51</v>
      </c>
      <c r="C355" s="22" t="s">
        <v>19</v>
      </c>
      <c r="D355" s="49">
        <v>51</v>
      </c>
      <c r="E355" s="28" t="str">
        <f>IF(E346="","",(E353-E346)/E346)</f>
        <v/>
      </c>
      <c r="F355" s="28" t="str">
        <f t="shared" ref="F355:L355" si="82">IF(F346="","",(F353-F346)/F346)</f>
        <v/>
      </c>
      <c r="G355" s="28" t="str">
        <f t="shared" si="82"/>
        <v/>
      </c>
      <c r="H355" s="28" t="str">
        <f t="shared" si="82"/>
        <v/>
      </c>
      <c r="I355" s="28" t="str">
        <f t="shared" si="82"/>
        <v/>
      </c>
      <c r="J355" s="28" t="str">
        <f t="shared" si="82"/>
        <v/>
      </c>
      <c r="K355" s="28" t="str">
        <f t="shared" si="82"/>
        <v/>
      </c>
      <c r="L355" s="28" t="str">
        <f t="shared" si="82"/>
        <v/>
      </c>
    </row>
    <row r="356" spans="2:12" x14ac:dyDescent="0.25">
      <c r="B356" s="11" t="str">
        <f t="shared" si="75"/>
        <v>CHIF. AFF M      51</v>
      </c>
      <c r="C356" s="12" t="s">
        <v>21</v>
      </c>
      <c r="D356" s="49">
        <v>51</v>
      </c>
      <c r="E356" s="11" t="str">
        <f>IF(E353="","",(E349+E353))</f>
        <v/>
      </c>
      <c r="F356" s="11" t="str">
        <f t="shared" ref="F356:L356" si="83">IF(F353="","",(F349+F353))</f>
        <v/>
      </c>
      <c r="G356" s="11" t="str">
        <f t="shared" si="83"/>
        <v/>
      </c>
      <c r="H356" s="11" t="str">
        <f t="shared" si="83"/>
        <v/>
      </c>
      <c r="I356" s="11" t="str">
        <f t="shared" si="83"/>
        <v/>
      </c>
      <c r="J356" s="11" t="str">
        <f t="shared" si="83"/>
        <v/>
      </c>
      <c r="K356" s="11" t="str">
        <f t="shared" si="83"/>
        <v/>
      </c>
      <c r="L356" s="11" t="str">
        <f t="shared" si="83"/>
        <v/>
      </c>
    </row>
    <row r="357" spans="2:12" x14ac:dyDescent="0.25">
      <c r="B357" s="11" t="str">
        <f t="shared" si="75"/>
        <v>DIF 2020      51</v>
      </c>
      <c r="C357" s="22" t="s">
        <v>18</v>
      </c>
      <c r="D357" s="49">
        <v>51</v>
      </c>
      <c r="E357" s="23"/>
      <c r="F357" s="23"/>
      <c r="G357" s="23"/>
      <c r="H357" s="23"/>
      <c r="I357" s="23"/>
      <c r="J357" s="23"/>
      <c r="K357" s="23"/>
      <c r="L357" s="23"/>
    </row>
    <row r="358" spans="2:12" x14ac:dyDescent="0.25">
      <c r="B358" s="11" t="str">
        <f t="shared" si="75"/>
        <v>DIF AN/PR      51</v>
      </c>
      <c r="C358" s="12" t="s">
        <v>20</v>
      </c>
      <c r="D358" s="49">
        <v>51</v>
      </c>
    </row>
    <row r="359" spans="2:12" x14ac:dyDescent="0.25">
      <c r="B359" s="11" t="str">
        <f t="shared" si="75"/>
        <v>CENTRALE      51</v>
      </c>
      <c r="C359" s="22" t="s">
        <v>22</v>
      </c>
      <c r="D359" s="49">
        <v>51</v>
      </c>
      <c r="E359" s="23"/>
      <c r="F359" s="23"/>
      <c r="G359" s="23"/>
      <c r="H359" s="23"/>
      <c r="I359" s="23"/>
      <c r="J359" s="23"/>
      <c r="K359" s="23"/>
      <c r="L359" s="23"/>
    </row>
    <row r="360" spans="2:12" x14ac:dyDescent="0.25">
      <c r="B360" s="11" t="str">
        <f t="shared" si="75"/>
        <v>C.A. SEM      52</v>
      </c>
      <c r="C360" s="25" t="s">
        <v>17</v>
      </c>
      <c r="D360" s="49">
        <v>52</v>
      </c>
    </row>
    <row r="361" spans="2:12" x14ac:dyDescent="0.25">
      <c r="B361" s="11" t="str">
        <f t="shared" si="75"/>
        <v>DIF 2020      52</v>
      </c>
      <c r="C361" s="22" t="s">
        <v>18</v>
      </c>
      <c r="D361" s="49">
        <v>52</v>
      </c>
      <c r="E361" s="31">
        <f>(année21!E360-année20!E360)/année20!E360</f>
        <v>-1</v>
      </c>
      <c r="F361" s="31">
        <f>(année21!F360-année20!F360)/année20!F360</f>
        <v>-1</v>
      </c>
      <c r="G361" s="31">
        <f>(année21!G360-année20!G360)/année20!G360</f>
        <v>-1</v>
      </c>
      <c r="H361" s="31">
        <f>(année21!H360-année20!H360)/année20!H360</f>
        <v>-1</v>
      </c>
      <c r="I361" s="31">
        <f>(année21!I360-année20!I360)/année20!I360</f>
        <v>-1</v>
      </c>
      <c r="J361" s="31">
        <f>(année21!J360-année20!J360)/année20!J360</f>
        <v>-1</v>
      </c>
      <c r="K361" s="31">
        <f>(année21!K360-année20!K360)/année20!K360</f>
        <v>-1</v>
      </c>
      <c r="L361" s="31">
        <f>(année21!L360-année20!L360)/année20!L360</f>
        <v>-1</v>
      </c>
    </row>
    <row r="362" spans="2:12" x14ac:dyDescent="0.25">
      <c r="B362" s="11" t="str">
        <f t="shared" si="75"/>
        <v>DIF SEM/PR      52</v>
      </c>
      <c r="C362" s="12" t="s">
        <v>19</v>
      </c>
      <c r="D362" s="49">
        <v>52</v>
      </c>
      <c r="E362" s="28" t="str">
        <f>IF(E353="","",(E360-E353)/E353)</f>
        <v/>
      </c>
      <c r="F362" s="28" t="str">
        <f t="shared" ref="F362:L362" si="84">IF(F353="","",(F360-F353)/F353)</f>
        <v/>
      </c>
      <c r="G362" s="28" t="str">
        <f t="shared" si="84"/>
        <v/>
      </c>
      <c r="H362" s="28" t="str">
        <f t="shared" si="84"/>
        <v/>
      </c>
      <c r="I362" s="28" t="str">
        <f t="shared" si="84"/>
        <v/>
      </c>
      <c r="J362" s="28" t="str">
        <f t="shared" si="84"/>
        <v/>
      </c>
      <c r="K362" s="28" t="str">
        <f t="shared" si="84"/>
        <v/>
      </c>
      <c r="L362" s="28" t="str">
        <f t="shared" si="84"/>
        <v/>
      </c>
    </row>
    <row r="363" spans="2:12" x14ac:dyDescent="0.25">
      <c r="B363" s="11" t="str">
        <f t="shared" si="75"/>
        <v>CHIF. AFF M      52</v>
      </c>
      <c r="C363" s="22" t="s">
        <v>21</v>
      </c>
      <c r="D363" s="49">
        <v>52</v>
      </c>
      <c r="E363" s="23" t="str">
        <f>IF(E360="","",(E356+E360))</f>
        <v/>
      </c>
      <c r="F363" s="23" t="str">
        <f t="shared" ref="F363:L363" si="85">IF(F360="","",(F356+F360))</f>
        <v/>
      </c>
      <c r="G363" s="23" t="str">
        <f t="shared" si="85"/>
        <v/>
      </c>
      <c r="H363" s="23" t="str">
        <f t="shared" si="85"/>
        <v/>
      </c>
      <c r="I363" s="23" t="str">
        <f t="shared" si="85"/>
        <v/>
      </c>
      <c r="J363" s="23" t="str">
        <f t="shared" si="85"/>
        <v/>
      </c>
      <c r="K363" s="23" t="str">
        <f t="shared" si="85"/>
        <v/>
      </c>
      <c r="L363" s="23" t="str">
        <f t="shared" si="85"/>
        <v/>
      </c>
    </row>
    <row r="364" spans="2:12" x14ac:dyDescent="0.25">
      <c r="B364" s="11" t="str">
        <f t="shared" si="75"/>
        <v>DIF 2020      52</v>
      </c>
      <c r="C364" s="12" t="s">
        <v>18</v>
      </c>
      <c r="D364" s="49">
        <v>52</v>
      </c>
    </row>
    <row r="365" spans="2:12" x14ac:dyDescent="0.25">
      <c r="B365" s="11" t="str">
        <f t="shared" si="75"/>
        <v>DIF AN/PR      52</v>
      </c>
      <c r="C365" s="22" t="s">
        <v>20</v>
      </c>
      <c r="D365" s="49">
        <v>52</v>
      </c>
      <c r="E365" s="23"/>
      <c r="F365" s="23"/>
      <c r="G365" s="23"/>
      <c r="H365" s="23"/>
      <c r="I365" s="23"/>
      <c r="J365" s="23"/>
      <c r="K365" s="23"/>
      <c r="L365" s="23"/>
    </row>
    <row r="366" spans="2:12" x14ac:dyDescent="0.25">
      <c r="B366" s="11" t="str">
        <f t="shared" si="75"/>
        <v>CENTRALE      52</v>
      </c>
      <c r="C366" s="12" t="s">
        <v>22</v>
      </c>
      <c r="D366" s="49">
        <v>52</v>
      </c>
    </row>
    <row r="367" spans="2:12" x14ac:dyDescent="0.25">
      <c r="B367" s="11" t="str">
        <f t="shared" si="75"/>
        <v>C.A. SEM      53</v>
      </c>
      <c r="C367" s="25" t="s">
        <v>17</v>
      </c>
      <c r="D367" s="49">
        <v>53</v>
      </c>
      <c r="E367" s="23"/>
      <c r="F367" s="23"/>
      <c r="G367" s="23"/>
      <c r="H367" s="23"/>
      <c r="I367" s="23"/>
      <c r="J367" s="23"/>
      <c r="K367" s="23"/>
      <c r="L367" s="23"/>
    </row>
    <row r="368" spans="2:12" x14ac:dyDescent="0.25">
      <c r="B368" s="11" t="str">
        <f t="shared" si="75"/>
        <v>DIF 2020      53</v>
      </c>
      <c r="C368" s="12" t="s">
        <v>18</v>
      </c>
      <c r="D368" s="49">
        <v>53</v>
      </c>
      <c r="E368" s="31">
        <f>(année21!E367-année20!E367)/année20!E367</f>
        <v>-1</v>
      </c>
      <c r="F368" s="31">
        <f>(année21!F367-année20!F367)/année20!F367</f>
        <v>-1</v>
      </c>
      <c r="G368" s="31">
        <f>(année21!G367-année20!G367)/année20!G367</f>
        <v>-1</v>
      </c>
      <c r="H368" s="31">
        <f>(année21!H367-année20!H367)/année20!H367</f>
        <v>-1</v>
      </c>
      <c r="I368" s="31">
        <f>(année21!I367-année20!I367)/année20!I367</f>
        <v>-1</v>
      </c>
      <c r="J368" s="31">
        <f>(année21!J367-année20!J367)/année20!J367</f>
        <v>-1</v>
      </c>
      <c r="K368" s="31">
        <f>(année21!K367-année20!K367)/année20!K367</f>
        <v>-1</v>
      </c>
      <c r="L368" s="31">
        <f>(année21!L367-année20!L367)/année20!L367</f>
        <v>-1</v>
      </c>
    </row>
    <row r="369" spans="2:12" x14ac:dyDescent="0.25">
      <c r="B369" s="11" t="str">
        <f t="shared" si="75"/>
        <v>DIF SEM/PR      53</v>
      </c>
      <c r="C369" s="22" t="s">
        <v>19</v>
      </c>
      <c r="D369" s="49">
        <v>53</v>
      </c>
      <c r="E369" s="28" t="str">
        <f>IF(E360="","",(E367-E360)/E360)</f>
        <v/>
      </c>
      <c r="F369" s="28" t="str">
        <f t="shared" ref="F369:L369" si="86">IF(F360="","",(F367-F360)/F360)</f>
        <v/>
      </c>
      <c r="G369" s="28" t="str">
        <f t="shared" si="86"/>
        <v/>
      </c>
      <c r="H369" s="28" t="str">
        <f t="shared" si="86"/>
        <v/>
      </c>
      <c r="I369" s="28" t="str">
        <f t="shared" si="86"/>
        <v/>
      </c>
      <c r="J369" s="28" t="str">
        <f t="shared" si="86"/>
        <v/>
      </c>
      <c r="K369" s="28" t="str">
        <f t="shared" si="86"/>
        <v/>
      </c>
      <c r="L369" s="28" t="str">
        <f t="shared" si="86"/>
        <v/>
      </c>
    </row>
    <row r="370" spans="2:12" x14ac:dyDescent="0.25">
      <c r="B370" s="11" t="str">
        <f t="shared" si="75"/>
        <v>CHIF. AFF M      53</v>
      </c>
      <c r="C370" s="12" t="s">
        <v>21</v>
      </c>
      <c r="D370" s="49">
        <v>53</v>
      </c>
      <c r="E370" s="11" t="str">
        <f>IF(E367="","",(E363+E367))</f>
        <v/>
      </c>
      <c r="F370" s="11" t="str">
        <f t="shared" ref="F370:L370" si="87">IF(F367="","",(F363+F367))</f>
        <v/>
      </c>
      <c r="G370" s="11" t="str">
        <f t="shared" si="87"/>
        <v/>
      </c>
      <c r="H370" s="11" t="str">
        <f t="shared" si="87"/>
        <v/>
      </c>
      <c r="I370" s="11" t="str">
        <f t="shared" si="87"/>
        <v/>
      </c>
      <c r="J370" s="11" t="str">
        <f t="shared" si="87"/>
        <v/>
      </c>
      <c r="K370" s="11" t="str">
        <f t="shared" si="87"/>
        <v/>
      </c>
      <c r="L370" s="11" t="str">
        <f t="shared" si="87"/>
        <v/>
      </c>
    </row>
    <row r="371" spans="2:12" x14ac:dyDescent="0.25">
      <c r="B371" s="11" t="str">
        <f t="shared" si="75"/>
        <v>DIF 2020      53</v>
      </c>
      <c r="C371" s="22" t="s">
        <v>18</v>
      </c>
      <c r="D371" s="49">
        <v>53</v>
      </c>
      <c r="E371" s="23"/>
      <c r="F371" s="23"/>
      <c r="G371" s="23"/>
      <c r="H371" s="23"/>
      <c r="I371" s="23"/>
      <c r="J371" s="23"/>
      <c r="K371" s="23"/>
      <c r="L371" s="23"/>
    </row>
    <row r="372" spans="2:12" x14ac:dyDescent="0.25">
      <c r="B372" s="11" t="str">
        <f t="shared" si="75"/>
        <v>DIF AN/PR      53</v>
      </c>
      <c r="C372" s="12" t="s">
        <v>20</v>
      </c>
      <c r="D372" s="49">
        <v>53</v>
      </c>
    </row>
    <row r="373" spans="2:12" x14ac:dyDescent="0.25">
      <c r="B373" s="11" t="str">
        <f t="shared" si="75"/>
        <v>CENTRALE      53</v>
      </c>
      <c r="C373" s="22" t="s">
        <v>22</v>
      </c>
      <c r="D373" s="49">
        <v>53</v>
      </c>
      <c r="E373" s="23"/>
      <c r="F373" s="23"/>
      <c r="G373" s="23"/>
      <c r="H373" s="23"/>
      <c r="I373" s="23"/>
      <c r="J373" s="23"/>
      <c r="K373" s="23"/>
      <c r="L373" s="23"/>
    </row>
    <row r="374" spans="2:12" x14ac:dyDescent="0.25">
      <c r="B374" s="11" t="str">
        <f t="shared" si="75"/>
        <v>C.A. SEM      54</v>
      </c>
      <c r="C374" s="25" t="s">
        <v>17</v>
      </c>
      <c r="D374" s="49">
        <v>54</v>
      </c>
    </row>
    <row r="375" spans="2:12" x14ac:dyDescent="0.25">
      <c r="B375" s="11" t="str">
        <f t="shared" si="75"/>
        <v>DIF 2020      54</v>
      </c>
      <c r="C375" s="22" t="s">
        <v>18</v>
      </c>
      <c r="D375" s="49">
        <v>54</v>
      </c>
      <c r="E375" s="23"/>
      <c r="F375" s="23"/>
      <c r="G375" s="23"/>
      <c r="H375" s="23"/>
      <c r="I375" s="23"/>
      <c r="J375" s="23"/>
      <c r="K375" s="23"/>
      <c r="L375" s="23"/>
    </row>
    <row r="376" spans="2:12" x14ac:dyDescent="0.25">
      <c r="B376" s="11" t="str">
        <f t="shared" si="75"/>
        <v>DIF SEM/PR      54</v>
      </c>
      <c r="C376" s="12" t="s">
        <v>19</v>
      </c>
      <c r="D376" s="49">
        <v>54</v>
      </c>
      <c r="E376" s="11" t="str">
        <f>IF(E375="","",(E374-E367)/E367)</f>
        <v/>
      </c>
      <c r="F376" s="11" t="str">
        <f t="shared" ref="F376" si="88">IF(F375="","",(F374-F367)/F367)</f>
        <v/>
      </c>
      <c r="G376" s="11" t="str">
        <f t="shared" ref="G376" si="89">IF(G375="","",(G374-G367)/G367)</f>
        <v/>
      </c>
      <c r="H376" s="11" t="str">
        <f t="shared" ref="H376" si="90">IF(H375="","",(H374-H367)/H367)</f>
        <v/>
      </c>
      <c r="I376" s="11" t="str">
        <f t="shared" ref="I376" si="91">IF(I375="","",(I374-I367)/I367)</f>
        <v/>
      </c>
      <c r="J376" s="11" t="str">
        <f t="shared" ref="J376" si="92">IF(J375="","",(J374-J367)/J367)</f>
        <v/>
      </c>
      <c r="K376" s="11" t="str">
        <f t="shared" ref="K376" si="93">IF(K375="","",(K374-K367)/K367)</f>
        <v/>
      </c>
      <c r="L376" s="11" t="str">
        <f t="shared" ref="L376" si="94">IF(L375="","",(L374-L367)/L367)</f>
        <v/>
      </c>
    </row>
    <row r="377" spans="2:12" x14ac:dyDescent="0.25">
      <c r="B377" s="11" t="str">
        <f t="shared" si="75"/>
        <v>CHIF. AFF M      54</v>
      </c>
      <c r="C377" s="22" t="s">
        <v>21</v>
      </c>
      <c r="D377" s="49">
        <v>54</v>
      </c>
      <c r="E377" s="23" t="str">
        <f>IF(E374="","",(E370+E374))</f>
        <v/>
      </c>
      <c r="F377" s="23" t="str">
        <f t="shared" ref="F377:L377" si="95">IF(F374="","",(F370+F374))</f>
        <v/>
      </c>
      <c r="G377" s="23" t="str">
        <f t="shared" si="95"/>
        <v/>
      </c>
      <c r="H377" s="23" t="str">
        <f t="shared" si="95"/>
        <v/>
      </c>
      <c r="I377" s="23" t="str">
        <f t="shared" si="95"/>
        <v/>
      </c>
      <c r="J377" s="23" t="str">
        <f t="shared" si="95"/>
        <v/>
      </c>
      <c r="K377" s="23" t="str">
        <f t="shared" si="95"/>
        <v/>
      </c>
      <c r="L377" s="23" t="str">
        <f t="shared" si="95"/>
        <v/>
      </c>
    </row>
    <row r="378" spans="2:12" x14ac:dyDescent="0.25">
      <c r="B378" s="11" t="str">
        <f t="shared" si="75"/>
        <v>DIF 2020      54</v>
      </c>
      <c r="C378" s="12" t="s">
        <v>18</v>
      </c>
      <c r="D378" s="49">
        <v>54</v>
      </c>
    </row>
    <row r="379" spans="2:12" x14ac:dyDescent="0.25">
      <c r="B379" s="11" t="str">
        <f t="shared" si="75"/>
        <v>DIF AN/PR      54</v>
      </c>
      <c r="C379" s="22" t="s">
        <v>20</v>
      </c>
      <c r="D379" s="49">
        <v>54</v>
      </c>
      <c r="E379" s="23"/>
      <c r="F379" s="23"/>
      <c r="G379" s="23"/>
      <c r="H379" s="23"/>
      <c r="I379" s="23"/>
      <c r="J379" s="23"/>
      <c r="K379" s="23"/>
      <c r="L379" s="23"/>
    </row>
    <row r="380" spans="2:12" x14ac:dyDescent="0.25">
      <c r="B380" s="11" t="str">
        <f t="shared" si="75"/>
        <v>CENTRALE      54</v>
      </c>
      <c r="C380" s="14" t="s">
        <v>22</v>
      </c>
      <c r="D380" s="49">
        <v>54</v>
      </c>
      <c r="E380" s="30"/>
      <c r="F380" s="30"/>
      <c r="G380" s="30"/>
      <c r="H380" s="30"/>
      <c r="I380" s="30"/>
      <c r="J380" s="30"/>
      <c r="K380" s="30"/>
      <c r="L380" s="30"/>
    </row>
    <row r="381" spans="2:12" x14ac:dyDescent="0.25">
      <c r="C381" s="15"/>
    </row>
    <row r="382" spans="2:12" x14ac:dyDescent="0.25">
      <c r="C382" s="15"/>
    </row>
    <row r="383" spans="2:12" x14ac:dyDescent="0.25">
      <c r="C383" s="15"/>
    </row>
    <row r="384" spans="2:12" x14ac:dyDescent="0.25">
      <c r="C384" s="15"/>
    </row>
    <row r="385" spans="3:3" x14ac:dyDescent="0.25">
      <c r="C385" s="15"/>
    </row>
    <row r="386" spans="3:3" x14ac:dyDescent="0.25">
      <c r="C386" s="15"/>
    </row>
    <row r="387" spans="3:3" x14ac:dyDescent="0.25">
      <c r="C387" s="15"/>
    </row>
    <row r="388" spans="3:3" x14ac:dyDescent="0.25">
      <c r="C388" s="15"/>
    </row>
    <row r="389" spans="3:3" x14ac:dyDescent="0.25">
      <c r="C389" s="15"/>
    </row>
    <row r="390" spans="3:3" x14ac:dyDescent="0.25">
      <c r="C390" s="15"/>
    </row>
    <row r="391" spans="3:3" x14ac:dyDescent="0.25">
      <c r="C391" s="15"/>
    </row>
    <row r="392" spans="3:3" x14ac:dyDescent="0.25">
      <c r="C392" s="15"/>
    </row>
    <row r="393" spans="3:3" x14ac:dyDescent="0.25">
      <c r="C393" s="15"/>
    </row>
    <row r="394" spans="3:3" x14ac:dyDescent="0.25">
      <c r="C394" s="15"/>
    </row>
    <row r="395" spans="3:3" x14ac:dyDescent="0.25">
      <c r="C395" s="15"/>
    </row>
    <row r="396" spans="3:3" x14ac:dyDescent="0.25">
      <c r="C396" s="15"/>
    </row>
    <row r="397" spans="3:3" x14ac:dyDescent="0.25">
      <c r="C397" s="15"/>
    </row>
    <row r="398" spans="3:3" x14ac:dyDescent="0.25">
      <c r="C398" s="15"/>
    </row>
    <row r="399" spans="3:3" x14ac:dyDescent="0.25">
      <c r="C399" s="15"/>
    </row>
    <row r="400" spans="3:3" x14ac:dyDescent="0.25">
      <c r="C400" s="15"/>
    </row>
    <row r="401" spans="3:3" x14ac:dyDescent="0.25">
      <c r="C401" s="15"/>
    </row>
    <row r="402" spans="3:3" x14ac:dyDescent="0.25">
      <c r="C402" s="15"/>
    </row>
    <row r="403" spans="3:3" x14ac:dyDescent="0.25">
      <c r="C403" s="15"/>
    </row>
    <row r="404" spans="3:3" x14ac:dyDescent="0.25">
      <c r="C404" s="15"/>
    </row>
    <row r="405" spans="3:3" x14ac:dyDescent="0.25">
      <c r="C405" s="15"/>
    </row>
    <row r="406" spans="3:3" x14ac:dyDescent="0.25">
      <c r="C406" s="15"/>
    </row>
    <row r="407" spans="3:3" x14ac:dyDescent="0.25">
      <c r="C407" s="15"/>
    </row>
    <row r="408" spans="3:3" x14ac:dyDescent="0.25">
      <c r="C408" s="15"/>
    </row>
    <row r="409" spans="3:3" x14ac:dyDescent="0.25">
      <c r="C409" s="15"/>
    </row>
    <row r="410" spans="3:3" x14ac:dyDescent="0.25">
      <c r="C410" s="15"/>
    </row>
    <row r="411" spans="3:3" x14ac:dyDescent="0.25">
      <c r="C411" s="15"/>
    </row>
    <row r="412" spans="3:3" x14ac:dyDescent="0.25">
      <c r="C412" s="15"/>
    </row>
    <row r="413" spans="3:3" x14ac:dyDescent="0.25">
      <c r="C413" s="15"/>
    </row>
    <row r="414" spans="3:3" x14ac:dyDescent="0.25">
      <c r="C414" s="15"/>
    </row>
    <row r="415" spans="3:3" x14ac:dyDescent="0.25">
      <c r="C415" s="15"/>
    </row>
    <row r="416" spans="3:3" x14ac:dyDescent="0.25">
      <c r="C416" s="15"/>
    </row>
    <row r="417" spans="3:3" x14ac:dyDescent="0.25">
      <c r="C417" s="15"/>
    </row>
    <row r="418" spans="3:3" x14ac:dyDescent="0.25">
      <c r="C418" s="15"/>
    </row>
    <row r="419" spans="3:3" x14ac:dyDescent="0.25">
      <c r="C419" s="15"/>
    </row>
    <row r="420" spans="3:3" x14ac:dyDescent="0.25">
      <c r="C420" s="15"/>
    </row>
    <row r="421" spans="3:3" x14ac:dyDescent="0.25">
      <c r="C421" s="15"/>
    </row>
    <row r="422" spans="3:3" x14ac:dyDescent="0.25">
      <c r="C422" s="15"/>
    </row>
    <row r="423" spans="3:3" x14ac:dyDescent="0.25">
      <c r="C423" s="15"/>
    </row>
    <row r="424" spans="3:3" x14ac:dyDescent="0.25">
      <c r="C424" s="15"/>
    </row>
    <row r="425" spans="3:3" x14ac:dyDescent="0.25">
      <c r="C425" s="15"/>
    </row>
    <row r="426" spans="3:3" x14ac:dyDescent="0.25">
      <c r="C426" s="15"/>
    </row>
    <row r="427" spans="3:3" x14ac:dyDescent="0.25">
      <c r="C427" s="15"/>
    </row>
    <row r="428" spans="3:3" x14ac:dyDescent="0.25">
      <c r="C428" s="15"/>
    </row>
    <row r="429" spans="3:3" x14ac:dyDescent="0.25">
      <c r="C429" s="15"/>
    </row>
    <row r="430" spans="3:3" x14ac:dyDescent="0.25">
      <c r="C430" s="15"/>
    </row>
    <row r="431" spans="3:3" x14ac:dyDescent="0.25">
      <c r="C431" s="15"/>
    </row>
    <row r="432" spans="3:3" x14ac:dyDescent="0.25">
      <c r="C432" s="15"/>
    </row>
    <row r="433" spans="3:3" x14ac:dyDescent="0.25">
      <c r="C433" s="15"/>
    </row>
    <row r="434" spans="3:3" x14ac:dyDescent="0.25">
      <c r="C434" s="15"/>
    </row>
    <row r="435" spans="3:3" x14ac:dyDescent="0.25">
      <c r="C435" s="15"/>
    </row>
    <row r="436" spans="3:3" x14ac:dyDescent="0.25">
      <c r="C436" s="15"/>
    </row>
    <row r="437" spans="3:3" x14ac:dyDescent="0.25">
      <c r="C437" s="15"/>
    </row>
    <row r="438" spans="3:3" x14ac:dyDescent="0.25">
      <c r="C438" s="12"/>
    </row>
    <row r="439" spans="3:3" x14ac:dyDescent="0.25">
      <c r="C439" s="12"/>
    </row>
    <row r="440" spans="3:3" x14ac:dyDescent="0.25">
      <c r="C440" s="12"/>
    </row>
    <row r="441" spans="3:3" x14ac:dyDescent="0.25">
      <c r="C441" s="12"/>
    </row>
    <row r="442" spans="3:3" x14ac:dyDescent="0.25">
      <c r="C442" s="12"/>
    </row>
    <row r="443" spans="3:3" x14ac:dyDescent="0.25">
      <c r="C443" s="12"/>
    </row>
    <row r="444" spans="3:3" x14ac:dyDescent="0.25">
      <c r="C444" s="12"/>
    </row>
    <row r="445" spans="3:3" x14ac:dyDescent="0.25">
      <c r="C445" s="1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3" id="{364277BF-FBB4-427F-AC7A-0A0C8F3A92EF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E12:L12</xm:sqref>
        </x14:conditionalFormatting>
        <x14:conditionalFormatting xmlns:xm="http://schemas.microsoft.com/office/excel/2006/main">
          <x14:cfRule type="iconSet" priority="62" id="{90D071FA-DC31-4DA2-9704-6027C31B9FFF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E19:L19</xm:sqref>
        </x14:conditionalFormatting>
        <x14:conditionalFormatting xmlns:xm="http://schemas.microsoft.com/office/excel/2006/main">
          <x14:cfRule type="iconSet" priority="61" id="{C8F9FC98-96AD-4E6D-9486-3A330D3CEB14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E26:L26</xm:sqref>
        </x14:conditionalFormatting>
        <x14:conditionalFormatting xmlns:xm="http://schemas.microsoft.com/office/excel/2006/main">
          <x14:cfRule type="iconSet" priority="60" id="{56D42C92-A077-4588-9547-59F579BBFD9A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E33:L33</xm:sqref>
        </x14:conditionalFormatting>
        <x14:conditionalFormatting xmlns:xm="http://schemas.microsoft.com/office/excel/2006/main">
          <x14:cfRule type="iconSet" priority="59" id="{513770E4-2929-4D59-9A44-3E2A292216A7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E40:L40</xm:sqref>
        </x14:conditionalFormatting>
        <x14:conditionalFormatting xmlns:xm="http://schemas.microsoft.com/office/excel/2006/main">
          <x14:cfRule type="iconSet" priority="58" id="{20044687-BAB7-40C7-A53D-617ED3177E3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E47:L47</xm:sqref>
        </x14:conditionalFormatting>
        <x14:conditionalFormatting xmlns:xm="http://schemas.microsoft.com/office/excel/2006/main">
          <x14:cfRule type="iconSet" priority="57" id="{79629E62-FD7D-4574-BC53-60AC9F55052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E54:L54</xm:sqref>
        </x14:conditionalFormatting>
        <x14:conditionalFormatting xmlns:xm="http://schemas.microsoft.com/office/excel/2006/main">
          <x14:cfRule type="iconSet" priority="56" id="{353D27AB-E6CC-459E-8FA8-7D5EB1AA1CB4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E61:L61</xm:sqref>
        </x14:conditionalFormatting>
        <x14:conditionalFormatting xmlns:xm="http://schemas.microsoft.com/office/excel/2006/main">
          <x14:cfRule type="iconSet" priority="55" id="{3FE8E4F0-73F1-4B52-BFD9-02292E938FBC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E68:L68</xm:sqref>
        </x14:conditionalFormatting>
        <x14:conditionalFormatting xmlns:xm="http://schemas.microsoft.com/office/excel/2006/main">
          <x14:cfRule type="iconSet" priority="54" id="{AC2F35C7-D516-4C1A-B7B4-67695A07B3B9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E75:L75</xm:sqref>
        </x14:conditionalFormatting>
        <x14:conditionalFormatting xmlns:xm="http://schemas.microsoft.com/office/excel/2006/main">
          <x14:cfRule type="iconSet" priority="53" id="{B95304C1-53BC-4141-8BF7-146E13E6329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E82:L82</xm:sqref>
        </x14:conditionalFormatting>
        <x14:conditionalFormatting xmlns:xm="http://schemas.microsoft.com/office/excel/2006/main">
          <x14:cfRule type="iconSet" priority="52" id="{C1CA7376-FE79-4FD8-8929-EFD7D9B8683F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E89:L89</xm:sqref>
        </x14:conditionalFormatting>
        <x14:conditionalFormatting xmlns:xm="http://schemas.microsoft.com/office/excel/2006/main">
          <x14:cfRule type="iconSet" priority="51" id="{3D17342B-470B-474C-9679-7DE5C08F581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E96:L96</xm:sqref>
        </x14:conditionalFormatting>
        <x14:conditionalFormatting xmlns:xm="http://schemas.microsoft.com/office/excel/2006/main">
          <x14:cfRule type="iconSet" priority="50" id="{9B881BAD-9634-4EA8-BDAB-B52A2D699AE1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E103:L103</xm:sqref>
        </x14:conditionalFormatting>
        <x14:conditionalFormatting xmlns:xm="http://schemas.microsoft.com/office/excel/2006/main">
          <x14:cfRule type="iconSet" priority="49" id="{4BF8E1A9-7796-42DA-A7D8-69C275D0159D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E110:L110</xm:sqref>
        </x14:conditionalFormatting>
        <x14:conditionalFormatting xmlns:xm="http://schemas.microsoft.com/office/excel/2006/main">
          <x14:cfRule type="iconSet" priority="48" id="{4269BD8A-ED27-43C3-A20B-0E1EB9A8D328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E117:L117</xm:sqref>
        </x14:conditionalFormatting>
        <x14:conditionalFormatting xmlns:xm="http://schemas.microsoft.com/office/excel/2006/main">
          <x14:cfRule type="iconSet" priority="47" id="{759EE3F1-B52A-4CAE-8614-396753FF1AE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E124:L124</xm:sqref>
        </x14:conditionalFormatting>
        <x14:conditionalFormatting xmlns:xm="http://schemas.microsoft.com/office/excel/2006/main">
          <x14:cfRule type="iconSet" priority="46" id="{24F288C3-49D0-49B2-B8BB-DD6F64F79E19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E131:L131</xm:sqref>
        </x14:conditionalFormatting>
        <x14:conditionalFormatting xmlns:xm="http://schemas.microsoft.com/office/excel/2006/main">
          <x14:cfRule type="iconSet" priority="45" id="{449FB9EE-861A-4A47-A1D7-CBC52A72017B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E138:L138</xm:sqref>
        </x14:conditionalFormatting>
        <x14:conditionalFormatting xmlns:xm="http://schemas.microsoft.com/office/excel/2006/main">
          <x14:cfRule type="iconSet" priority="44" id="{BD8A4D58-DB7D-42E5-8AA9-43708E3B5CB6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E145:L145</xm:sqref>
        </x14:conditionalFormatting>
        <x14:conditionalFormatting xmlns:xm="http://schemas.microsoft.com/office/excel/2006/main">
          <x14:cfRule type="iconSet" priority="42" id="{697FD462-A886-4810-BA50-33BBE7FB0A2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E159:L159</xm:sqref>
        </x14:conditionalFormatting>
        <x14:conditionalFormatting xmlns:xm="http://schemas.microsoft.com/office/excel/2006/main">
          <x14:cfRule type="iconSet" priority="41" id="{BA32FE8C-3C88-4322-9EE1-C81E83B6D354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E152:L152</xm:sqref>
        </x14:conditionalFormatting>
        <x14:conditionalFormatting xmlns:xm="http://schemas.microsoft.com/office/excel/2006/main">
          <x14:cfRule type="iconSet" priority="40" id="{91B35B4E-40BE-4935-9735-512B98608082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E166:L166</xm:sqref>
        </x14:conditionalFormatting>
        <x14:conditionalFormatting xmlns:xm="http://schemas.microsoft.com/office/excel/2006/main">
          <x14:cfRule type="iconSet" priority="39" id="{1264BDA6-9926-417E-98D2-4AFA8806B867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E173:L173</xm:sqref>
        </x14:conditionalFormatting>
        <x14:conditionalFormatting xmlns:xm="http://schemas.microsoft.com/office/excel/2006/main">
          <x14:cfRule type="iconSet" priority="38" id="{AE463739-9FDB-4C3F-B53C-685C08FB7D9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E180:L180</xm:sqref>
        </x14:conditionalFormatting>
        <x14:conditionalFormatting xmlns:xm="http://schemas.microsoft.com/office/excel/2006/main">
          <x14:cfRule type="iconSet" priority="37" id="{3C4FD3DA-B3AC-4300-AA3D-F8C6D7CBA8D8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E187:L187</xm:sqref>
        </x14:conditionalFormatting>
        <x14:conditionalFormatting xmlns:xm="http://schemas.microsoft.com/office/excel/2006/main">
          <x14:cfRule type="iconSet" priority="36" id="{6C570D44-45C1-43CD-AE65-191E459BFE3B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E194:L194</xm:sqref>
        </x14:conditionalFormatting>
        <x14:conditionalFormatting xmlns:xm="http://schemas.microsoft.com/office/excel/2006/main">
          <x14:cfRule type="iconSet" priority="35" id="{67350391-A54E-4879-A477-E35D1B2090D2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E201:L201</xm:sqref>
        </x14:conditionalFormatting>
        <x14:conditionalFormatting xmlns:xm="http://schemas.microsoft.com/office/excel/2006/main">
          <x14:cfRule type="iconSet" priority="34" id="{94E5DBD0-D129-4B88-8C03-47CAF72C7AE7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F208:L208</xm:sqref>
        </x14:conditionalFormatting>
        <x14:conditionalFormatting xmlns:xm="http://schemas.microsoft.com/office/excel/2006/main">
          <x14:cfRule type="iconSet" priority="33" id="{D62C6D0E-118D-407B-BD7D-A7A43EC681C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F215:L215</xm:sqref>
        </x14:conditionalFormatting>
        <x14:conditionalFormatting xmlns:xm="http://schemas.microsoft.com/office/excel/2006/main">
          <x14:cfRule type="iconSet" priority="32" id="{D7AC5B16-19AC-4615-B25A-488A8B91B8A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E222:L222</xm:sqref>
        </x14:conditionalFormatting>
        <x14:conditionalFormatting xmlns:xm="http://schemas.microsoft.com/office/excel/2006/main">
          <x14:cfRule type="iconSet" priority="31" id="{D4A609E1-A453-48E1-A807-D51F7364EEF9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E229:L229</xm:sqref>
        </x14:conditionalFormatting>
        <x14:conditionalFormatting xmlns:xm="http://schemas.microsoft.com/office/excel/2006/main">
          <x14:cfRule type="iconSet" priority="30" id="{4BADF23B-7062-4156-9C08-6E18C7C2E604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E236:L236</xm:sqref>
        </x14:conditionalFormatting>
        <x14:conditionalFormatting xmlns:xm="http://schemas.microsoft.com/office/excel/2006/main">
          <x14:cfRule type="iconSet" priority="28" id="{FB0578FE-9F65-4E24-9E0F-426FAF4F83F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E208</xm:sqref>
        </x14:conditionalFormatting>
        <x14:conditionalFormatting xmlns:xm="http://schemas.microsoft.com/office/excel/2006/main">
          <x14:cfRule type="iconSet" priority="27" id="{56581A31-21FE-48C8-8392-125B177850C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E215</xm:sqref>
        </x14:conditionalFormatting>
        <x14:conditionalFormatting xmlns:xm="http://schemas.microsoft.com/office/excel/2006/main">
          <x14:cfRule type="iconSet" priority="26" id="{D8D7512C-E668-4F7C-B54A-A62AC786AA4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E5:L5</xm:sqref>
        </x14:conditionalFormatting>
        <x14:conditionalFormatting xmlns:xm="http://schemas.microsoft.com/office/excel/2006/main">
          <x14:cfRule type="iconSet" priority="25" id="{3D46EFAE-B533-4803-9D3D-2E2F16A014A7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E4:L4</xm:sqref>
        </x14:conditionalFormatting>
        <x14:conditionalFormatting xmlns:xm="http://schemas.microsoft.com/office/excel/2006/main">
          <x14:cfRule type="iconSet" priority="24" id="{FE8D8A3B-636F-4F14-AED8-9EA1340A0A5C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E11:L11</xm:sqref>
        </x14:conditionalFormatting>
        <x14:conditionalFormatting xmlns:xm="http://schemas.microsoft.com/office/excel/2006/main">
          <x14:cfRule type="iconSet" priority="23" id="{D4B55B6E-247A-4836-B4B1-6B97AFE5D3D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E18:L18</xm:sqref>
        </x14:conditionalFormatting>
        <x14:conditionalFormatting xmlns:xm="http://schemas.microsoft.com/office/excel/2006/main">
          <x14:cfRule type="iconSet" priority="22" id="{03075817-9BC3-4B5F-9E32-FB3188EBC55D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E25:L25</xm:sqref>
        </x14:conditionalFormatting>
        <x14:conditionalFormatting xmlns:xm="http://schemas.microsoft.com/office/excel/2006/main">
          <x14:cfRule type="iconSet" priority="21" id="{178DFE07-2CA9-43B6-A88E-FB27129AB62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E32:L32</xm:sqref>
        </x14:conditionalFormatting>
        <x14:conditionalFormatting xmlns:xm="http://schemas.microsoft.com/office/excel/2006/main">
          <x14:cfRule type="iconSet" priority="20" id="{09FB566C-311A-49E8-97E8-006961CD4B71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E39:L39</xm:sqref>
        </x14:conditionalFormatting>
        <x14:conditionalFormatting xmlns:xm="http://schemas.microsoft.com/office/excel/2006/main">
          <x14:cfRule type="iconSet" priority="19" id="{E62CB243-1F73-416D-907D-42DE8FA0E9F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E46:L46</xm:sqref>
        </x14:conditionalFormatting>
        <x14:conditionalFormatting xmlns:xm="http://schemas.microsoft.com/office/excel/2006/main">
          <x14:cfRule type="iconSet" priority="18" id="{DE81235D-B72E-4981-B4B6-A5860A9460A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E53:L53</xm:sqref>
        </x14:conditionalFormatting>
        <x14:conditionalFormatting xmlns:xm="http://schemas.microsoft.com/office/excel/2006/main">
          <x14:cfRule type="iconSet" priority="17" id="{F29F0B4E-11A1-4AA5-940F-57BFD98CAF47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E60:L60</xm:sqref>
        </x14:conditionalFormatting>
        <x14:conditionalFormatting xmlns:xm="http://schemas.microsoft.com/office/excel/2006/main">
          <x14:cfRule type="iconSet" priority="16" id="{3A942771-2620-4ABF-A70A-D18AB6BE98D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E74:L74</xm:sqref>
        </x14:conditionalFormatting>
        <x14:conditionalFormatting xmlns:xm="http://schemas.microsoft.com/office/excel/2006/main">
          <x14:cfRule type="iconSet" priority="15" id="{3F5DB095-DC3A-4A2C-9E39-FD7DA649CEB8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E81:L81</xm:sqref>
        </x14:conditionalFormatting>
        <x14:conditionalFormatting xmlns:xm="http://schemas.microsoft.com/office/excel/2006/main">
          <x14:cfRule type="iconSet" priority="14" id="{ACF942CB-2090-4783-84C4-3FE630672DB2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E88:L88</xm:sqref>
        </x14:conditionalFormatting>
        <x14:conditionalFormatting xmlns:xm="http://schemas.microsoft.com/office/excel/2006/main">
          <x14:cfRule type="iconSet" priority="13" id="{DC789681-B63B-4F95-A2A6-BE1A0AD623B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E67:L67</xm:sqref>
        </x14:conditionalFormatting>
        <x14:conditionalFormatting xmlns:xm="http://schemas.microsoft.com/office/excel/2006/main">
          <x14:cfRule type="iconSet" priority="12" id="{307AC647-4F71-423E-A38F-2EB2A67FDB11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E102:L102</xm:sqref>
        </x14:conditionalFormatting>
        <x14:conditionalFormatting xmlns:xm="http://schemas.microsoft.com/office/excel/2006/main">
          <x14:cfRule type="iconSet" priority="11" id="{36651F29-3089-48E9-AEC2-0F6277EDA026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E109:L109</xm:sqref>
        </x14:conditionalFormatting>
        <x14:conditionalFormatting xmlns:xm="http://schemas.microsoft.com/office/excel/2006/main">
          <x14:cfRule type="iconSet" priority="10" id="{A50C4B7B-BDDE-4E4E-AC0A-5F7DD86306BA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E116:L116</xm:sqref>
        </x14:conditionalFormatting>
        <x14:conditionalFormatting xmlns:xm="http://schemas.microsoft.com/office/excel/2006/main">
          <x14:cfRule type="iconSet" priority="9" id="{6405D710-F188-4EEB-8F44-54447F7EF3F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E137:L137 E130:L130 E123:L123</xm:sqref>
        </x14:conditionalFormatting>
        <x14:conditionalFormatting xmlns:xm="http://schemas.microsoft.com/office/excel/2006/main">
          <x14:cfRule type="iconSet" priority="8" id="{4C697226-5FD9-4D2C-9218-6972EFB5AEE4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E165:L165 E158:L158 E151:L151 E144:L144</xm:sqref>
        </x14:conditionalFormatting>
        <x14:conditionalFormatting xmlns:xm="http://schemas.microsoft.com/office/excel/2006/main">
          <x14:cfRule type="iconSet" priority="7" id="{DDFEAF13-38E5-464F-A305-47E2CC0901C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E200:L200 E193:L193 E186:L186 E179:L179 E172:L172</xm:sqref>
        </x14:conditionalFormatting>
        <x14:conditionalFormatting xmlns:xm="http://schemas.microsoft.com/office/excel/2006/main">
          <x14:cfRule type="iconSet" priority="6" id="{2E7E567C-6841-4C8E-8214-591CF53EF8B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E235:L235 E228:L228 E221:L221 E214:L214 E207:L207</xm:sqref>
        </x14:conditionalFormatting>
        <x14:conditionalFormatting xmlns:xm="http://schemas.microsoft.com/office/excel/2006/main">
          <x14:cfRule type="iconSet" priority="5" id="{AEB4F3F6-826B-4081-8DBD-41C5F1BF501E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E243:L243</xm:sqref>
        </x14:conditionalFormatting>
        <x14:conditionalFormatting xmlns:xm="http://schemas.microsoft.com/office/excel/2006/main">
          <x14:cfRule type="iconSet" priority="4" id="{2DFB794D-6DC6-403E-A06F-3266886C6774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E242:L242</xm:sqref>
        </x14:conditionalFormatting>
        <x14:conditionalFormatting xmlns:xm="http://schemas.microsoft.com/office/excel/2006/main">
          <x14:cfRule type="iconSet" priority="3" id="{6917DFC6-B22D-4E22-8012-4157B5124CC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E369:L369 E362:L362 E355:L355 E348:L348 E341:L341 E334:L334 E327:L327 E320:L320 E313:L313 E306:L306 E299:L299 E292:L292 E285:L285 E278:L278 E271:L271 E264:L264 E250:L250 E257:L257</xm:sqref>
        </x14:conditionalFormatting>
        <x14:conditionalFormatting xmlns:xm="http://schemas.microsoft.com/office/excel/2006/main">
          <x14:cfRule type="iconSet" priority="2" id="{04241568-989B-49CB-B190-1788BC607D99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E368:L368 E361:L361 E354:L354 E347:L347 E340:L340 E333:L333 E326:L326 E319:L319 E312:L312 E305:L305 E298:L298 E291:L291 E284:L284 E277:L277 E270:L270 E263:L263 E249:L249 E256:L256</xm:sqref>
        </x14:conditionalFormatting>
        <x14:conditionalFormatting xmlns:xm="http://schemas.microsoft.com/office/excel/2006/main">
          <x14:cfRule type="iconSet" priority="1" id="{18E28E93-5D0C-4C53-B2FE-4F258AC4AD0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E7:L7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18"/>
  <sheetViews>
    <sheetView tabSelected="1" zoomScale="85" zoomScaleNormal="85" workbookViewId="0">
      <selection activeCell="T18" sqref="T18"/>
    </sheetView>
  </sheetViews>
  <sheetFormatPr baseColWidth="10" defaultRowHeight="15" x14ac:dyDescent="0.25"/>
  <cols>
    <col min="2" max="2" width="3.42578125" customWidth="1"/>
    <col min="4" max="4" width="2.42578125" customWidth="1"/>
    <col min="5" max="5" width="8.42578125" customWidth="1"/>
    <col min="6" max="6" width="2.7109375" customWidth="1"/>
    <col min="7" max="7" width="15" customWidth="1"/>
    <col min="8" max="8" width="2.7109375" customWidth="1"/>
    <col min="9" max="9" width="41.5703125" style="56" customWidth="1"/>
    <col min="10" max="10" width="8.140625" style="1" customWidth="1"/>
  </cols>
  <sheetData>
    <row r="2" spans="1:19" x14ac:dyDescent="0.25">
      <c r="A2" t="s">
        <v>34</v>
      </c>
      <c r="C2" s="11" t="s">
        <v>30</v>
      </c>
      <c r="D2" s="11"/>
      <c r="E2" s="11" t="s">
        <v>24</v>
      </c>
      <c r="G2" s="11" t="s">
        <v>28</v>
      </c>
      <c r="H2" s="11"/>
      <c r="I2" s="55"/>
      <c r="J2" s="57"/>
      <c r="K2" s="17" t="s">
        <v>36</v>
      </c>
      <c r="L2" s="18" t="s">
        <v>37</v>
      </c>
      <c r="M2" s="17" t="s">
        <v>38</v>
      </c>
      <c r="N2" s="18" t="s">
        <v>39</v>
      </c>
      <c r="O2" s="17" t="s">
        <v>40</v>
      </c>
      <c r="P2" s="18" t="s">
        <v>41</v>
      </c>
      <c r="Q2" s="17" t="s">
        <v>42</v>
      </c>
      <c r="R2" s="18" t="s">
        <v>43</v>
      </c>
    </row>
    <row r="3" spans="1:19" x14ac:dyDescent="0.25">
      <c r="A3">
        <v>2020</v>
      </c>
      <c r="C3" s="11" t="s">
        <v>17</v>
      </c>
      <c r="D3" s="11"/>
      <c r="E3" s="48">
        <v>1</v>
      </c>
      <c r="G3" s="11" t="str">
        <f>C3&amp;"      "&amp;E3</f>
        <v>C.A. SEM      1</v>
      </c>
      <c r="H3" s="11"/>
      <c r="I3" s="55" t="s">
        <v>31</v>
      </c>
      <c r="J3" s="57">
        <f>$A$3</f>
        <v>2020</v>
      </c>
      <c r="K3" s="5">
        <f>IF($A$3=2020,VLOOKUP($G$3,année20!$B$3:$L$380,4,FALSE),IF($A$3=2021,VLOOKUP($G$3,année21!$B$3:$L$380,4,FALSE),""))</f>
        <v>45820</v>
      </c>
      <c r="L3" s="5">
        <f>IF($A$3=2020,VLOOKUP($G$3,année20!$B$3:$L$380,5,FALSE),IF($A$3=2021,VLOOKUP($G$3,année21!$B$3:$L$380,5,FALSE),""))</f>
        <v>43862</v>
      </c>
      <c r="M3" s="5">
        <f>IF($A$3=2020,VLOOKUP($G$3,année20!$B$3:$L$380,6,FALSE),IF($A$3=2021,VLOOKUP($G$3,année21!$B$3:$L$380,6,FALSE),""))</f>
        <v>40291</v>
      </c>
      <c r="N3" s="5">
        <f>IF($A$3=2020,VLOOKUP($G$3,année20!$B$3:$L$380,7,FALSE),IF($A$3=2021,VLOOKUP($G$3,année21!$B$3:$L$380,7,FALSE),""))</f>
        <v>39188</v>
      </c>
      <c r="O3" s="5">
        <f>IF($A$3=2020,VLOOKUP($G$3,année20!$B$3:$L$380,8,FALSE),IF($A$3=2021,VLOOKUP($G$3,année21!$B$3:$L$380,8,FALSE),""))</f>
        <v>37765</v>
      </c>
      <c r="P3" s="5">
        <f>IF($A$3=2020,VLOOKUP($G$3,année20!$B$3:$L$380,9,FALSE),IF($A$3=2021,VLOOKUP($G$3,année21!$B$3:$L$380,9,FALSE),""))</f>
        <v>0</v>
      </c>
      <c r="Q3" s="5">
        <f>IF($A$3=2020,VLOOKUP($G$3,année20!$B$3:$L$380,10,FALSE),IF($A$3=2021,VLOOKUP($G$3,année21!$B$3:$L$380,10,FALSE),""))</f>
        <v>19196</v>
      </c>
      <c r="R3" s="5">
        <f>IF($A$3=2020,VLOOKUP($G$3,année20!$B$3:$L$380,11,FALSE),IF($A$3=2021,VLOOKUP($G$3,année21!$B$3:$L$380,11,FALSE),""))</f>
        <v>0</v>
      </c>
    </row>
    <row r="4" spans="1:19" x14ac:dyDescent="0.25">
      <c r="C4" s="11"/>
      <c r="D4" s="11"/>
      <c r="G4" s="11"/>
      <c r="H4" s="11"/>
      <c r="I4" s="55"/>
      <c r="J4" s="57"/>
    </row>
    <row r="5" spans="1:19" x14ac:dyDescent="0.25">
      <c r="C5" s="11"/>
      <c r="D5" s="11"/>
      <c r="G5" s="11"/>
      <c r="H5" s="11"/>
      <c r="I5" s="55" t="s">
        <v>32</v>
      </c>
      <c r="J5" s="57">
        <f>$A$3</f>
        <v>2020</v>
      </c>
      <c r="K5" s="54" t="str">
        <f>IF($C$3="DIF 2020",VLOOKUP($G$3,année21!$B$3:$L$380,4,FALSE),"")</f>
        <v/>
      </c>
      <c r="L5" s="54" t="str">
        <f>IF($C$3="DIF 2020",VLOOKUP($G$3,année21!$B$3:$L$380,5,FALSE),"")</f>
        <v/>
      </c>
      <c r="M5" s="54" t="str">
        <f>IF($C$3="DIF 2020",VLOOKUP($G$3,année21!$B$3:$L$380,6,FALSE),"")</f>
        <v/>
      </c>
      <c r="N5" s="54" t="str">
        <f>IF($C$3="DIF 2020",VLOOKUP($G$3,année21!$B$3:$L$380,7,FALSE),"")</f>
        <v/>
      </c>
      <c r="O5" s="54" t="str">
        <f>IF($C$3="DIF 2020",VLOOKUP($G$3,année21!$B$3:$L$380,8,FALSE),"")</f>
        <v/>
      </c>
      <c r="P5" s="54" t="str">
        <f>IF($C$3="DIF 2020",VLOOKUP($G$3,année21!$B$3:$L$380,9,FALSE),"")</f>
        <v/>
      </c>
      <c r="Q5" s="54" t="str">
        <f>IF($C$3="DIF 2020",VLOOKUP($G$3,année21!$B$3:$L$380,10,FALSE),"")</f>
        <v/>
      </c>
      <c r="R5" s="54" t="str">
        <f>IF($C$3="DIF 2020",VLOOKUP($G$3,année21!$B$3:$L$380,11,FALSE),"")</f>
        <v/>
      </c>
    </row>
    <row r="6" spans="1:19" x14ac:dyDescent="0.25">
      <c r="C6" s="11"/>
      <c r="D6" s="11"/>
      <c r="G6" s="11"/>
      <c r="H6" s="11"/>
      <c r="I6" s="55"/>
      <c r="J6" s="57"/>
    </row>
    <row r="7" spans="1:19" x14ac:dyDescent="0.25">
      <c r="C7" s="11"/>
      <c r="D7" s="11"/>
      <c r="G7" s="11"/>
      <c r="H7" s="11"/>
      <c r="I7" s="55" t="s">
        <v>33</v>
      </c>
      <c r="J7" s="57">
        <f>$A$3</f>
        <v>2020</v>
      </c>
      <c r="K7" s="54" t="str">
        <f>IF($C$3="DIF SEM/PR",VLOOKUP($G$3,année21!$B$3:$L$380,4,FALSE),"")</f>
        <v/>
      </c>
      <c r="L7" s="54" t="str">
        <f>IF($C$3="DIF SEM/PR",VLOOKUP($G$3,année21!$B$3:$L$380,5,FALSE),"")</f>
        <v/>
      </c>
      <c r="M7" s="54" t="str">
        <f>IF($C$3="DIF SEM/PR",VLOOKUP($G$3,année21!$B$3:$L$380,6,FALSE),"")</f>
        <v/>
      </c>
      <c r="N7" s="54" t="str">
        <f>IF($C$3="DIF SEM/PR",VLOOKUP($G$3,année21!$B$3:$L$380,7,FALSE),"")</f>
        <v/>
      </c>
      <c r="O7" s="54" t="str">
        <f>IF($C$3="DIF SEMPR",VLOOKUP($G$3,année21!$B$3:$L$380,8,FALSE),"")</f>
        <v/>
      </c>
      <c r="P7" s="54" t="str">
        <f>IF($C$3="DIF SEM/PR",VLOOKUP($G$3,année21!$B$3:$L$380,9,FALSE),"")</f>
        <v/>
      </c>
      <c r="Q7" s="54" t="str">
        <f>IF($C$3="DIF SEM/PR",VLOOKUP($G$3,année21!$B$3:$L$380,10,FALSE),"")</f>
        <v/>
      </c>
      <c r="R7" s="54" t="str">
        <f>IF($C$3="DIF SEM/PR",VLOOKUP($G$3,année21!$B$3:$L$380,11,FALSE),"")</f>
        <v/>
      </c>
    </row>
    <row r="9" spans="1:19" x14ac:dyDescent="0.25">
      <c r="I9" s="56" t="s">
        <v>44</v>
      </c>
      <c r="J9" s="57">
        <f>$A$3</f>
        <v>2020</v>
      </c>
    </row>
    <row r="10" spans="1:19" x14ac:dyDescent="0.25">
      <c r="I10" s="55"/>
      <c r="J10" s="57"/>
    </row>
    <row r="11" spans="1:19" x14ac:dyDescent="0.25">
      <c r="I11" s="56" t="s">
        <v>45</v>
      </c>
      <c r="J11" s="57"/>
    </row>
    <row r="13" spans="1:19" x14ac:dyDescent="0.25">
      <c r="I13" s="56" t="s">
        <v>46</v>
      </c>
    </row>
    <row r="15" spans="1:19" x14ac:dyDescent="0.25">
      <c r="I15" s="56" t="s">
        <v>47</v>
      </c>
      <c r="J15" s="57">
        <f>$A$3</f>
        <v>2020</v>
      </c>
    </row>
    <row r="18" spans="20:20" x14ac:dyDescent="0.25"/>
  </sheetData>
  <conditionalFormatting sqref="K5:R5">
    <cfRule type="iconSet" priority="2">
      <iconSet iconSet="3Arrows">
        <cfvo type="percent" val="0"/>
        <cfvo type="percent" val="0"/>
        <cfvo type="percent" val="0"/>
      </iconSet>
    </cfRule>
  </conditionalFormatting>
  <conditionalFormatting sqref="K7:R7">
    <cfRule type="iconSet" priority="1">
      <iconSet iconSet="3Arrows">
        <cfvo type="percent" val="0"/>
        <cfvo type="percent" val="0"/>
        <cfvo type="percent" val="0"/>
      </iconSet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hoix semaines" prompt="choix semaines">
          <x14:formula1>
            <xm:f>Listes!$B$5:$B$57</xm:f>
          </x14:formula1>
          <xm:sqref>E3</xm:sqref>
        </x14:dataValidation>
        <x14:dataValidation type="list" allowBlank="1" showInputMessage="1" showErrorMessage="1">
          <x14:formula1>
            <xm:f>Listes!$D$5:$D$11</xm:f>
          </x14:formula1>
          <xm:sqref>C3:D3</xm:sqref>
        </x14:dataValidation>
        <x14:dataValidation type="list" allowBlank="1" showInputMessage="1" showErrorMessage="1">
          <x14:formula1>
            <xm:f>Listes!$E$5:$E$15</xm:f>
          </x14:formula1>
          <xm:sqref>A3:B3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58"/>
  <sheetViews>
    <sheetView workbookViewId="0">
      <selection activeCell="F31" sqref="F31"/>
    </sheetView>
  </sheetViews>
  <sheetFormatPr baseColWidth="10" defaultRowHeight="15" x14ac:dyDescent="0.25"/>
  <cols>
    <col min="2" max="2" width="11.5703125" customWidth="1"/>
    <col min="4" max="4" width="30.7109375" customWidth="1"/>
  </cols>
  <sheetData>
    <row r="4" spans="2:5" x14ac:dyDescent="0.25">
      <c r="B4" s="34" t="s">
        <v>25</v>
      </c>
      <c r="D4" t="s">
        <v>27</v>
      </c>
      <c r="E4" t="s">
        <v>34</v>
      </c>
    </row>
    <row r="5" spans="2:5" x14ac:dyDescent="0.25">
      <c r="B5" s="35">
        <v>1</v>
      </c>
      <c r="D5" t="s">
        <v>17</v>
      </c>
      <c r="E5">
        <v>2020</v>
      </c>
    </row>
    <row r="6" spans="2:5" x14ac:dyDescent="0.25">
      <c r="B6" s="33">
        <v>2</v>
      </c>
      <c r="D6" t="s">
        <v>18</v>
      </c>
      <c r="E6">
        <v>2021</v>
      </c>
    </row>
    <row r="7" spans="2:5" x14ac:dyDescent="0.25">
      <c r="B7" s="32">
        <v>3</v>
      </c>
      <c r="D7" t="s">
        <v>19</v>
      </c>
      <c r="E7">
        <v>2022</v>
      </c>
    </row>
    <row r="8" spans="2:5" x14ac:dyDescent="0.25">
      <c r="B8" s="33">
        <v>4</v>
      </c>
      <c r="D8" t="s">
        <v>21</v>
      </c>
      <c r="E8">
        <v>2023</v>
      </c>
    </row>
    <row r="9" spans="2:5" x14ac:dyDescent="0.25">
      <c r="B9" s="32">
        <v>5</v>
      </c>
      <c r="D9" t="s">
        <v>18</v>
      </c>
      <c r="E9">
        <v>2024</v>
      </c>
    </row>
    <row r="10" spans="2:5" x14ac:dyDescent="0.25">
      <c r="B10" s="33">
        <v>6</v>
      </c>
      <c r="D10" t="s">
        <v>20</v>
      </c>
      <c r="E10">
        <v>2025</v>
      </c>
    </row>
    <row r="11" spans="2:5" x14ac:dyDescent="0.25">
      <c r="B11" s="32">
        <v>7</v>
      </c>
      <c r="D11" t="s">
        <v>22</v>
      </c>
      <c r="E11">
        <v>2026</v>
      </c>
    </row>
    <row r="12" spans="2:5" x14ac:dyDescent="0.25">
      <c r="B12" s="33">
        <v>8</v>
      </c>
      <c r="E12">
        <v>2027</v>
      </c>
    </row>
    <row r="13" spans="2:5" x14ac:dyDescent="0.25">
      <c r="B13" s="32">
        <v>9</v>
      </c>
      <c r="E13">
        <v>2028</v>
      </c>
    </row>
    <row r="14" spans="2:5" x14ac:dyDescent="0.25">
      <c r="B14" s="33">
        <v>10</v>
      </c>
      <c r="E14">
        <v>2029</v>
      </c>
    </row>
    <row r="15" spans="2:5" x14ac:dyDescent="0.25">
      <c r="B15" s="32">
        <v>11</v>
      </c>
      <c r="E15">
        <v>2030</v>
      </c>
    </row>
    <row r="16" spans="2:5" x14ac:dyDescent="0.25">
      <c r="B16" s="33">
        <v>12</v>
      </c>
    </row>
    <row r="17" spans="2:2" x14ac:dyDescent="0.25">
      <c r="B17" s="32">
        <v>13</v>
      </c>
    </row>
    <row r="18" spans="2:2" x14ac:dyDescent="0.25">
      <c r="B18" s="33">
        <v>14</v>
      </c>
    </row>
    <row r="19" spans="2:2" x14ac:dyDescent="0.25">
      <c r="B19" s="32">
        <v>15</v>
      </c>
    </row>
    <row r="20" spans="2:2" x14ac:dyDescent="0.25">
      <c r="B20" s="33">
        <v>16</v>
      </c>
    </row>
    <row r="21" spans="2:2" x14ac:dyDescent="0.25">
      <c r="B21" s="32">
        <v>17</v>
      </c>
    </row>
    <row r="22" spans="2:2" x14ac:dyDescent="0.25">
      <c r="B22" s="33">
        <v>18</v>
      </c>
    </row>
    <row r="23" spans="2:2" x14ac:dyDescent="0.25">
      <c r="B23" s="32">
        <v>19</v>
      </c>
    </row>
    <row r="24" spans="2:2" x14ac:dyDescent="0.25">
      <c r="B24" s="33">
        <v>20</v>
      </c>
    </row>
    <row r="25" spans="2:2" x14ac:dyDescent="0.25">
      <c r="B25" s="32">
        <v>21</v>
      </c>
    </row>
    <row r="26" spans="2:2" x14ac:dyDescent="0.25">
      <c r="B26" s="33">
        <v>22</v>
      </c>
    </row>
    <row r="27" spans="2:2" x14ac:dyDescent="0.25">
      <c r="B27" s="32">
        <v>23</v>
      </c>
    </row>
    <row r="28" spans="2:2" x14ac:dyDescent="0.25">
      <c r="B28" s="33">
        <v>24</v>
      </c>
    </row>
    <row r="29" spans="2:2" x14ac:dyDescent="0.25">
      <c r="B29" s="32">
        <v>25</v>
      </c>
    </row>
    <row r="30" spans="2:2" x14ac:dyDescent="0.25">
      <c r="B30" s="33">
        <v>26</v>
      </c>
    </row>
    <row r="31" spans="2:2" x14ac:dyDescent="0.25">
      <c r="B31" s="32">
        <v>27</v>
      </c>
    </row>
    <row r="32" spans="2:2" x14ac:dyDescent="0.25">
      <c r="B32" s="33">
        <v>28</v>
      </c>
    </row>
    <row r="33" spans="2:2" x14ac:dyDescent="0.25">
      <c r="B33" s="32">
        <v>29</v>
      </c>
    </row>
    <row r="34" spans="2:2" x14ac:dyDescent="0.25">
      <c r="B34" s="33">
        <v>30</v>
      </c>
    </row>
    <row r="35" spans="2:2" x14ac:dyDescent="0.25">
      <c r="B35" s="32">
        <v>31</v>
      </c>
    </row>
    <row r="36" spans="2:2" x14ac:dyDescent="0.25">
      <c r="B36" s="33">
        <v>32</v>
      </c>
    </row>
    <row r="37" spans="2:2" x14ac:dyDescent="0.25">
      <c r="B37" s="32">
        <v>33</v>
      </c>
    </row>
    <row r="38" spans="2:2" x14ac:dyDescent="0.25">
      <c r="B38" s="33">
        <v>34</v>
      </c>
    </row>
    <row r="39" spans="2:2" x14ac:dyDescent="0.25">
      <c r="B39" s="32">
        <v>35</v>
      </c>
    </row>
    <row r="40" spans="2:2" x14ac:dyDescent="0.25">
      <c r="B40" s="33">
        <v>36</v>
      </c>
    </row>
    <row r="41" spans="2:2" x14ac:dyDescent="0.25">
      <c r="B41" s="32">
        <v>37</v>
      </c>
    </row>
    <row r="42" spans="2:2" x14ac:dyDescent="0.25">
      <c r="B42" s="33">
        <v>38</v>
      </c>
    </row>
    <row r="43" spans="2:2" x14ac:dyDescent="0.25">
      <c r="B43" s="32">
        <v>39</v>
      </c>
    </row>
    <row r="44" spans="2:2" x14ac:dyDescent="0.25">
      <c r="B44" s="33">
        <v>40</v>
      </c>
    </row>
    <row r="45" spans="2:2" x14ac:dyDescent="0.25">
      <c r="B45" s="32">
        <v>41</v>
      </c>
    </row>
    <row r="46" spans="2:2" x14ac:dyDescent="0.25">
      <c r="B46" s="33">
        <v>42</v>
      </c>
    </row>
    <row r="47" spans="2:2" x14ac:dyDescent="0.25">
      <c r="B47" s="32">
        <v>43</v>
      </c>
    </row>
    <row r="48" spans="2:2" x14ac:dyDescent="0.25">
      <c r="B48" s="33">
        <v>44</v>
      </c>
    </row>
    <row r="49" spans="2:2" x14ac:dyDescent="0.25">
      <c r="B49" s="32">
        <v>45</v>
      </c>
    </row>
    <row r="50" spans="2:2" x14ac:dyDescent="0.25">
      <c r="B50" s="33">
        <v>46</v>
      </c>
    </row>
    <row r="51" spans="2:2" x14ac:dyDescent="0.25">
      <c r="B51" s="32">
        <v>47</v>
      </c>
    </row>
    <row r="52" spans="2:2" x14ac:dyDescent="0.25">
      <c r="B52" s="33">
        <v>48</v>
      </c>
    </row>
    <row r="53" spans="2:2" x14ac:dyDescent="0.25">
      <c r="B53" s="32">
        <v>49</v>
      </c>
    </row>
    <row r="54" spans="2:2" x14ac:dyDescent="0.25">
      <c r="B54" s="33">
        <v>50</v>
      </c>
    </row>
    <row r="55" spans="2:2" x14ac:dyDescent="0.25">
      <c r="B55" s="32">
        <v>51</v>
      </c>
    </row>
    <row r="56" spans="2:2" x14ac:dyDescent="0.25">
      <c r="B56" s="33">
        <v>52</v>
      </c>
    </row>
    <row r="57" spans="2:2" x14ac:dyDescent="0.25">
      <c r="B57" s="32">
        <v>53</v>
      </c>
    </row>
    <row r="58" spans="2:2" x14ac:dyDescent="0.25">
      <c r="B58" s="36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2021</vt:lpstr>
      <vt:lpstr>année20</vt:lpstr>
      <vt:lpstr>année21</vt:lpstr>
      <vt:lpstr>Feuil1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2021-09-01T17:15:39Z</dcterms:created>
  <dcterms:modified xsi:type="dcterms:W3CDTF">2021-09-12T18:09:04Z</dcterms:modified>
</cp:coreProperties>
</file>