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38c8ef4a5229af9/Documents/Privé/Larisa/"/>
    </mc:Choice>
  </mc:AlternateContent>
  <xr:revisionPtr revIDLastSave="0" documentId="8_{61C4636E-9EE6-4FC6-991D-661B07D484D9}" xr6:coauthVersionLast="45" xr6:coauthVersionMax="45" xr10:uidLastSave="{00000000-0000-0000-0000-000000000000}"/>
  <bookViews>
    <workbookView xWindow="804" yWindow="276" windowWidth="20856" windowHeight="11760" xr2:uid="{00000000-000D-0000-FFFF-FFFF00000000}"/>
  </bookViews>
  <sheets>
    <sheet name="Calendrier" sheetId="1" r:id="rId1"/>
  </sheets>
  <externalReferences>
    <externalReference r:id="rId2"/>
  </externalReferences>
  <definedNames>
    <definedName name="Annee">[1]Semainier!$R$7:$R$27</definedName>
    <definedName name="Annees">Calendrier!$BO$9:$BO$40</definedName>
    <definedName name="Férié">Calendrier!$BK$9:$BK$21</definedName>
    <definedName name="TJoursFeries" localSheetId="0">Calendrier!$BJ$10:$BL$19</definedName>
    <definedName name="_xlnm.Print_Area" localSheetId="0">Calendrier!$C$2:$BF$32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H25" i="1" l="1"/>
  <c r="BO8" i="1" l="1" a="1"/>
  <c r="BO8" i="1" s="1"/>
  <c r="C1" i="1" s="1"/>
  <c r="BJ23" i="1" l="1"/>
  <c r="BJ24" i="1"/>
  <c r="BJ25" i="1"/>
  <c r="C3" i="1" l="1"/>
  <c r="F4" i="1" s="1"/>
  <c r="BH8" i="1" l="1"/>
  <c r="BH9" i="1"/>
  <c r="BH10" i="1"/>
  <c r="BH11" i="1"/>
  <c r="BH12" i="1"/>
  <c r="BH13" i="1"/>
  <c r="BH15" i="1"/>
  <c r="BH16" i="1"/>
  <c r="BH17" i="1"/>
  <c r="BH18" i="1"/>
  <c r="BH19" i="1"/>
  <c r="BH20" i="1"/>
  <c r="BH21" i="1"/>
  <c r="BH22" i="1"/>
  <c r="BH23" i="1"/>
  <c r="BH24" i="1"/>
  <c r="BH26" i="1"/>
  <c r="BH27" i="1"/>
  <c r="BH28" i="1"/>
  <c r="BH29" i="1"/>
  <c r="BH14" i="1"/>
  <c r="BK8" i="1" l="1"/>
  <c r="F30" i="1"/>
  <c r="G30" i="1"/>
  <c r="H30" i="1"/>
  <c r="I30" i="1"/>
  <c r="J30" i="1"/>
  <c r="K30" i="1"/>
  <c r="L30" i="1"/>
  <c r="M30" i="1"/>
  <c r="N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K12" i="1" l="1"/>
  <c r="BK22" i="1"/>
  <c r="BJ22" i="1" s="1"/>
  <c r="BK18" i="1"/>
  <c r="BK14" i="1"/>
  <c r="BJ14" i="1" s="1"/>
  <c r="BJ12" i="1"/>
  <c r="BK15" i="1"/>
  <c r="BJ15" i="1" s="1"/>
  <c r="O30" i="1"/>
  <c r="BK19" i="1" l="1"/>
  <c r="BJ19" i="1" s="1"/>
  <c r="BJ18" i="1"/>
  <c r="BK17" i="1"/>
  <c r="BJ17" i="1" s="1"/>
  <c r="BK16" i="1"/>
  <c r="BJ16" i="1" s="1"/>
  <c r="BK10" i="1"/>
  <c r="BJ10" i="1" s="1"/>
  <c r="BK9" i="1"/>
  <c r="BJ9" i="1" s="1"/>
  <c r="BK21" i="1"/>
  <c r="BJ21" i="1" s="1"/>
  <c r="G6" i="1"/>
  <c r="J4" i="1"/>
  <c r="O4" i="1" s="1"/>
  <c r="S4" i="1" s="1"/>
  <c r="X4" i="1" s="1"/>
  <c r="AB4" i="1" s="1"/>
  <c r="AF4" i="1" s="1"/>
  <c r="AK4" i="1" s="1"/>
  <c r="AO4" i="1" s="1"/>
  <c r="AT4" i="1" s="1"/>
  <c r="AX4" i="1" s="1"/>
  <c r="BB4" i="1" s="1"/>
  <c r="F7" i="1" l="1"/>
  <c r="F6" i="1" s="1"/>
  <c r="F5" i="1" s="1"/>
  <c r="G5" i="1"/>
  <c r="BK11" i="1"/>
  <c r="BJ11" i="1" s="1"/>
  <c r="BK20" i="1"/>
  <c r="BJ20" i="1" s="1"/>
  <c r="BK13" i="1"/>
  <c r="BJ13" i="1" s="1"/>
  <c r="H6" i="1"/>
  <c r="G7" i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I6" i="1" l="1"/>
  <c r="H5" i="1"/>
  <c r="G3" i="1"/>
  <c r="F3" i="1"/>
  <c r="F2" i="1"/>
  <c r="G2" i="1"/>
  <c r="H3" i="1"/>
  <c r="H2" i="1"/>
  <c r="AF7" i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J6" i="1" l="1"/>
  <c r="I5" i="1"/>
  <c r="I3" i="1" s="1"/>
  <c r="I2" i="1" l="1"/>
  <c r="K6" i="1"/>
  <c r="J5" i="1"/>
  <c r="J3" i="1" s="1"/>
  <c r="J2" i="1" l="1"/>
  <c r="L6" i="1"/>
  <c r="K5" i="1"/>
  <c r="K3" i="1" s="1"/>
  <c r="K2" i="1" l="1"/>
  <c r="M6" i="1"/>
  <c r="L5" i="1"/>
  <c r="L3" i="1" s="1"/>
  <c r="L2" i="1" l="1"/>
  <c r="N6" i="1"/>
  <c r="M5" i="1"/>
  <c r="M2" i="1" s="1"/>
  <c r="M3" i="1" l="1"/>
  <c r="O6" i="1"/>
  <c r="N5" i="1"/>
  <c r="N2" i="1" s="1"/>
  <c r="N3" i="1" l="1"/>
  <c r="P6" i="1"/>
  <c r="O5" i="1"/>
  <c r="O2" i="1" s="1"/>
  <c r="O3" i="1" l="1"/>
  <c r="Q6" i="1"/>
  <c r="P5" i="1"/>
  <c r="P2" i="1" s="1"/>
  <c r="P3" i="1" l="1"/>
  <c r="R6" i="1"/>
  <c r="Q5" i="1"/>
  <c r="Q2" i="1" s="1"/>
  <c r="Q3" i="1" l="1"/>
  <c r="S6" i="1"/>
  <c r="R5" i="1"/>
  <c r="R3" i="1" s="1"/>
  <c r="R2" i="1" l="1"/>
  <c r="T6" i="1"/>
  <c r="S5" i="1"/>
  <c r="S3" i="1" s="1"/>
  <c r="S2" i="1" l="1"/>
  <c r="U6" i="1"/>
  <c r="T5" i="1"/>
  <c r="T2" i="1" s="1"/>
  <c r="T3" i="1" l="1"/>
  <c r="U5" i="1"/>
  <c r="U3" i="1" s="1"/>
  <c r="V6" i="1"/>
  <c r="U2" i="1" l="1"/>
  <c r="W6" i="1"/>
  <c r="V5" i="1"/>
  <c r="V2" i="1" s="1"/>
  <c r="V3" i="1" l="1"/>
  <c r="X6" i="1"/>
  <c r="W5" i="1"/>
  <c r="W2" i="1" s="1"/>
  <c r="W3" i="1" l="1"/>
  <c r="Y6" i="1"/>
  <c r="X5" i="1"/>
  <c r="X2" i="1" s="1"/>
  <c r="X3" i="1" l="1"/>
  <c r="Z6" i="1"/>
  <c r="Y5" i="1"/>
  <c r="Y2" i="1" s="1"/>
  <c r="Y3" i="1" l="1"/>
  <c r="AA6" i="1"/>
  <c r="Z5" i="1"/>
  <c r="Z3" i="1" s="1"/>
  <c r="Z2" i="1" l="1"/>
  <c r="AB6" i="1"/>
  <c r="AA5" i="1"/>
  <c r="AA3" i="1" s="1"/>
  <c r="AA2" i="1" l="1"/>
  <c r="AC6" i="1"/>
  <c r="AB5" i="1"/>
  <c r="AB3" i="1" s="1"/>
  <c r="AB2" i="1" l="1"/>
  <c r="AD6" i="1"/>
  <c r="AC5" i="1"/>
  <c r="AC2" i="1" s="1"/>
  <c r="AC3" i="1" l="1"/>
  <c r="AE6" i="1"/>
  <c r="AD5" i="1"/>
  <c r="AD2" i="1" s="1"/>
  <c r="AD3" i="1" l="1"/>
  <c r="AE5" i="1"/>
  <c r="AE2" i="1" s="1"/>
  <c r="AF6" i="1"/>
  <c r="AE3" i="1" l="1"/>
  <c r="AG6" i="1"/>
  <c r="AF5" i="1"/>
  <c r="AF2" i="1" s="1"/>
  <c r="AF3" i="1" l="1"/>
  <c r="AH6" i="1"/>
  <c r="AG5" i="1"/>
  <c r="AG2" i="1" s="1"/>
  <c r="AG3" i="1" l="1"/>
  <c r="AI6" i="1"/>
  <c r="AH5" i="1"/>
  <c r="AH3" i="1" s="1"/>
  <c r="AH2" i="1" l="1"/>
  <c r="AJ6" i="1"/>
  <c r="AI5" i="1"/>
  <c r="AI2" i="1" s="1"/>
  <c r="AI3" i="1" l="1"/>
  <c r="AK6" i="1"/>
  <c r="AJ5" i="1"/>
  <c r="AJ2" i="1" s="1"/>
  <c r="AL6" i="1" l="1"/>
  <c r="AK5" i="1"/>
  <c r="AK2" i="1" s="1"/>
  <c r="AJ3" i="1"/>
  <c r="AK3" i="1" l="1"/>
  <c r="AM6" i="1"/>
  <c r="AL5" i="1"/>
  <c r="AL2" i="1" s="1"/>
  <c r="AL3" i="1" l="1"/>
  <c r="AN6" i="1"/>
  <c r="AM5" i="1"/>
  <c r="AM3" i="1" s="1"/>
  <c r="AM2" i="1" l="1"/>
  <c r="AO6" i="1"/>
  <c r="AN5" i="1"/>
  <c r="AN3" i="1" s="1"/>
  <c r="AN2" i="1" l="1"/>
  <c r="AP6" i="1"/>
  <c r="AO5" i="1"/>
  <c r="AO3" i="1" s="1"/>
  <c r="AO2" i="1" l="1"/>
  <c r="AQ6" i="1"/>
  <c r="AP5" i="1"/>
  <c r="AP3" i="1" s="1"/>
  <c r="AP2" i="1" l="1"/>
  <c r="AR6" i="1"/>
  <c r="AQ5" i="1"/>
  <c r="AQ3" i="1" s="1"/>
  <c r="AQ2" i="1" l="1"/>
  <c r="AS6" i="1"/>
  <c r="AR5" i="1"/>
  <c r="AR3" i="1" s="1"/>
  <c r="AR2" i="1" l="1"/>
  <c r="AT6" i="1"/>
  <c r="AS5" i="1"/>
  <c r="AS2" i="1" s="1"/>
  <c r="AS3" i="1" l="1"/>
  <c r="AU6" i="1"/>
  <c r="AT5" i="1"/>
  <c r="AT2" i="1" s="1"/>
  <c r="AT3" i="1" l="1"/>
  <c r="AV6" i="1"/>
  <c r="AU5" i="1"/>
  <c r="AU2" i="1" s="1"/>
  <c r="AU3" i="1" l="1"/>
  <c r="AW6" i="1"/>
  <c r="AV5" i="1"/>
  <c r="AV2" i="1" s="1"/>
  <c r="AV3" i="1" l="1"/>
  <c r="AX6" i="1"/>
  <c r="AW5" i="1"/>
  <c r="AW2" i="1" s="1"/>
  <c r="AW3" i="1" l="1"/>
  <c r="AY6" i="1"/>
  <c r="AX5" i="1"/>
  <c r="AX3" i="1" s="1"/>
  <c r="AX2" i="1" l="1"/>
  <c r="AZ6" i="1"/>
  <c r="AY5" i="1"/>
  <c r="AY3" i="1" s="1"/>
  <c r="AY2" i="1" l="1"/>
  <c r="BA6" i="1"/>
  <c r="AZ5" i="1"/>
  <c r="AZ2" i="1" s="1"/>
  <c r="AZ3" i="1" l="1"/>
  <c r="BB6" i="1"/>
  <c r="BA5" i="1"/>
  <c r="BA3" i="1" s="1"/>
  <c r="BA2" i="1" l="1"/>
  <c r="BC6" i="1"/>
  <c r="BB5" i="1"/>
  <c r="BB2" i="1" s="1"/>
  <c r="BB3" i="1" l="1"/>
  <c r="BD6" i="1"/>
  <c r="BC5" i="1"/>
  <c r="BC2" i="1" s="1"/>
  <c r="BC3" i="1" l="1"/>
  <c r="BE6" i="1"/>
  <c r="BD5" i="1"/>
  <c r="BD3" i="1" s="1"/>
  <c r="BD2" i="1" l="1"/>
  <c r="BF6" i="1"/>
  <c r="BF5" i="1" s="1"/>
  <c r="BE5" i="1"/>
  <c r="BE3" i="1" s="1"/>
  <c r="BE2" i="1" l="1"/>
  <c r="BF3" i="1"/>
  <c r="BF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<sst xmlns="http://schemas.openxmlformats.org/spreadsheetml/2006/main" count="123" uniqueCount="95">
  <si>
    <t>au dimanche</t>
  </si>
  <si>
    <t xml:space="preserve">du lundi </t>
  </si>
  <si>
    <t>Mois</t>
  </si>
  <si>
    <t>N° semaine</t>
  </si>
  <si>
    <t>Nouvel An</t>
  </si>
  <si>
    <t>Saint-Joseph</t>
  </si>
  <si>
    <t>Vendredi Saint</t>
  </si>
  <si>
    <t>Lundi de Pâques</t>
  </si>
  <si>
    <t>Ascension</t>
  </si>
  <si>
    <t>Fête Nationale</t>
  </si>
  <si>
    <t>Assomption</t>
  </si>
  <si>
    <t>Toussaint</t>
  </si>
  <si>
    <t>Noël</t>
  </si>
  <si>
    <t>Jours</t>
  </si>
  <si>
    <t>%</t>
  </si>
  <si>
    <t>V = vacances</t>
  </si>
  <si>
    <t>Total d'absences =</t>
  </si>
  <si>
    <t>Diserens Jean-Michel</t>
  </si>
  <si>
    <t>Lehane Christian</t>
  </si>
  <si>
    <t>Pillet François</t>
  </si>
  <si>
    <t>Chambovey Noël</t>
  </si>
  <si>
    <t>Desponds Stéphane</t>
  </si>
  <si>
    <t>Gross Cédric</t>
  </si>
  <si>
    <t>Lambert Christophe</t>
  </si>
  <si>
    <t>Giroud David</t>
  </si>
  <si>
    <t>Valencia Juan</t>
  </si>
  <si>
    <t>Bear Florian</t>
  </si>
  <si>
    <t>Almeida Anne-Marie</t>
  </si>
  <si>
    <t>Perez Maria</t>
  </si>
  <si>
    <t>Gillioz Marie-Hélène</t>
  </si>
  <si>
    <t>Leuba Larisa</t>
  </si>
  <si>
    <t>Witschard Ginette</t>
  </si>
  <si>
    <t>Mendes Maria</t>
  </si>
  <si>
    <t>Bourgeois Fabienne</t>
  </si>
  <si>
    <t>Pentecôte</t>
  </si>
  <si>
    <t>Imm. Concep.</t>
  </si>
  <si>
    <t>Fête-Dieu</t>
  </si>
  <si>
    <t>PLANIFICATION VACANCES</t>
  </si>
  <si>
    <t>V</t>
  </si>
  <si>
    <t>Nombre de jours de vacances planifiés</t>
  </si>
  <si>
    <t>H</t>
  </si>
  <si>
    <t>-2</t>
  </si>
  <si>
    <t>+1</t>
  </si>
  <si>
    <t>+39</t>
  </si>
  <si>
    <t>+49</t>
  </si>
  <si>
    <t>+63</t>
  </si>
  <si>
    <t>https://pgj.pagesperso-orange.fr/paques.htm</t>
  </si>
  <si>
    <t>Sem.</t>
  </si>
  <si>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</si>
  <si>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</si>
  <si>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</si>
  <si>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</si>
  <si>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</si>
  <si>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</si>
  <si>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</si>
  <si>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</si>
  <si>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</si>
  <si>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</si>
  <si>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Toto 11</t>
  </si>
  <si>
    <t>Toto 12</t>
  </si>
  <si>
    <t>Toto 13</t>
  </si>
  <si>
    <t>Toto 14</t>
  </si>
  <si>
    <t>Toto 15</t>
  </si>
  <si>
    <t>Toto 16</t>
  </si>
  <si>
    <t>Toto 17</t>
  </si>
  <si>
    <t>P</t>
  </si>
  <si>
    <t>S</t>
  </si>
  <si>
    <t>R</t>
  </si>
  <si>
    <t>A</t>
  </si>
  <si>
    <t>C</t>
  </si>
  <si>
    <t>M</t>
  </si>
  <si>
    <t>D = Divers</t>
  </si>
  <si>
    <t>A = Assurance</t>
  </si>
  <si>
    <t>= congé paternité</t>
  </si>
  <si>
    <t>Modifiable</t>
  </si>
  <si>
    <t>Changer la lettre et le texte</t>
  </si>
  <si>
    <t>= congé copain</t>
  </si>
  <si>
    <t>= séances</t>
  </si>
  <si>
    <t>= réserve</t>
  </si>
  <si>
    <t>H = Heures sup.</t>
  </si>
  <si>
    <t>= service militaire/PC</t>
  </si>
  <si>
    <t>Maximum de</t>
  </si>
  <si>
    <t>personnes</t>
  </si>
  <si>
    <t>absentes</t>
  </si>
  <si>
    <t>par semaine</t>
  </si>
  <si>
    <t>Noms et prénoms des employés (22 au maximum)</t>
  </si>
  <si>
    <t>Nom Prénom</t>
  </si>
  <si>
    <t>test</t>
  </si>
  <si>
    <t>Dates des fériés =&gt;</t>
  </si>
  <si>
    <t>Travail à temps complet (100) ou à temps partiel, n'a aucune influence dans cette feuille, n'est là que pour indication</t>
  </si>
  <si>
    <t>Contrôle du nombre maximum d'employés en vacances durant cette semaine précise (peut être adapté dans les cellules BQ9 et BQ10) - Tip : Affichage / Barre de formule à cocher :)</t>
  </si>
  <si>
    <r>
      <t xml:space="preserve">Les dates des fériés officiels peuvent être modifiées (BK9:BK25). Attention toutefois à la colonne BK qui contient des formules surtout celle du </t>
    </r>
    <r>
      <rPr>
        <b/>
        <sz val="9"/>
        <color theme="1"/>
        <rFont val="Calibri"/>
        <family val="2"/>
      </rPr>
      <t>Lundi de Pâques</t>
    </r>
    <r>
      <rPr>
        <sz val="9"/>
        <color theme="1"/>
        <rFont val="Calibri"/>
        <family val="2"/>
      </rPr>
      <t xml:space="preserve"> dont dépend de nombreuses fêtes religieuses. Il n'est pas nécessaire que les dates soient introduites dans le bon ordre !  - Tip : Affichage / Barre de formule à cocher :)</t>
    </r>
  </si>
  <si>
    <t>&lt;== Quelle année ?</t>
  </si>
  <si>
    <t>D</t>
  </si>
  <si>
    <r>
      <t>Nombre de jours de</t>
    </r>
    <r>
      <rPr>
        <b/>
        <sz val="9"/>
        <color rgb="FFFF0000"/>
        <rFont val="Calibri"/>
        <family val="2"/>
      </rPr>
      <t xml:space="preserve"> vacances</t>
    </r>
    <r>
      <rPr>
        <sz val="9"/>
        <color theme="1"/>
        <rFont val="Calibri"/>
        <family val="2"/>
      </rPr>
      <t xml:space="preserve"> sur l'année (ajouter le solde de l'année précédente si nécessaire). Sans couleur = quota non atteint, quand </t>
    </r>
    <r>
      <rPr>
        <b/>
        <sz val="9"/>
        <color theme="9" tint="-0.249977111117893"/>
        <rFont val="Calibri"/>
        <family val="2"/>
      </rPr>
      <t>Vert = quota atteint</t>
    </r>
    <r>
      <rPr>
        <sz val="9"/>
        <color theme="1"/>
        <rFont val="Calibri"/>
        <family val="2"/>
      </rPr>
      <t>, quand</t>
    </r>
    <r>
      <rPr>
        <b/>
        <sz val="9"/>
        <color rgb="FFFF0000"/>
        <rFont val="Calibri"/>
        <family val="2"/>
      </rPr>
      <t xml:space="preserve"> Rouge = quota dépassé</t>
    </r>
    <r>
      <rPr>
        <sz val="9"/>
        <color theme="1"/>
        <rFont val="Calibri"/>
        <family val="2"/>
      </rPr>
      <t xml:space="preserve"> donc à contrôler !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</si>
</sst>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yyyy"/>
    <numFmt numFmtId="165" formatCode="mmmm"/>
    <numFmt numFmtId="166" formatCode="dd"/>
    <numFmt numFmtId="167" formatCode="ddd\ d\ mmm"/>
    <numFmt numFmtId="171" formatCode="ddd\ dd/mm/yyyy"/>
    <numFmt numFmtId="172" formatCode="ddd\ dd\ mmm"/>
  </numFmts>
  <fonts count="25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0"/>
      <name val="Arial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8"/>
      <color theme="1"/>
      <name val="Calibri"/>
      <family val="2"/>
    </font>
    <font>
      <b/>
      <sz val="9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b/>
      <sz val="9"/>
      <color theme="0"/>
      <name val="Calibri"/>
      <family val="2"/>
    </font>
    <font>
      <b/>
      <sz val="11"/>
      <name val="Calibri"/>
      <family val="2"/>
    </font>
    <font>
      <b/>
      <sz val="16"/>
      <color rgb="FFFF0000"/>
      <name val="Calibri"/>
      <family val="2"/>
    </font>
    <font>
      <b/>
      <sz val="10"/>
      <color theme="1"/>
      <name val="Calibri"/>
      <family val="2"/>
    </font>
    <font>
      <u/>
      <sz val="11"/>
      <color theme="10"/>
      <name val="Calibri"/>
      <family val="2"/>
    </font>
    <font>
      <sz val="8"/>
      <name val="Calibri"/>
      <family val="2"/>
    </font>
    <font>
      <i/>
      <sz val="9"/>
      <color theme="1"/>
      <name val="Calibri"/>
      <family val="2"/>
    </font>
    <font>
      <i/>
      <sz val="11"/>
      <color theme="1"/>
      <name val="Calibri"/>
      <family val="2"/>
    </font>
    <font>
      <b/>
      <i/>
      <sz val="9"/>
      <color theme="1"/>
      <name val="Calibri"/>
      <family val="2"/>
    </font>
    <font>
      <b/>
      <i/>
      <sz val="11"/>
      <color theme="1"/>
      <name val="Calibri"/>
      <family val="2"/>
    </font>
    <font>
      <sz val="16"/>
      <color theme="1"/>
      <name val="Calibri"/>
      <family val="2"/>
    </font>
    <font>
      <b/>
      <sz val="9"/>
      <color rgb="FFFF0000"/>
      <name val="Calibri"/>
      <family val="2"/>
    </font>
    <font>
      <b/>
      <sz val="9"/>
      <color theme="9" tint="-0.249977111117893"/>
      <name val="Calibri"/>
      <family val="2"/>
    </font>
    <font>
      <b/>
      <sz val="9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5" fillId="0" borderId="0" applyNumberFormat="0" applyFill="0" applyBorder="0" applyAlignment="0" applyProtection="0"/>
  </cellStyleXfs>
  <cellXfs count="1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3" fillId="4" borderId="0" xfId="1" applyFill="1" applyAlignment="1">
      <alignment vertical="center"/>
    </xf>
    <xf numFmtId="14" fontId="3" fillId="4" borderId="0" xfId="1" applyNumberFormat="1" applyFill="1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right"/>
    </xf>
    <xf numFmtId="166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1" fillId="3" borderId="2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166" fontId="5" fillId="2" borderId="4" xfId="0" applyNumberFormat="1" applyFont="1" applyFill="1" applyBorder="1" applyAlignment="1">
      <alignment horizontal="center" vertical="center"/>
    </xf>
    <xf numFmtId="166" fontId="5" fillId="2" borderId="5" xfId="0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66" fontId="5" fillId="2" borderId="13" xfId="0" applyNumberFormat="1" applyFont="1" applyFill="1" applyBorder="1" applyAlignment="1">
      <alignment horizontal="center" vertical="center"/>
    </xf>
    <xf numFmtId="166" fontId="5" fillId="2" borderId="14" xfId="0" applyNumberFormat="1" applyFont="1" applyFill="1" applyBorder="1" applyAlignment="1">
      <alignment horizontal="center" vertical="center"/>
    </xf>
    <xf numFmtId="166" fontId="5" fillId="2" borderId="15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right" vertical="center"/>
    </xf>
    <xf numFmtId="165" fontId="12" fillId="6" borderId="0" xfId="0" applyNumberFormat="1" applyFont="1" applyFill="1" applyAlignment="1">
      <alignment horizontal="center" vertical="center"/>
    </xf>
    <xf numFmtId="0" fontId="6" fillId="0" borderId="0" xfId="0" applyFont="1" applyBorder="1" applyAlignment="1">
      <alignment horizontal="right" vertical="center"/>
    </xf>
    <xf numFmtId="0" fontId="8" fillId="0" borderId="0" xfId="0" applyFont="1" applyFill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5" fillId="0" borderId="2" xfId="0" applyFont="1" applyBorder="1" applyAlignment="1">
      <alignment horizontal="center" vertical="center" textRotation="255" wrapText="1"/>
    </xf>
    <xf numFmtId="0" fontId="5" fillId="0" borderId="8" xfId="0" applyFont="1" applyBorder="1" applyAlignment="1">
      <alignment horizontal="center" vertical="center" textRotation="255" wrapText="1"/>
    </xf>
    <xf numFmtId="0" fontId="5" fillId="0" borderId="3" xfId="0" applyFont="1" applyBorder="1" applyAlignment="1">
      <alignment horizontal="center" vertical="center" textRotation="255" wrapText="1"/>
    </xf>
    <xf numFmtId="0" fontId="5" fillId="0" borderId="4" xfId="0" applyFont="1" applyBorder="1" applyAlignment="1">
      <alignment horizontal="center" vertical="center" textRotation="255" wrapText="1"/>
    </xf>
    <xf numFmtId="0" fontId="5" fillId="0" borderId="1" xfId="0" applyFont="1" applyBorder="1" applyAlignment="1">
      <alignment horizontal="center" vertical="center" textRotation="255" wrapText="1"/>
    </xf>
    <xf numFmtId="0" fontId="5" fillId="0" borderId="5" xfId="0" applyFont="1" applyBorder="1" applyAlignment="1">
      <alignment horizontal="center" vertical="center" textRotation="255" wrapText="1"/>
    </xf>
    <xf numFmtId="0" fontId="5" fillId="0" borderId="6" xfId="0" applyFont="1" applyBorder="1" applyAlignment="1">
      <alignment horizontal="center" vertical="center" textRotation="255" wrapText="1"/>
    </xf>
    <xf numFmtId="0" fontId="5" fillId="0" borderId="9" xfId="0" applyFont="1" applyBorder="1" applyAlignment="1">
      <alignment horizontal="center" vertical="center" textRotation="255" wrapText="1"/>
    </xf>
    <xf numFmtId="0" fontId="5" fillId="0" borderId="7" xfId="0" applyFont="1" applyBorder="1" applyAlignment="1">
      <alignment horizontal="center" vertical="center" textRotation="255" wrapText="1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3" fillId="4" borderId="0" xfId="1" quotePrefix="1" applyFill="1" applyAlignment="1">
      <alignment vertical="center"/>
    </xf>
    <xf numFmtId="167" fontId="6" fillId="0" borderId="0" xfId="0" applyNumberFormat="1" applyFont="1" applyAlignment="1">
      <alignment horizontal="center" textRotation="90"/>
    </xf>
    <xf numFmtId="0" fontId="6" fillId="0" borderId="0" xfId="0" applyFont="1" applyAlignment="1">
      <alignment horizontal="center" textRotation="90"/>
    </xf>
    <xf numFmtId="0" fontId="9" fillId="0" borderId="0" xfId="0" applyFont="1" applyAlignment="1">
      <alignment horizontal="center" wrapText="1"/>
    </xf>
    <xf numFmtId="164" fontId="10" fillId="0" borderId="0" xfId="0" applyNumberFormat="1" applyFont="1" applyAlignment="1">
      <alignment horizontal="center" vertical="top"/>
    </xf>
    <xf numFmtId="0" fontId="0" fillId="0" borderId="0" xfId="0" applyNumberFormat="1" applyAlignment="1">
      <alignment horizontal="center" vertical="center"/>
    </xf>
    <xf numFmtId="0" fontId="10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vertical="center"/>
    </xf>
    <xf numFmtId="0" fontId="0" fillId="0" borderId="0" xfId="0" quotePrefix="1" applyAlignment="1">
      <alignment horizontal="left" vertical="center"/>
    </xf>
    <xf numFmtId="0" fontId="15" fillId="0" borderId="0" xfId="2" applyAlignment="1">
      <alignment horizontal="left" vertical="center"/>
    </xf>
    <xf numFmtId="171" fontId="0" fillId="0" borderId="0" xfId="0" applyNumberFormat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/>
    </xf>
    <xf numFmtId="172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11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165" fontId="12" fillId="6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7" fillId="0" borderId="0" xfId="0" applyFont="1" applyAlignment="1">
      <alignment textRotation="255" wrapText="1"/>
    </xf>
    <xf numFmtId="0" fontId="0" fillId="0" borderId="0" xfId="0" quotePrefix="1" applyFont="1" applyAlignment="1">
      <alignment horizontal="center" vertical="center" textRotation="255" wrapText="1"/>
    </xf>
    <xf numFmtId="0" fontId="0" fillId="0" borderId="0" xfId="0" applyFont="1" applyAlignment="1">
      <alignment horizontal="center" vertical="center" textRotation="255" wrapText="1"/>
    </xf>
    <xf numFmtId="0" fontId="11" fillId="12" borderId="0" xfId="0" applyFont="1" applyFill="1" applyAlignment="1">
      <alignment horizontal="center" vertical="center"/>
    </xf>
    <xf numFmtId="0" fontId="11" fillId="13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165" fontId="12" fillId="6" borderId="16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3" fillId="4" borderId="0" xfId="1" applyFont="1" applyFill="1" applyAlignment="1">
      <alignment vertical="center"/>
    </xf>
    <xf numFmtId="0" fontId="17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8" fillId="10" borderId="0" xfId="0" quotePrefix="1" applyFont="1" applyFill="1" applyAlignment="1">
      <alignment horizontal="left" vertical="center"/>
    </xf>
    <xf numFmtId="0" fontId="8" fillId="11" borderId="0" xfId="0" applyFont="1" applyFill="1" applyAlignment="1">
      <alignment horizontal="left" vertical="center"/>
    </xf>
    <xf numFmtId="0" fontId="8" fillId="9" borderId="0" xfId="0" quotePrefix="1" applyFont="1" applyFill="1" applyAlignment="1">
      <alignment horizontal="left" vertical="center"/>
    </xf>
    <xf numFmtId="0" fontId="8" fillId="9" borderId="0" xfId="0" applyFont="1" applyFill="1" applyAlignment="1">
      <alignment horizontal="left" vertical="center"/>
    </xf>
    <xf numFmtId="0" fontId="11" fillId="5" borderId="0" xfId="0" quotePrefix="1" applyFont="1" applyFill="1" applyAlignment="1">
      <alignment horizontal="left" vertical="center"/>
    </xf>
    <xf numFmtId="0" fontId="8" fillId="9" borderId="19" xfId="0" applyFont="1" applyFill="1" applyBorder="1" applyAlignment="1">
      <alignment horizontal="center" vertical="center"/>
    </xf>
    <xf numFmtId="0" fontId="8" fillId="10" borderId="19" xfId="0" applyFont="1" applyFill="1" applyBorder="1" applyAlignment="1">
      <alignment horizontal="center" vertical="center"/>
    </xf>
    <xf numFmtId="0" fontId="8" fillId="11" borderId="19" xfId="0" applyFont="1" applyFill="1" applyBorder="1" applyAlignment="1">
      <alignment horizontal="center" vertical="center"/>
    </xf>
    <xf numFmtId="0" fontId="11" fillId="5" borderId="19" xfId="0" applyFont="1" applyFill="1" applyBorder="1" applyAlignment="1">
      <alignment horizontal="center" vertical="center"/>
    </xf>
    <xf numFmtId="0" fontId="11" fillId="7" borderId="0" xfId="0" quotePrefix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17" fillId="0" borderId="0" xfId="0" applyFont="1" applyAlignment="1">
      <alignment horizontal="center" vertical="top" wrapText="1"/>
    </xf>
    <xf numFmtId="0" fontId="11" fillId="7" borderId="19" xfId="0" applyFont="1" applyFill="1" applyBorder="1" applyAlignment="1">
      <alignment horizontal="center" vertical="center"/>
    </xf>
    <xf numFmtId="167" fontId="3" fillId="4" borderId="0" xfId="1" applyNumberFormat="1" applyFill="1" applyAlignment="1">
      <alignment horizontal="left" vertical="center"/>
    </xf>
    <xf numFmtId="167" fontId="3" fillId="4" borderId="0" xfId="1" applyNumberFormat="1" applyFont="1" applyFill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14" borderId="0" xfId="0" applyNumberFormat="1" applyFill="1" applyAlignment="1">
      <alignment horizontal="left" vertical="center"/>
    </xf>
    <xf numFmtId="14" fontId="13" fillId="0" borderId="0" xfId="0" applyNumberFormat="1" applyFont="1" applyFill="1" applyBorder="1" applyAlignment="1">
      <alignment horizontal="center" vertical="center"/>
    </xf>
    <xf numFmtId="164" fontId="21" fillId="9" borderId="11" xfId="0" applyNumberFormat="1" applyFont="1" applyFill="1" applyBorder="1" applyAlignment="1">
      <alignment horizontal="center" vertical="center" wrapText="1"/>
    </xf>
    <xf numFmtId="0" fontId="21" fillId="9" borderId="17" xfId="0" applyFont="1" applyFill="1" applyBorder="1" applyAlignment="1">
      <alignment horizontal="center" vertical="center" wrapText="1"/>
    </xf>
    <xf numFmtId="0" fontId="21" fillId="9" borderId="18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3" fillId="4" borderId="0" xfId="1" quotePrefix="1" applyFill="1" applyAlignment="1">
      <alignment horizontal="center" vertical="center"/>
    </xf>
    <xf numFmtId="0" fontId="0" fillId="0" borderId="0" xfId="0" applyAlignment="1">
      <alignment horizontal="center" vertical="top"/>
    </xf>
    <xf numFmtId="0" fontId="4" fillId="0" borderId="0" xfId="0" applyFont="1" applyBorder="1" applyAlignment="1">
      <alignment horizontal="center" vertical="center"/>
    </xf>
    <xf numFmtId="0" fontId="0" fillId="0" borderId="0" xfId="0" applyBorder="1"/>
    <xf numFmtId="0" fontId="24" fillId="4" borderId="0" xfId="0" applyFont="1" applyFill="1" applyAlignment="1">
      <alignment horizontal="left" vertical="center"/>
    </xf>
    <xf numFmtId="0" fontId="5" fillId="0" borderId="1" xfId="0" applyFont="1" applyBorder="1" applyAlignment="1">
      <alignment horizontal="left" vertical="top"/>
    </xf>
    <xf numFmtId="0" fontId="5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0" fontId="14" fillId="0" borderId="1" xfId="0" applyFont="1" applyBorder="1" applyAlignment="1">
      <alignment horizontal="right" vertical="center"/>
    </xf>
    <xf numFmtId="0" fontId="1" fillId="0" borderId="1" xfId="0" applyFont="1" applyBorder="1" applyAlignment="1">
      <alignment horizontal="right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14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strike val="0"/>
      </font>
      <fill>
        <patternFill>
          <bgColor theme="9" tint="0.59996337778862885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0070C0"/>
        </patternFill>
      </fill>
    </dxf>
    <dxf>
      <font>
        <b/>
        <i val="0"/>
        <strike val="0"/>
        <color theme="0"/>
      </font>
      <fill>
        <patternFill>
          <bgColor theme="9" tint="-0.24994659260841701"/>
        </patternFill>
      </fill>
    </dxf>
    <dxf>
      <font>
        <b/>
        <i val="0"/>
        <strike val="0"/>
      </font>
      <fill>
        <patternFill>
          <bgColor theme="7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99FF"/>
        </patternFill>
      </fill>
    </dxf>
    <dxf>
      <font>
        <b/>
        <i val="0"/>
        <strike val="0"/>
      </font>
      <fill>
        <patternFill>
          <bgColor theme="5" tint="0.79998168889431442"/>
        </patternFill>
      </fill>
    </dxf>
    <dxf>
      <font>
        <b/>
        <i val="0"/>
        <strike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theme="5" tint="-0.24994659260841701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8" fmlaLink="$BO$7" fmlaRange="Annees" noThreeD="1" sel="1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137161</xdr:colOff>
          <xdr:row>1</xdr:row>
          <xdr:rowOff>205740</xdr:rowOff>
        </xdr:from>
        <xdr:to>
          <xdr:col>60</xdr:col>
          <xdr:colOff>889000</xdr:colOff>
          <xdr:row>2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Effacement des données des vacances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ATTENTION !!!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57572</xdr:colOff>
          <xdr:row>0</xdr:row>
          <xdr:rowOff>46565</xdr:rowOff>
        </xdr:from>
        <xdr:to>
          <xdr:col>2</xdr:col>
          <xdr:colOff>1168399</xdr:colOff>
          <xdr:row>0</xdr:row>
          <xdr:rowOff>499532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A895AD58-494C-4779-A277-E5A794BDB5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808890</xdr:colOff>
      <xdr:row>38</xdr:row>
      <xdr:rowOff>5862</xdr:rowOff>
    </xdr:from>
    <xdr:to>
      <xdr:col>4</xdr:col>
      <xdr:colOff>181707</xdr:colOff>
      <xdr:row>38</xdr:row>
      <xdr:rowOff>174164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3A38CFE1-9467-4558-827C-195DCDDAF22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9601"/>
        <a:stretch/>
      </xdr:blipFill>
      <xdr:spPr>
        <a:xfrm>
          <a:off x="961290" y="10503877"/>
          <a:ext cx="779586" cy="168302"/>
        </a:xfrm>
        <a:prstGeom prst="rect">
          <a:avLst/>
        </a:prstGeom>
      </xdr:spPr>
    </xdr:pic>
    <xdr:clientData/>
  </xdr:twoCellAnchor>
  <xdr:twoCellAnchor>
    <xdr:from>
      <xdr:col>4</xdr:col>
      <xdr:colOff>42341</xdr:colOff>
      <xdr:row>32</xdr:row>
      <xdr:rowOff>118530</xdr:rowOff>
    </xdr:from>
    <xdr:to>
      <xdr:col>4</xdr:col>
      <xdr:colOff>177808</xdr:colOff>
      <xdr:row>34</xdr:row>
      <xdr:rowOff>105996</xdr:rowOff>
    </xdr:to>
    <xdr:sp macro="" textlink="">
      <xdr:nvSpPr>
        <xdr:cNvPr id="6" name="Flèche : haut 5">
          <a:extLst>
            <a:ext uri="{FF2B5EF4-FFF2-40B4-BE49-F238E27FC236}">
              <a16:creationId xmlns:a16="http://schemas.microsoft.com/office/drawing/2014/main" id="{DFC90DA2-D586-45F8-BBC6-B80612216148}"/>
            </a:ext>
          </a:extLst>
        </xdr:cNvPr>
        <xdr:cNvSpPr/>
      </xdr:nvSpPr>
      <xdr:spPr>
        <a:xfrm>
          <a:off x="1600208" y="9558863"/>
          <a:ext cx="135467" cy="3600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 - Tip : Affichage / Barre de formule à cocher :)</a:t>
          </a:r>
        </a:p>
      </xdr:txBody>
    </xdr:sp>
    <xdr:clientData/>
  </xdr:twoCellAnchor>
  <xdr:twoCellAnchor>
    <xdr:from>
      <xdr:col>3</xdr:col>
      <xdr:colOff>33871</xdr:colOff>
      <xdr:row>32</xdr:row>
      <xdr:rowOff>118528</xdr:rowOff>
    </xdr:from>
    <xdr:to>
      <xdr:col>3</xdr:col>
      <xdr:colOff>169338</xdr:colOff>
      <xdr:row>34</xdr:row>
      <xdr:rowOff>105994</xdr:rowOff>
    </xdr:to>
    <xdr:sp macro="" textlink="">
      <xdr:nvSpPr>
        <xdr:cNvPr id="10" name="Flèche : haut 9">
          <a:extLst>
            <a:ext uri="{FF2B5EF4-FFF2-40B4-BE49-F238E27FC236}">
              <a16:creationId xmlns:a16="http://schemas.microsoft.com/office/drawing/2014/main" id="{BCDBCAB6-9F70-454E-BACA-2D0593A483D9}"/>
            </a:ext>
          </a:extLst>
        </xdr:cNvPr>
        <xdr:cNvSpPr/>
      </xdr:nvSpPr>
      <xdr:spPr>
        <a:xfrm>
          <a:off x="1388538" y="9558861"/>
          <a:ext cx="135467" cy="3600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2</xdr:col>
      <xdr:colOff>541867</xdr:colOff>
      <xdr:row>32</xdr:row>
      <xdr:rowOff>118528</xdr:rowOff>
    </xdr:from>
    <xdr:to>
      <xdr:col>2</xdr:col>
      <xdr:colOff>677334</xdr:colOff>
      <xdr:row>36</xdr:row>
      <xdr:rowOff>129461</xdr:rowOff>
    </xdr:to>
    <xdr:sp macro="" textlink="">
      <xdr:nvSpPr>
        <xdr:cNvPr id="11" name="Flèche : haut 10">
          <a:extLst>
            <a:ext uri="{FF2B5EF4-FFF2-40B4-BE49-F238E27FC236}">
              <a16:creationId xmlns:a16="http://schemas.microsoft.com/office/drawing/2014/main" id="{0E289748-0B3B-4BC1-807E-5DFAA1EE604E}"/>
            </a:ext>
          </a:extLst>
        </xdr:cNvPr>
        <xdr:cNvSpPr/>
      </xdr:nvSpPr>
      <xdr:spPr>
        <a:xfrm>
          <a:off x="694267" y="9558861"/>
          <a:ext cx="135467" cy="7560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22860</xdr:colOff>
          <xdr:row>38</xdr:row>
          <xdr:rowOff>13546</xdr:rowOff>
        </xdr:from>
        <xdr:to>
          <xdr:col>59</xdr:col>
          <xdr:colOff>617220</xdr:colOff>
          <xdr:row>38</xdr:row>
          <xdr:rowOff>169333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59</xdr:col>
          <xdr:colOff>22860</xdr:colOff>
          <xdr:row>39</xdr:row>
          <xdr:rowOff>107525</xdr:rowOff>
        </xdr:from>
        <xdr:to>
          <xdr:col>59</xdr:col>
          <xdr:colOff>617220</xdr:colOff>
          <xdr:row>40</xdr:row>
          <xdr:rowOff>73658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E2129DB6-6644-4984-8D05-3EAACAB597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40143</xdr:colOff>
      <xdr:row>37</xdr:row>
      <xdr:rowOff>19132</xdr:rowOff>
    </xdr:from>
    <xdr:to>
      <xdr:col>4</xdr:col>
      <xdr:colOff>160871</xdr:colOff>
      <xdr:row>37</xdr:row>
      <xdr:rowOff>186265</xdr:rowOff>
    </xdr:to>
    <xdr:sp macro="" textlink="">
      <xdr:nvSpPr>
        <xdr:cNvPr id="16" name="Flèche : haut 15">
          <a:extLst>
            <a:ext uri="{FF2B5EF4-FFF2-40B4-BE49-F238E27FC236}">
              <a16:creationId xmlns:a16="http://schemas.microsoft.com/office/drawing/2014/main" id="{88A566BD-6031-42E2-A8CD-362CE3D0E4A5}"/>
            </a:ext>
          </a:extLst>
        </xdr:cNvPr>
        <xdr:cNvSpPr/>
      </xdr:nvSpPr>
      <xdr:spPr>
        <a:xfrm rot="16200000">
          <a:off x="1473207" y="10312402"/>
          <a:ext cx="167133" cy="323928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 - Tip : Affichage / Barre de formule à cocher :)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stall\semainier-agend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ier"/>
    </sheetNames>
    <sheetDataSet>
      <sheetData sheetId="0">
        <row r="7">
          <cell r="R7">
            <v>2012</v>
          </cell>
        </row>
        <row r="8">
          <cell r="R8">
            <v>2013</v>
          </cell>
        </row>
        <row r="9">
          <cell r="R9">
            <v>2014</v>
          </cell>
        </row>
        <row r="10">
          <cell r="R10">
            <v>2015</v>
          </cell>
        </row>
        <row r="11">
          <cell r="R11">
            <v>2016</v>
          </cell>
        </row>
        <row r="12">
          <cell r="R12">
            <v>2017</v>
          </cell>
        </row>
        <row r="13">
          <cell r="R13">
            <v>2018</v>
          </cell>
        </row>
        <row r="14">
          <cell r="R14">
            <v>2019</v>
          </cell>
        </row>
        <row r="15">
          <cell r="R15">
            <v>2020</v>
          </cell>
        </row>
        <row r="16">
          <cell r="R16">
            <v>2021</v>
          </cell>
        </row>
        <row r="17">
          <cell r="R17">
            <v>2022</v>
          </cell>
        </row>
        <row r="18">
          <cell r="R18">
            <v>2023</v>
          </cell>
        </row>
        <row r="19">
          <cell r="R19">
            <v>2024</v>
          </cell>
        </row>
        <row r="20">
          <cell r="R20">
            <v>2025</v>
          </cell>
        </row>
        <row r="21">
          <cell r="R21">
            <v>2026</v>
          </cell>
        </row>
        <row r="22">
          <cell r="R22">
            <v>2027</v>
          </cell>
        </row>
        <row r="23">
          <cell r="R23">
            <v>2028</v>
          </cell>
        </row>
        <row r="24">
          <cell r="R24">
            <v>2029</v>
          </cell>
        </row>
        <row r="25">
          <cell r="R25">
            <v>2030</v>
          </cell>
        </row>
        <row r="26">
          <cell r="R26">
            <v>2031</v>
          </cell>
        </row>
        <row r="27">
          <cell r="R27">
            <v>2032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gj.pagesperso-orange.fr/paques.htm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A42"/>
  <sheetViews>
    <sheetView showGridLines="0" showRowColHeaders="0" tabSelected="1" topLeftCell="A22" zoomScale="90" zoomScaleNormal="90" workbookViewId="0">
      <selection activeCell="F37" sqref="F37:BF37"/>
    </sheetView>
  </sheetViews>
  <sheetFormatPr baseColWidth="10" defaultRowHeight="14.4" x14ac:dyDescent="0.3"/>
  <cols>
    <col min="1" max="2" width="1.109375" customWidth="1"/>
    <col min="3" max="3" width="17.5546875" customWidth="1"/>
    <col min="4" max="4" width="3" customWidth="1"/>
    <col min="5" max="5" width="2.88671875" customWidth="1"/>
    <col min="6" max="58" width="3" style="2" customWidth="1"/>
    <col min="59" max="59" width="1.88671875" customWidth="1"/>
    <col min="60" max="60" width="9.5546875" customWidth="1"/>
    <col min="61" max="61" width="28.44140625" customWidth="1"/>
    <col min="62" max="62" width="6.6640625" customWidth="1"/>
    <col min="64" max="64" width="19.6640625" bestFit="1" customWidth="1"/>
    <col min="65" max="65" width="5" customWidth="1"/>
    <col min="66" max="66" width="2.109375" customWidth="1"/>
    <col min="67" max="67" width="14.109375" customWidth="1"/>
    <col min="68" max="68" width="2.33203125" customWidth="1"/>
    <col min="69" max="69" width="16.109375" customWidth="1"/>
    <col min="70" max="70" width="19.6640625" bestFit="1" customWidth="1"/>
    <col min="183" max="183" width="15.5546875" bestFit="1" customWidth="1"/>
  </cols>
  <sheetData>
    <row r="1" spans="1:183" ht="41.4" customHeight="1" x14ac:dyDescent="0.3">
      <c r="B1" s="4"/>
      <c r="C1" s="99">
        <f>BO8</f>
        <v>43466</v>
      </c>
      <c r="D1" s="100" t="s">
        <v>92</v>
      </c>
      <c r="E1" s="101"/>
      <c r="F1" s="101"/>
      <c r="G1" s="101"/>
      <c r="H1" s="101"/>
      <c r="I1" s="101"/>
      <c r="J1" s="101"/>
      <c r="K1" s="101"/>
      <c r="L1" s="102"/>
      <c r="P1" s="97"/>
      <c r="BO1" s="2"/>
      <c r="BP1" s="97"/>
    </row>
    <row r="2" spans="1:183" ht="56.4" customHeight="1" x14ac:dyDescent="0.3">
      <c r="A2" s="47"/>
      <c r="B2" s="4"/>
      <c r="C2" s="44" t="s">
        <v>37</v>
      </c>
      <c r="D2" s="4"/>
      <c r="F2" s="43" t="str">
        <f t="shared" ref="F2:BE2" si="0">IFERROR(VLOOKUP(F5,$BJ$9:$BL$25,3,FALSE),"")</f>
        <v>Nouvel An</v>
      </c>
      <c r="G2" s="43" t="str">
        <f t="shared" si="0"/>
        <v/>
      </c>
      <c r="H2" s="43" t="str">
        <f t="shared" si="0"/>
        <v/>
      </c>
      <c r="I2" s="43" t="str">
        <f t="shared" si="0"/>
        <v/>
      </c>
      <c r="J2" s="43" t="str">
        <f t="shared" si="0"/>
        <v/>
      </c>
      <c r="K2" s="43" t="str">
        <f t="shared" si="0"/>
        <v/>
      </c>
      <c r="L2" s="43" t="str">
        <f t="shared" si="0"/>
        <v/>
      </c>
      <c r="M2" s="43" t="str">
        <f t="shared" si="0"/>
        <v/>
      </c>
      <c r="N2" s="43" t="str">
        <f t="shared" si="0"/>
        <v/>
      </c>
      <c r="O2" s="43" t="str">
        <f t="shared" si="0"/>
        <v/>
      </c>
      <c r="P2" s="43" t="str">
        <f t="shared" si="0"/>
        <v/>
      </c>
      <c r="Q2" s="43" t="str">
        <f>IFERROR(VLOOKUP(Q5,$BJ$9:$BL$25,3,FALSE),"")</f>
        <v>Saint-Joseph</v>
      </c>
      <c r="R2" s="43" t="str">
        <f t="shared" si="0"/>
        <v/>
      </c>
      <c r="S2" s="43" t="str">
        <f t="shared" si="0"/>
        <v/>
      </c>
      <c r="T2" s="43" t="str">
        <f t="shared" si="0"/>
        <v/>
      </c>
      <c r="U2" s="43" t="str">
        <f t="shared" si="0"/>
        <v>Vendredi Saint</v>
      </c>
      <c r="V2" s="43" t="str">
        <f t="shared" si="0"/>
        <v>Lundi de Pâques</v>
      </c>
      <c r="W2" s="43" t="str">
        <f t="shared" si="0"/>
        <v/>
      </c>
      <c r="X2" s="43" t="str">
        <f t="shared" si="0"/>
        <v/>
      </c>
      <c r="Y2" s="43" t="str">
        <f t="shared" si="0"/>
        <v/>
      </c>
      <c r="Z2" s="43" t="str">
        <f t="shared" si="0"/>
        <v/>
      </c>
      <c r="AA2" s="43" t="str">
        <f t="shared" si="0"/>
        <v>Ascension</v>
      </c>
      <c r="AB2" s="43" t="str">
        <f t="shared" si="0"/>
        <v>Pentecôte</v>
      </c>
      <c r="AC2" s="43" t="str">
        <f t="shared" si="0"/>
        <v/>
      </c>
      <c r="AD2" s="43" t="str">
        <f t="shared" si="0"/>
        <v>Fête-Dieu</v>
      </c>
      <c r="AE2" s="43" t="str">
        <f t="shared" si="0"/>
        <v/>
      </c>
      <c r="AF2" s="43" t="str">
        <f t="shared" si="0"/>
        <v/>
      </c>
      <c r="AG2" s="43" t="str">
        <f t="shared" si="0"/>
        <v/>
      </c>
      <c r="AH2" s="43" t="str">
        <f t="shared" si="0"/>
        <v/>
      </c>
      <c r="AI2" s="43" t="str">
        <f t="shared" si="0"/>
        <v/>
      </c>
      <c r="AJ2" s="43" t="str">
        <f t="shared" si="0"/>
        <v>Fête Nationale</v>
      </c>
      <c r="AK2" s="43" t="str">
        <f t="shared" si="0"/>
        <v/>
      </c>
      <c r="AL2" s="43" t="str">
        <f t="shared" si="0"/>
        <v>Assomption</v>
      </c>
      <c r="AM2" s="43" t="str">
        <f t="shared" si="0"/>
        <v/>
      </c>
      <c r="AN2" s="43" t="str">
        <f t="shared" si="0"/>
        <v/>
      </c>
      <c r="AO2" s="43" t="str">
        <f t="shared" si="0"/>
        <v/>
      </c>
      <c r="AP2" s="43" t="str">
        <f t="shared" si="0"/>
        <v/>
      </c>
      <c r="AQ2" s="43" t="str">
        <f t="shared" si="0"/>
        <v/>
      </c>
      <c r="AR2" s="43" t="str">
        <f t="shared" si="0"/>
        <v/>
      </c>
      <c r="AS2" s="43" t="str">
        <f t="shared" si="0"/>
        <v/>
      </c>
      <c r="AT2" s="43" t="str">
        <f t="shared" si="0"/>
        <v/>
      </c>
      <c r="AU2" s="43" t="str">
        <f t="shared" si="0"/>
        <v/>
      </c>
      <c r="AV2" s="43" t="str">
        <f t="shared" si="0"/>
        <v/>
      </c>
      <c r="AW2" s="43" t="str">
        <f t="shared" si="0"/>
        <v>Toussaint</v>
      </c>
      <c r="AX2" s="43" t="str">
        <f t="shared" si="0"/>
        <v/>
      </c>
      <c r="AY2" s="43" t="str">
        <f t="shared" si="0"/>
        <v/>
      </c>
      <c r="AZ2" s="43" t="str">
        <f t="shared" si="0"/>
        <v/>
      </c>
      <c r="BA2" s="43" t="str">
        <f t="shared" si="0"/>
        <v>test</v>
      </c>
      <c r="BB2" s="43" t="str">
        <f t="shared" si="0"/>
        <v>Imm. Concep.</v>
      </c>
      <c r="BC2" s="43" t="str">
        <f t="shared" si="0"/>
        <v/>
      </c>
      <c r="BD2" s="43" t="str">
        <f t="shared" si="0"/>
        <v/>
      </c>
      <c r="BE2" s="43" t="str">
        <f t="shared" si="0"/>
        <v>Noël</v>
      </c>
      <c r="BF2" s="43" t="str">
        <f>IFERROR(VLOOKUP(BF5,$BJ$9:$BL$25,3,FALSE),"")</f>
        <v>Nouvel An</v>
      </c>
      <c r="BL2" s="56"/>
    </row>
    <row r="3" spans="1:183" ht="52.8" customHeight="1" x14ac:dyDescent="0.3">
      <c r="B3" s="4"/>
      <c r="C3" s="45">
        <f>C1</f>
        <v>43466</v>
      </c>
      <c r="D3" s="4"/>
      <c r="F3" s="42">
        <f t="shared" ref="F3:BE3" si="1">IFERROR(VLOOKUP(F5,$BJ$9:$BL$25,2,FALSE),"")</f>
        <v>43466</v>
      </c>
      <c r="G3" s="42" t="str">
        <f t="shared" si="1"/>
        <v/>
      </c>
      <c r="H3" s="42" t="str">
        <f t="shared" si="1"/>
        <v/>
      </c>
      <c r="I3" s="42" t="str">
        <f t="shared" si="1"/>
        <v/>
      </c>
      <c r="J3" s="42" t="str">
        <f t="shared" si="1"/>
        <v/>
      </c>
      <c r="K3" s="42" t="str">
        <f t="shared" si="1"/>
        <v/>
      </c>
      <c r="L3" s="42" t="str">
        <f t="shared" si="1"/>
        <v/>
      </c>
      <c r="M3" s="42" t="str">
        <f t="shared" si="1"/>
        <v/>
      </c>
      <c r="N3" s="42" t="str">
        <f t="shared" si="1"/>
        <v/>
      </c>
      <c r="O3" s="42" t="str">
        <f t="shared" si="1"/>
        <v/>
      </c>
      <c r="P3" s="42" t="str">
        <f t="shared" si="1"/>
        <v/>
      </c>
      <c r="Q3" s="42">
        <f t="shared" si="1"/>
        <v>43543</v>
      </c>
      <c r="R3" s="42" t="str">
        <f t="shared" si="1"/>
        <v/>
      </c>
      <c r="S3" s="42" t="str">
        <f t="shared" si="1"/>
        <v/>
      </c>
      <c r="T3" s="42" t="str">
        <f t="shared" si="1"/>
        <v/>
      </c>
      <c r="U3" s="42">
        <f t="shared" si="1"/>
        <v>43574</v>
      </c>
      <c r="V3" s="42">
        <f t="shared" si="1"/>
        <v>43577</v>
      </c>
      <c r="W3" s="42" t="str">
        <f t="shared" si="1"/>
        <v/>
      </c>
      <c r="X3" s="42" t="str">
        <f t="shared" si="1"/>
        <v/>
      </c>
      <c r="Y3" s="42" t="str">
        <f t="shared" si="1"/>
        <v/>
      </c>
      <c r="Z3" s="42" t="str">
        <f t="shared" si="1"/>
        <v/>
      </c>
      <c r="AA3" s="42">
        <f t="shared" si="1"/>
        <v>43615</v>
      </c>
      <c r="AB3" s="42">
        <f t="shared" si="1"/>
        <v>43625</v>
      </c>
      <c r="AC3" s="42" t="str">
        <f t="shared" si="1"/>
        <v/>
      </c>
      <c r="AD3" s="42">
        <f t="shared" si="1"/>
        <v>43639</v>
      </c>
      <c r="AE3" s="42" t="str">
        <f t="shared" si="1"/>
        <v/>
      </c>
      <c r="AF3" s="42" t="str">
        <f t="shared" si="1"/>
        <v/>
      </c>
      <c r="AG3" s="42" t="str">
        <f t="shared" si="1"/>
        <v/>
      </c>
      <c r="AH3" s="42" t="str">
        <f t="shared" si="1"/>
        <v/>
      </c>
      <c r="AI3" s="42" t="str">
        <f t="shared" si="1"/>
        <v/>
      </c>
      <c r="AJ3" s="42">
        <f t="shared" si="1"/>
        <v>43678</v>
      </c>
      <c r="AK3" s="42" t="str">
        <f t="shared" si="1"/>
        <v/>
      </c>
      <c r="AL3" s="42">
        <f t="shared" si="1"/>
        <v>43692</v>
      </c>
      <c r="AM3" s="42" t="str">
        <f t="shared" si="1"/>
        <v/>
      </c>
      <c r="AN3" s="42" t="str">
        <f t="shared" si="1"/>
        <v/>
      </c>
      <c r="AO3" s="42" t="str">
        <f t="shared" si="1"/>
        <v/>
      </c>
      <c r="AP3" s="42" t="str">
        <f t="shared" si="1"/>
        <v/>
      </c>
      <c r="AQ3" s="42" t="str">
        <f t="shared" si="1"/>
        <v/>
      </c>
      <c r="AR3" s="42" t="str">
        <f t="shared" si="1"/>
        <v/>
      </c>
      <c r="AS3" s="42" t="str">
        <f t="shared" si="1"/>
        <v/>
      </c>
      <c r="AT3" s="42" t="str">
        <f t="shared" si="1"/>
        <v/>
      </c>
      <c r="AU3" s="42" t="str">
        <f t="shared" si="1"/>
        <v/>
      </c>
      <c r="AV3" s="42" t="str">
        <f t="shared" si="1"/>
        <v/>
      </c>
      <c r="AW3" s="42">
        <f t="shared" si="1"/>
        <v>43770</v>
      </c>
      <c r="AX3" s="42" t="str">
        <f t="shared" si="1"/>
        <v/>
      </c>
      <c r="AY3" s="42" t="str">
        <f t="shared" si="1"/>
        <v/>
      </c>
      <c r="AZ3" s="42" t="str">
        <f t="shared" si="1"/>
        <v/>
      </c>
      <c r="BA3" s="42">
        <f t="shared" si="1"/>
        <v>43800</v>
      </c>
      <c r="BB3" s="42">
        <f t="shared" si="1"/>
        <v>43807</v>
      </c>
      <c r="BC3" s="42" t="str">
        <f t="shared" si="1"/>
        <v/>
      </c>
      <c r="BD3" s="42" t="str">
        <f t="shared" si="1"/>
        <v/>
      </c>
      <c r="BE3" s="42">
        <f t="shared" si="1"/>
        <v>43824</v>
      </c>
      <c r="BF3" s="42">
        <f>IFERROR(VLOOKUP(BF5,$BJ$9:$BL$25,2,FALSE),"")</f>
        <v>43466</v>
      </c>
      <c r="BL3" s="53"/>
    </row>
    <row r="4" spans="1:183" ht="15" thickBot="1" x14ac:dyDescent="0.35">
      <c r="C4" s="8" t="s">
        <v>2</v>
      </c>
      <c r="D4" s="65" t="s">
        <v>14</v>
      </c>
      <c r="E4" s="64" t="s">
        <v>13</v>
      </c>
      <c r="F4" s="61">
        <f>MONTH(C3)</f>
        <v>1</v>
      </c>
      <c r="G4" s="61"/>
      <c r="H4" s="61"/>
      <c r="I4" s="61"/>
      <c r="J4" s="61">
        <f>F4+31</f>
        <v>32</v>
      </c>
      <c r="K4" s="61"/>
      <c r="L4" s="61"/>
      <c r="M4" s="61"/>
      <c r="N4" s="25"/>
      <c r="O4" s="61">
        <f>J4+30</f>
        <v>62</v>
      </c>
      <c r="P4" s="61"/>
      <c r="Q4" s="61"/>
      <c r="R4" s="61"/>
      <c r="S4" s="61">
        <f>O4+30</f>
        <v>92</v>
      </c>
      <c r="T4" s="61"/>
      <c r="U4" s="61"/>
      <c r="V4" s="61"/>
      <c r="W4" s="25"/>
      <c r="X4" s="61">
        <f>S4+30</f>
        <v>122</v>
      </c>
      <c r="Y4" s="61"/>
      <c r="Z4" s="61"/>
      <c r="AA4" s="61"/>
      <c r="AB4" s="61">
        <f>X4+33</f>
        <v>155</v>
      </c>
      <c r="AC4" s="61"/>
      <c r="AD4" s="61"/>
      <c r="AE4" s="61"/>
      <c r="AF4" s="61">
        <f>AB4+30</f>
        <v>185</v>
      </c>
      <c r="AG4" s="61"/>
      <c r="AH4" s="61"/>
      <c r="AI4" s="61"/>
      <c r="AJ4" s="25"/>
      <c r="AK4" s="61">
        <f>AF4+31</f>
        <v>216</v>
      </c>
      <c r="AL4" s="61"/>
      <c r="AM4" s="61"/>
      <c r="AN4" s="61"/>
      <c r="AO4" s="71">
        <f>AK4+30</f>
        <v>246</v>
      </c>
      <c r="AP4" s="72"/>
      <c r="AQ4" s="72"/>
      <c r="AR4" s="72"/>
      <c r="AS4" s="25"/>
      <c r="AT4" s="71">
        <f>AO4+31</f>
        <v>277</v>
      </c>
      <c r="AU4" s="72"/>
      <c r="AV4" s="72"/>
      <c r="AW4" s="72"/>
      <c r="AX4" s="71">
        <f>AT4+30</f>
        <v>307</v>
      </c>
      <c r="AY4" s="72"/>
      <c r="AZ4" s="72"/>
      <c r="BA4" s="72"/>
      <c r="BB4" s="71">
        <f>AX4+30</f>
        <v>337</v>
      </c>
      <c r="BC4" s="72"/>
      <c r="BD4" s="72"/>
      <c r="BE4" s="72"/>
      <c r="BF4" s="72"/>
      <c r="BH4" s="70" t="s">
        <v>39</v>
      </c>
      <c r="BI4" s="54"/>
      <c r="BL4" s="48"/>
    </row>
    <row r="5" spans="1:183" x14ac:dyDescent="0.3">
      <c r="C5" s="8" t="s">
        <v>3</v>
      </c>
      <c r="D5" s="66"/>
      <c r="E5" s="64"/>
      <c r="F5" s="11">
        <f>_xlfn.ISOWEEKNUM(F6)</f>
        <v>1</v>
      </c>
      <c r="G5" s="12">
        <f>_xlfn.ISOWEEKNUM(G6)</f>
        <v>2</v>
      </c>
      <c r="H5" s="12">
        <f t="shared" ref="H5:BE5" si="2">_xlfn.ISOWEEKNUM(H6)</f>
        <v>3</v>
      </c>
      <c r="I5" s="12">
        <f t="shared" si="2"/>
        <v>4</v>
      </c>
      <c r="J5" s="12">
        <f t="shared" si="2"/>
        <v>5</v>
      </c>
      <c r="K5" s="12">
        <f t="shared" si="2"/>
        <v>6</v>
      </c>
      <c r="L5" s="12">
        <f t="shared" si="2"/>
        <v>7</v>
      </c>
      <c r="M5" s="12">
        <f t="shared" si="2"/>
        <v>8</v>
      </c>
      <c r="N5" s="12">
        <f t="shared" si="2"/>
        <v>9</v>
      </c>
      <c r="O5" s="12">
        <f t="shared" si="2"/>
        <v>10</v>
      </c>
      <c r="P5" s="12">
        <f t="shared" si="2"/>
        <v>11</v>
      </c>
      <c r="Q5" s="12">
        <f t="shared" si="2"/>
        <v>12</v>
      </c>
      <c r="R5" s="12">
        <f t="shared" si="2"/>
        <v>13</v>
      </c>
      <c r="S5" s="12">
        <f t="shared" si="2"/>
        <v>14</v>
      </c>
      <c r="T5" s="12">
        <f t="shared" si="2"/>
        <v>15</v>
      </c>
      <c r="U5" s="12">
        <f t="shared" si="2"/>
        <v>16</v>
      </c>
      <c r="V5" s="12">
        <f t="shared" si="2"/>
        <v>17</v>
      </c>
      <c r="W5" s="12">
        <f t="shared" si="2"/>
        <v>18</v>
      </c>
      <c r="X5" s="12">
        <f t="shared" si="2"/>
        <v>19</v>
      </c>
      <c r="Y5" s="12">
        <f t="shared" si="2"/>
        <v>20</v>
      </c>
      <c r="Z5" s="12">
        <f t="shared" si="2"/>
        <v>21</v>
      </c>
      <c r="AA5" s="12">
        <f t="shared" si="2"/>
        <v>22</v>
      </c>
      <c r="AB5" s="12">
        <f t="shared" si="2"/>
        <v>23</v>
      </c>
      <c r="AC5" s="12">
        <f t="shared" si="2"/>
        <v>24</v>
      </c>
      <c r="AD5" s="12">
        <f t="shared" si="2"/>
        <v>25</v>
      </c>
      <c r="AE5" s="12">
        <f t="shared" si="2"/>
        <v>26</v>
      </c>
      <c r="AF5" s="12">
        <f t="shared" si="2"/>
        <v>27</v>
      </c>
      <c r="AG5" s="12">
        <f t="shared" si="2"/>
        <v>28</v>
      </c>
      <c r="AH5" s="12">
        <f t="shared" si="2"/>
        <v>29</v>
      </c>
      <c r="AI5" s="12">
        <f t="shared" si="2"/>
        <v>30</v>
      </c>
      <c r="AJ5" s="12">
        <f t="shared" si="2"/>
        <v>31</v>
      </c>
      <c r="AK5" s="12">
        <f t="shared" si="2"/>
        <v>32</v>
      </c>
      <c r="AL5" s="12">
        <f t="shared" si="2"/>
        <v>33</v>
      </c>
      <c r="AM5" s="12">
        <f t="shared" si="2"/>
        <v>34</v>
      </c>
      <c r="AN5" s="12">
        <f t="shared" si="2"/>
        <v>35</v>
      </c>
      <c r="AO5" s="12">
        <f t="shared" si="2"/>
        <v>36</v>
      </c>
      <c r="AP5" s="12">
        <f t="shared" si="2"/>
        <v>37</v>
      </c>
      <c r="AQ5" s="12">
        <f t="shared" si="2"/>
        <v>38</v>
      </c>
      <c r="AR5" s="12">
        <f t="shared" si="2"/>
        <v>39</v>
      </c>
      <c r="AS5" s="12">
        <f t="shared" si="2"/>
        <v>40</v>
      </c>
      <c r="AT5" s="12">
        <f t="shared" si="2"/>
        <v>41</v>
      </c>
      <c r="AU5" s="12">
        <f t="shared" si="2"/>
        <v>42</v>
      </c>
      <c r="AV5" s="12">
        <f t="shared" si="2"/>
        <v>43</v>
      </c>
      <c r="AW5" s="12">
        <f t="shared" si="2"/>
        <v>44</v>
      </c>
      <c r="AX5" s="12">
        <f t="shared" si="2"/>
        <v>45</v>
      </c>
      <c r="AY5" s="12">
        <f t="shared" si="2"/>
        <v>46</v>
      </c>
      <c r="AZ5" s="12">
        <f t="shared" si="2"/>
        <v>47</v>
      </c>
      <c r="BA5" s="12">
        <f t="shared" si="2"/>
        <v>48</v>
      </c>
      <c r="BB5" s="12">
        <f t="shared" si="2"/>
        <v>49</v>
      </c>
      <c r="BC5" s="12">
        <f t="shared" si="2"/>
        <v>50</v>
      </c>
      <c r="BD5" s="12">
        <f t="shared" si="2"/>
        <v>51</v>
      </c>
      <c r="BE5" s="12">
        <f t="shared" si="2"/>
        <v>52</v>
      </c>
      <c r="BF5" s="13">
        <f>_xlfn.ISOWEEKNUM(BF6)</f>
        <v>1</v>
      </c>
      <c r="BH5" s="70"/>
      <c r="BI5" s="54"/>
      <c r="BQ5" s="1" t="s">
        <v>81</v>
      </c>
    </row>
    <row r="6" spans="1:183" x14ac:dyDescent="0.3">
      <c r="C6" s="8" t="s">
        <v>1</v>
      </c>
      <c r="D6" s="66"/>
      <c r="E6" s="64"/>
      <c r="F6" s="14">
        <f>F7-6</f>
        <v>43465</v>
      </c>
      <c r="G6" s="9">
        <f>DATE(YEAR(C3),1,8)-WEEKDAY(DATE(YEAR(C3),1,6))</f>
        <v>43472</v>
      </c>
      <c r="H6" s="9">
        <f>G6+7</f>
        <v>43479</v>
      </c>
      <c r="I6" s="9">
        <f t="shared" ref="I6:BF6" si="3">H6+7</f>
        <v>43486</v>
      </c>
      <c r="J6" s="9">
        <f t="shared" si="3"/>
        <v>43493</v>
      </c>
      <c r="K6" s="9">
        <f t="shared" si="3"/>
        <v>43500</v>
      </c>
      <c r="L6" s="9">
        <f t="shared" si="3"/>
        <v>43507</v>
      </c>
      <c r="M6" s="9">
        <f t="shared" si="3"/>
        <v>43514</v>
      </c>
      <c r="N6" s="9">
        <f t="shared" si="3"/>
        <v>43521</v>
      </c>
      <c r="O6" s="9">
        <f t="shared" si="3"/>
        <v>43528</v>
      </c>
      <c r="P6" s="9">
        <f t="shared" si="3"/>
        <v>43535</v>
      </c>
      <c r="Q6" s="9">
        <f t="shared" si="3"/>
        <v>43542</v>
      </c>
      <c r="R6" s="9">
        <f t="shared" si="3"/>
        <v>43549</v>
      </c>
      <c r="S6" s="9">
        <f t="shared" si="3"/>
        <v>43556</v>
      </c>
      <c r="T6" s="9">
        <f t="shared" si="3"/>
        <v>43563</v>
      </c>
      <c r="U6" s="9">
        <f t="shared" si="3"/>
        <v>43570</v>
      </c>
      <c r="V6" s="9">
        <f t="shared" si="3"/>
        <v>43577</v>
      </c>
      <c r="W6" s="9">
        <f t="shared" si="3"/>
        <v>43584</v>
      </c>
      <c r="X6" s="9">
        <f t="shared" si="3"/>
        <v>43591</v>
      </c>
      <c r="Y6" s="9">
        <f t="shared" si="3"/>
        <v>43598</v>
      </c>
      <c r="Z6" s="9">
        <f t="shared" si="3"/>
        <v>43605</v>
      </c>
      <c r="AA6" s="9">
        <f t="shared" si="3"/>
        <v>43612</v>
      </c>
      <c r="AB6" s="9">
        <f t="shared" si="3"/>
        <v>43619</v>
      </c>
      <c r="AC6" s="9">
        <f t="shared" si="3"/>
        <v>43626</v>
      </c>
      <c r="AD6" s="9">
        <f t="shared" si="3"/>
        <v>43633</v>
      </c>
      <c r="AE6" s="9">
        <f t="shared" si="3"/>
        <v>43640</v>
      </c>
      <c r="AF6" s="9">
        <f t="shared" si="3"/>
        <v>43647</v>
      </c>
      <c r="AG6" s="9">
        <f t="shared" si="3"/>
        <v>43654</v>
      </c>
      <c r="AH6" s="9">
        <f t="shared" si="3"/>
        <v>43661</v>
      </c>
      <c r="AI6" s="9">
        <f t="shared" si="3"/>
        <v>43668</v>
      </c>
      <c r="AJ6" s="9">
        <f t="shared" si="3"/>
        <v>43675</v>
      </c>
      <c r="AK6" s="9">
        <f t="shared" si="3"/>
        <v>43682</v>
      </c>
      <c r="AL6" s="9">
        <f t="shared" si="3"/>
        <v>43689</v>
      </c>
      <c r="AM6" s="9">
        <f t="shared" si="3"/>
        <v>43696</v>
      </c>
      <c r="AN6" s="9">
        <f t="shared" si="3"/>
        <v>43703</v>
      </c>
      <c r="AO6" s="9">
        <f t="shared" si="3"/>
        <v>43710</v>
      </c>
      <c r="AP6" s="9">
        <f t="shared" si="3"/>
        <v>43717</v>
      </c>
      <c r="AQ6" s="9">
        <f t="shared" si="3"/>
        <v>43724</v>
      </c>
      <c r="AR6" s="9">
        <f t="shared" si="3"/>
        <v>43731</v>
      </c>
      <c r="AS6" s="9">
        <f t="shared" si="3"/>
        <v>43738</v>
      </c>
      <c r="AT6" s="9">
        <f t="shared" si="3"/>
        <v>43745</v>
      </c>
      <c r="AU6" s="9">
        <f t="shared" si="3"/>
        <v>43752</v>
      </c>
      <c r="AV6" s="9">
        <f t="shared" si="3"/>
        <v>43759</v>
      </c>
      <c r="AW6" s="9">
        <f t="shared" si="3"/>
        <v>43766</v>
      </c>
      <c r="AX6" s="9">
        <f t="shared" si="3"/>
        <v>43773</v>
      </c>
      <c r="AY6" s="9">
        <f t="shared" si="3"/>
        <v>43780</v>
      </c>
      <c r="AZ6" s="9">
        <f t="shared" si="3"/>
        <v>43787</v>
      </c>
      <c r="BA6" s="9">
        <f t="shared" si="3"/>
        <v>43794</v>
      </c>
      <c r="BB6" s="9">
        <f t="shared" si="3"/>
        <v>43801</v>
      </c>
      <c r="BC6" s="9">
        <f t="shared" si="3"/>
        <v>43808</v>
      </c>
      <c r="BD6" s="9">
        <f t="shared" si="3"/>
        <v>43815</v>
      </c>
      <c r="BE6" s="9">
        <f t="shared" si="3"/>
        <v>43822</v>
      </c>
      <c r="BF6" s="15">
        <f t="shared" si="3"/>
        <v>43829</v>
      </c>
      <c r="BH6" s="70"/>
      <c r="BI6" s="54"/>
      <c r="BL6" s="48"/>
      <c r="BQ6" s="2" t="s">
        <v>82</v>
      </c>
    </row>
    <row r="7" spans="1:183" ht="15" thickBot="1" x14ac:dyDescent="0.35">
      <c r="C7" s="8" t="s">
        <v>0</v>
      </c>
      <c r="D7" s="66"/>
      <c r="E7" s="64"/>
      <c r="F7" s="19">
        <f>G6-1</f>
        <v>43471</v>
      </c>
      <c r="G7" s="20">
        <f>G6+6</f>
        <v>43478</v>
      </c>
      <c r="H7" s="20">
        <f>G7+7</f>
        <v>43485</v>
      </c>
      <c r="I7" s="20">
        <f t="shared" ref="I7:BF7" si="4">H7+7</f>
        <v>43492</v>
      </c>
      <c r="J7" s="20">
        <f t="shared" si="4"/>
        <v>43499</v>
      </c>
      <c r="K7" s="20">
        <f t="shared" si="4"/>
        <v>43506</v>
      </c>
      <c r="L7" s="20">
        <f t="shared" si="4"/>
        <v>43513</v>
      </c>
      <c r="M7" s="20">
        <f t="shared" si="4"/>
        <v>43520</v>
      </c>
      <c r="N7" s="20">
        <f t="shared" si="4"/>
        <v>43527</v>
      </c>
      <c r="O7" s="20">
        <f t="shared" si="4"/>
        <v>43534</v>
      </c>
      <c r="P7" s="20">
        <f t="shared" si="4"/>
        <v>43541</v>
      </c>
      <c r="Q7" s="20">
        <f t="shared" si="4"/>
        <v>43548</v>
      </c>
      <c r="R7" s="20">
        <f t="shared" si="4"/>
        <v>43555</v>
      </c>
      <c r="S7" s="20">
        <f t="shared" si="4"/>
        <v>43562</v>
      </c>
      <c r="T7" s="20">
        <f t="shared" si="4"/>
        <v>43569</v>
      </c>
      <c r="U7" s="20">
        <f t="shared" si="4"/>
        <v>43576</v>
      </c>
      <c r="V7" s="20">
        <f t="shared" si="4"/>
        <v>43583</v>
      </c>
      <c r="W7" s="20">
        <f t="shared" si="4"/>
        <v>43590</v>
      </c>
      <c r="X7" s="20">
        <f t="shared" si="4"/>
        <v>43597</v>
      </c>
      <c r="Y7" s="20">
        <f t="shared" si="4"/>
        <v>43604</v>
      </c>
      <c r="Z7" s="20">
        <f t="shared" si="4"/>
        <v>43611</v>
      </c>
      <c r="AA7" s="20">
        <f t="shared" si="4"/>
        <v>43618</v>
      </c>
      <c r="AB7" s="20">
        <f t="shared" si="4"/>
        <v>43625</v>
      </c>
      <c r="AC7" s="20">
        <f t="shared" si="4"/>
        <v>43632</v>
      </c>
      <c r="AD7" s="20">
        <f t="shared" si="4"/>
        <v>43639</v>
      </c>
      <c r="AE7" s="20">
        <f t="shared" si="4"/>
        <v>43646</v>
      </c>
      <c r="AF7" s="20">
        <f t="shared" si="4"/>
        <v>43653</v>
      </c>
      <c r="AG7" s="20">
        <f t="shared" si="4"/>
        <v>43660</v>
      </c>
      <c r="AH7" s="20">
        <f t="shared" si="4"/>
        <v>43667</v>
      </c>
      <c r="AI7" s="20">
        <f t="shared" si="4"/>
        <v>43674</v>
      </c>
      <c r="AJ7" s="20">
        <f t="shared" si="4"/>
        <v>43681</v>
      </c>
      <c r="AK7" s="20">
        <f t="shared" si="4"/>
        <v>43688</v>
      </c>
      <c r="AL7" s="20">
        <f t="shared" si="4"/>
        <v>43695</v>
      </c>
      <c r="AM7" s="20">
        <f t="shared" si="4"/>
        <v>43702</v>
      </c>
      <c r="AN7" s="20">
        <f t="shared" si="4"/>
        <v>43709</v>
      </c>
      <c r="AO7" s="20">
        <f t="shared" si="4"/>
        <v>43716</v>
      </c>
      <c r="AP7" s="20">
        <f t="shared" si="4"/>
        <v>43723</v>
      </c>
      <c r="AQ7" s="20">
        <f t="shared" si="4"/>
        <v>43730</v>
      </c>
      <c r="AR7" s="20">
        <f t="shared" si="4"/>
        <v>43737</v>
      </c>
      <c r="AS7" s="20">
        <f t="shared" si="4"/>
        <v>43744</v>
      </c>
      <c r="AT7" s="20">
        <f t="shared" si="4"/>
        <v>43751</v>
      </c>
      <c r="AU7" s="20">
        <f t="shared" si="4"/>
        <v>43758</v>
      </c>
      <c r="AV7" s="20">
        <f t="shared" si="4"/>
        <v>43765</v>
      </c>
      <c r="AW7" s="20">
        <f t="shared" si="4"/>
        <v>43772</v>
      </c>
      <c r="AX7" s="20">
        <f t="shared" si="4"/>
        <v>43779</v>
      </c>
      <c r="AY7" s="20">
        <f t="shared" si="4"/>
        <v>43786</v>
      </c>
      <c r="AZ7" s="20">
        <f t="shared" si="4"/>
        <v>43793</v>
      </c>
      <c r="BA7" s="20">
        <f t="shared" si="4"/>
        <v>43800</v>
      </c>
      <c r="BB7" s="20">
        <f t="shared" si="4"/>
        <v>43807</v>
      </c>
      <c r="BC7" s="20">
        <f t="shared" si="4"/>
        <v>43814</v>
      </c>
      <c r="BD7" s="20">
        <f t="shared" si="4"/>
        <v>43821</v>
      </c>
      <c r="BE7" s="20">
        <f t="shared" si="4"/>
        <v>43828</v>
      </c>
      <c r="BF7" s="21">
        <f t="shared" si="4"/>
        <v>43835</v>
      </c>
      <c r="BH7" s="70"/>
      <c r="BI7" s="54"/>
      <c r="BO7" s="1">
        <v>1</v>
      </c>
      <c r="BQ7" s="1" t="s">
        <v>83</v>
      </c>
    </row>
    <row r="8" spans="1:183" s="3" customFormat="1" ht="22.95" customHeight="1" x14ac:dyDescent="0.3">
      <c r="A8" s="2"/>
      <c r="C8" s="22" t="s">
        <v>48</v>
      </c>
      <c r="D8" s="38">
        <v>100</v>
      </c>
      <c r="E8" s="16">
        <v>25</v>
      </c>
      <c r="F8" s="29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1"/>
      <c r="BH8" s="2">
        <f t="shared" ref="BH8:BH13" si="5">IF(E8="","",COUNTIF(F8:BF8,"V")*5)</f>
        <v>0</v>
      </c>
      <c r="BI8" s="2"/>
      <c r="BJ8" s="55" t="s">
        <v>47</v>
      </c>
      <c r="BK8" s="46">
        <f>YEAR(C3)</f>
        <v>2019</v>
      </c>
      <c r="BL8"/>
      <c r="BO8" s="96" cm="1">
        <f t="array" ref="BO8">INDEX(Annees,$BO$7)</f>
        <v>43466</v>
      </c>
      <c r="BQ8" s="105" t="s">
        <v>84</v>
      </c>
      <c r="GA8" s="22" t="s">
        <v>17</v>
      </c>
    </row>
    <row r="9" spans="1:183" s="3" customFormat="1" ht="22.95" customHeight="1" x14ac:dyDescent="0.3">
      <c r="A9" s="2"/>
      <c r="C9" s="22" t="s">
        <v>49</v>
      </c>
      <c r="D9" s="39">
        <v>100</v>
      </c>
      <c r="E9" s="17">
        <v>30</v>
      </c>
      <c r="F9" s="32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4"/>
      <c r="BH9" s="2">
        <f t="shared" si="5"/>
        <v>0</v>
      </c>
      <c r="BI9" s="2"/>
      <c r="BJ9" s="55">
        <f>WEEKNUM(BK9)</f>
        <v>1</v>
      </c>
      <c r="BK9" s="94">
        <f>DATE(BK8,1,1)</f>
        <v>43466</v>
      </c>
      <c r="BL9" s="41" t="s">
        <v>4</v>
      </c>
      <c r="BN9" s="49"/>
      <c r="BO9" s="98">
        <v>43466</v>
      </c>
      <c r="BQ9" s="104">
        <v>3</v>
      </c>
      <c r="GA9" s="27" t="s">
        <v>18</v>
      </c>
    </row>
    <row r="10" spans="1:183" s="3" customFormat="1" ht="22.95" customHeight="1" x14ac:dyDescent="0.3">
      <c r="A10" s="2"/>
      <c r="C10" s="22" t="s">
        <v>50</v>
      </c>
      <c r="D10" s="39">
        <v>100</v>
      </c>
      <c r="E10" s="17">
        <v>35</v>
      </c>
      <c r="F10" s="32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4"/>
      <c r="BH10" s="2">
        <f t="shared" si="5"/>
        <v>0</v>
      </c>
      <c r="BI10" s="2"/>
      <c r="BJ10" s="55">
        <f>_xlfn.ISOWEEKNUM(BK10)</f>
        <v>12</v>
      </c>
      <c r="BK10" s="94">
        <f>DATE(BK8,3,19)</f>
        <v>43543</v>
      </c>
      <c r="BL10" s="5" t="s">
        <v>5</v>
      </c>
      <c r="BO10" s="98">
        <v>43831</v>
      </c>
      <c r="BQ10" s="104">
        <v>4</v>
      </c>
      <c r="GA10" s="27" t="s">
        <v>19</v>
      </c>
    </row>
    <row r="11" spans="1:183" s="3" customFormat="1" ht="22.95" customHeight="1" x14ac:dyDescent="0.3">
      <c r="A11" s="2"/>
      <c r="C11" s="22" t="s">
        <v>51</v>
      </c>
      <c r="D11" s="39">
        <v>100</v>
      </c>
      <c r="E11" s="17">
        <v>35</v>
      </c>
      <c r="F11" s="32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4"/>
      <c r="BH11" s="2">
        <f t="shared" si="5"/>
        <v>0</v>
      </c>
      <c r="BI11" s="2"/>
      <c r="BJ11" s="55">
        <f>_xlfn.ISOWEEKNUM(BK11)</f>
        <v>16</v>
      </c>
      <c r="BK11" s="94">
        <f>BK12-3</f>
        <v>43574</v>
      </c>
      <c r="BL11" s="5" t="s">
        <v>6</v>
      </c>
      <c r="BM11" s="50" t="s">
        <v>41</v>
      </c>
      <c r="BO11" s="98">
        <v>44197</v>
      </c>
      <c r="BQ11" s="57"/>
      <c r="GA11" s="27" t="s">
        <v>20</v>
      </c>
    </row>
    <row r="12" spans="1:183" s="3" customFormat="1" ht="22.95" customHeight="1" x14ac:dyDescent="0.3">
      <c r="A12" s="2"/>
      <c r="C12" s="22" t="s">
        <v>52</v>
      </c>
      <c r="D12" s="39">
        <v>100</v>
      </c>
      <c r="E12" s="17">
        <v>25</v>
      </c>
      <c r="F12" s="32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4"/>
      <c r="BH12" s="2">
        <f t="shared" si="5"/>
        <v>0</v>
      </c>
      <c r="BI12" s="2"/>
      <c r="BJ12" s="55">
        <f t="shared" ref="BJ9:BJ25" si="6">_xlfn.ISOWEEKNUM(BK12)</f>
        <v>17</v>
      </c>
      <c r="BK12" s="94">
        <f>ROUND(DATE(BK8,4,MOD(234-11*MOD(BK8,19),30))/7,0)*7-6+1</f>
        <v>43577</v>
      </c>
      <c r="BL12" s="5" t="s">
        <v>7</v>
      </c>
      <c r="BM12" s="50" t="s">
        <v>42</v>
      </c>
      <c r="BO12" s="98">
        <v>44562</v>
      </c>
      <c r="GA12" s="27" t="s">
        <v>21</v>
      </c>
    </row>
    <row r="13" spans="1:183" s="3" customFormat="1" ht="22.95" customHeight="1" x14ac:dyDescent="0.3">
      <c r="A13" s="2"/>
      <c r="C13" s="22" t="s">
        <v>53</v>
      </c>
      <c r="D13" s="39">
        <v>100</v>
      </c>
      <c r="E13" s="17">
        <v>30</v>
      </c>
      <c r="F13" s="32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4"/>
      <c r="BH13" s="2">
        <f t="shared" si="5"/>
        <v>0</v>
      </c>
      <c r="BI13" s="2"/>
      <c r="BJ13" s="55">
        <f t="shared" si="6"/>
        <v>22</v>
      </c>
      <c r="BK13" s="94">
        <f>BK12+38</f>
        <v>43615</v>
      </c>
      <c r="BL13" s="5" t="s">
        <v>8</v>
      </c>
      <c r="BM13" s="50" t="s">
        <v>43</v>
      </c>
      <c r="BO13" s="98">
        <v>44927</v>
      </c>
      <c r="GA13" s="27" t="s">
        <v>22</v>
      </c>
    </row>
    <row r="14" spans="1:183" s="3" customFormat="1" ht="22.95" customHeight="1" x14ac:dyDescent="0.3">
      <c r="A14" s="2"/>
      <c r="C14" s="22" t="s">
        <v>54</v>
      </c>
      <c r="D14" s="39">
        <v>100</v>
      </c>
      <c r="E14" s="17">
        <v>25</v>
      </c>
      <c r="F14" s="32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4"/>
      <c r="BH14" s="2">
        <f>IF(E14="","",COUNTIF(F14:BF14,"V")*5)</f>
        <v>0</v>
      </c>
      <c r="BI14" s="2"/>
      <c r="BJ14" s="55">
        <f t="shared" si="6"/>
        <v>23</v>
      </c>
      <c r="BK14" s="94">
        <f>BK12+48</f>
        <v>43625</v>
      </c>
      <c r="BL14" s="5" t="s">
        <v>34</v>
      </c>
      <c r="BM14" s="50" t="s">
        <v>44</v>
      </c>
      <c r="BO14" s="98">
        <v>45292</v>
      </c>
      <c r="GA14" s="27" t="s">
        <v>23</v>
      </c>
    </row>
    <row r="15" spans="1:183" s="3" customFormat="1" ht="22.95" customHeight="1" x14ac:dyDescent="0.3">
      <c r="A15" s="2"/>
      <c r="C15" s="22" t="s">
        <v>55</v>
      </c>
      <c r="D15" s="39">
        <v>100</v>
      </c>
      <c r="E15" s="17">
        <v>25</v>
      </c>
      <c r="F15" s="32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4"/>
      <c r="BH15" s="2">
        <f t="shared" ref="BH15:BH29" si="7">IF(E15="","",COUNTIF(F15:BF15,"V")*5)</f>
        <v>0</v>
      </c>
      <c r="BI15" s="2"/>
      <c r="BJ15" s="55">
        <f t="shared" si="6"/>
        <v>25</v>
      </c>
      <c r="BK15" s="95">
        <f>BK12+62</f>
        <v>43639</v>
      </c>
      <c r="BL15" s="73" t="s">
        <v>36</v>
      </c>
      <c r="BM15" s="51" t="s">
        <v>45</v>
      </c>
      <c r="BO15" s="98">
        <v>45658</v>
      </c>
      <c r="GA15" s="27" t="s">
        <v>24</v>
      </c>
    </row>
    <row r="16" spans="1:183" s="3" customFormat="1" ht="22.95" customHeight="1" x14ac:dyDescent="0.3">
      <c r="A16" s="2"/>
      <c r="C16" s="22" t="s">
        <v>56</v>
      </c>
      <c r="D16" s="39">
        <v>100</v>
      </c>
      <c r="E16" s="17">
        <v>30</v>
      </c>
      <c r="F16" s="32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4"/>
      <c r="BH16" s="2">
        <f t="shared" si="7"/>
        <v>0</v>
      </c>
      <c r="BI16" s="2"/>
      <c r="BJ16" s="55">
        <f t="shared" si="6"/>
        <v>31</v>
      </c>
      <c r="BK16" s="94">
        <f>DATE(BK8,8,1)</f>
        <v>43678</v>
      </c>
      <c r="BL16" s="6" t="s">
        <v>9</v>
      </c>
      <c r="BO16" s="98">
        <v>46023</v>
      </c>
      <c r="GA16" s="27" t="s">
        <v>25</v>
      </c>
    </row>
    <row r="17" spans="1:183" s="3" customFormat="1" ht="22.95" customHeight="1" x14ac:dyDescent="0.3">
      <c r="A17" s="2"/>
      <c r="C17" s="22" t="s">
        <v>57</v>
      </c>
      <c r="D17" s="39">
        <v>100</v>
      </c>
      <c r="E17" s="17">
        <v>25</v>
      </c>
      <c r="F17" s="32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4"/>
      <c r="BH17" s="2">
        <f t="shared" si="7"/>
        <v>0</v>
      </c>
      <c r="BI17" s="2"/>
      <c r="BJ17" s="55">
        <f t="shared" si="6"/>
        <v>33</v>
      </c>
      <c r="BK17" s="94">
        <f>DATE(BK8,8,15)</f>
        <v>43692</v>
      </c>
      <c r="BL17" s="5" t="s">
        <v>10</v>
      </c>
      <c r="BO17" s="98">
        <v>46388</v>
      </c>
      <c r="GA17" s="27" t="s">
        <v>26</v>
      </c>
    </row>
    <row r="18" spans="1:183" s="3" customFormat="1" ht="22.95" customHeight="1" x14ac:dyDescent="0.3">
      <c r="A18" s="2"/>
      <c r="C18" s="22" t="s">
        <v>58</v>
      </c>
      <c r="D18" s="39">
        <v>100</v>
      </c>
      <c r="E18" s="17">
        <v>30</v>
      </c>
      <c r="F18" s="32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4"/>
      <c r="BH18" s="2">
        <f t="shared" si="7"/>
        <v>0</v>
      </c>
      <c r="BI18" s="2"/>
      <c r="BJ18" s="55">
        <f t="shared" si="6"/>
        <v>44</v>
      </c>
      <c r="BK18" s="94">
        <f>DATE(BK8,11,1)</f>
        <v>43770</v>
      </c>
      <c r="BL18" s="5" t="s">
        <v>11</v>
      </c>
      <c r="BO18" s="98">
        <v>46753</v>
      </c>
      <c r="GA18" s="27" t="s">
        <v>27</v>
      </c>
    </row>
    <row r="19" spans="1:183" s="3" customFormat="1" ht="22.95" customHeight="1" x14ac:dyDescent="0.3">
      <c r="A19" s="2"/>
      <c r="C19" s="22" t="s">
        <v>59</v>
      </c>
      <c r="D19" s="39">
        <v>70</v>
      </c>
      <c r="E19" s="17">
        <v>30</v>
      </c>
      <c r="F19" s="32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4"/>
      <c r="BH19" s="2">
        <f t="shared" si="7"/>
        <v>0</v>
      </c>
      <c r="BI19" s="2"/>
      <c r="BJ19" s="55">
        <f t="shared" si="6"/>
        <v>49</v>
      </c>
      <c r="BK19" s="94">
        <f>DATE(BK8,12,8)</f>
        <v>43807</v>
      </c>
      <c r="BL19" s="5" t="s">
        <v>35</v>
      </c>
      <c r="BO19" s="98">
        <v>47119</v>
      </c>
      <c r="GA19" s="27" t="s">
        <v>28</v>
      </c>
    </row>
    <row r="20" spans="1:183" s="3" customFormat="1" ht="22.95" customHeight="1" x14ac:dyDescent="0.3">
      <c r="A20" s="2"/>
      <c r="C20" s="22" t="s">
        <v>60</v>
      </c>
      <c r="D20" s="39">
        <v>60</v>
      </c>
      <c r="E20" s="17">
        <v>35</v>
      </c>
      <c r="F20" s="32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 t="s">
        <v>38</v>
      </c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4"/>
      <c r="BH20" s="2">
        <f t="shared" si="7"/>
        <v>5</v>
      </c>
      <c r="BI20" s="2"/>
      <c r="BJ20" s="55">
        <f t="shared" si="6"/>
        <v>52</v>
      </c>
      <c r="BK20" s="94">
        <f>DATE(BK8,12,25)</f>
        <v>43824</v>
      </c>
      <c r="BL20" s="5" t="s">
        <v>12</v>
      </c>
      <c r="BN20" s="49"/>
      <c r="BO20" s="98">
        <v>47484</v>
      </c>
      <c r="GA20" s="27" t="s">
        <v>29</v>
      </c>
    </row>
    <row r="21" spans="1:183" s="3" customFormat="1" ht="22.95" customHeight="1" x14ac:dyDescent="0.3">
      <c r="A21" s="2"/>
      <c r="C21" s="22" t="s">
        <v>61</v>
      </c>
      <c r="D21" s="39">
        <v>60</v>
      </c>
      <c r="E21" s="17">
        <v>30</v>
      </c>
      <c r="F21" s="32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 t="s">
        <v>38</v>
      </c>
      <c r="U21" s="33" t="s">
        <v>38</v>
      </c>
      <c r="V21" s="33" t="s">
        <v>38</v>
      </c>
      <c r="W21" s="33"/>
      <c r="X21" s="33" t="s">
        <v>38</v>
      </c>
      <c r="Y21" s="33"/>
      <c r="Z21" s="33" t="s">
        <v>38</v>
      </c>
      <c r="AA21" s="33"/>
      <c r="AB21" s="33" t="s">
        <v>38</v>
      </c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4"/>
      <c r="BH21" s="2">
        <f t="shared" si="7"/>
        <v>30</v>
      </c>
      <c r="BI21" s="2"/>
      <c r="BJ21" s="55">
        <f>IF(BK21="","",WEEKNUM(BK21))</f>
        <v>1</v>
      </c>
      <c r="BK21" s="94">
        <f>DATE(BK8+1,1,1)</f>
        <v>43831</v>
      </c>
      <c r="BL21" s="5" t="s">
        <v>4</v>
      </c>
      <c r="BN21" s="49"/>
      <c r="BO21" s="98">
        <v>47849</v>
      </c>
      <c r="GA21" s="27" t="s">
        <v>30</v>
      </c>
    </row>
    <row r="22" spans="1:183" s="3" customFormat="1" ht="22.95" customHeight="1" x14ac:dyDescent="0.3">
      <c r="A22" s="2"/>
      <c r="C22" s="22" t="s">
        <v>62</v>
      </c>
      <c r="D22" s="39">
        <v>60</v>
      </c>
      <c r="E22" s="17">
        <v>30</v>
      </c>
      <c r="F22" s="32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 t="s">
        <v>40</v>
      </c>
      <c r="U22" s="33" t="s">
        <v>38</v>
      </c>
      <c r="V22" s="33" t="s">
        <v>38</v>
      </c>
      <c r="W22" s="33" t="s">
        <v>38</v>
      </c>
      <c r="X22" s="33" t="s">
        <v>38</v>
      </c>
      <c r="Y22" s="33" t="s">
        <v>38</v>
      </c>
      <c r="Z22" s="33" t="s">
        <v>38</v>
      </c>
      <c r="AA22" s="33" t="s">
        <v>38</v>
      </c>
      <c r="AB22" s="33" t="s">
        <v>66</v>
      </c>
      <c r="AC22" s="33" t="s">
        <v>65</v>
      </c>
      <c r="AD22" s="33" t="s">
        <v>67</v>
      </c>
      <c r="AE22" s="33" t="s">
        <v>93</v>
      </c>
      <c r="AF22" s="33" t="s">
        <v>69</v>
      </c>
      <c r="AG22" s="33" t="s">
        <v>68</v>
      </c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4"/>
      <c r="BH22" s="2">
        <f t="shared" si="7"/>
        <v>35</v>
      </c>
      <c r="BI22" s="2"/>
      <c r="BJ22" s="55">
        <f>IF(BK22="","",_xlfn.ISOWEEKNUM(BK22))</f>
        <v>48</v>
      </c>
      <c r="BK22" s="94">
        <f>DATE(BK8,12,1)</f>
        <v>43800</v>
      </c>
      <c r="BL22" s="5" t="s">
        <v>87</v>
      </c>
      <c r="BO22" s="98">
        <v>48214</v>
      </c>
      <c r="GA22" s="27" t="s">
        <v>31</v>
      </c>
    </row>
    <row r="23" spans="1:183" s="3" customFormat="1" ht="22.95" customHeight="1" x14ac:dyDescent="0.3">
      <c r="A23" s="2"/>
      <c r="C23" s="22" t="s">
        <v>63</v>
      </c>
      <c r="D23" s="39">
        <v>60</v>
      </c>
      <c r="E23" s="17">
        <v>30</v>
      </c>
      <c r="F23" s="32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 t="s">
        <v>38</v>
      </c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4"/>
      <c r="BH23" s="2">
        <f t="shared" si="7"/>
        <v>5</v>
      </c>
      <c r="BI23" s="2"/>
      <c r="BJ23" s="55" t="str">
        <f t="shared" ref="BJ23:BJ25" si="8">IF(BK23="","",_xlfn.ISOWEEKNUM(BK23))</f>
        <v/>
      </c>
      <c r="BK23" s="94"/>
      <c r="BL23" s="5"/>
      <c r="BO23" s="98">
        <v>48580</v>
      </c>
      <c r="GA23" s="27" t="s">
        <v>32</v>
      </c>
    </row>
    <row r="24" spans="1:183" s="3" customFormat="1" ht="22.95" customHeight="1" x14ac:dyDescent="0.3">
      <c r="A24" s="2"/>
      <c r="C24" s="22" t="s">
        <v>64</v>
      </c>
      <c r="D24" s="39">
        <v>60</v>
      </c>
      <c r="E24" s="17">
        <v>30</v>
      </c>
      <c r="F24" s="32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 t="s">
        <v>38</v>
      </c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4"/>
      <c r="BH24" s="2">
        <f t="shared" si="7"/>
        <v>5</v>
      </c>
      <c r="BI24" s="2"/>
      <c r="BJ24" s="55" t="str">
        <f t="shared" si="8"/>
        <v/>
      </c>
      <c r="BK24" s="94"/>
      <c r="BL24" s="5"/>
      <c r="BO24" s="98">
        <v>48945</v>
      </c>
      <c r="GA24" s="27" t="s">
        <v>33</v>
      </c>
    </row>
    <row r="25" spans="1:183" s="3" customFormat="1" ht="22.95" customHeight="1" x14ac:dyDescent="0.3">
      <c r="A25" s="2"/>
      <c r="C25" s="28"/>
      <c r="D25" s="39"/>
      <c r="E25" s="17"/>
      <c r="F25" s="32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4"/>
      <c r="BH25" s="2" t="str">
        <f t="shared" si="7"/>
        <v/>
      </c>
      <c r="BI25" s="2"/>
      <c r="BJ25" s="55" t="str">
        <f t="shared" si="8"/>
        <v/>
      </c>
      <c r="BK25" s="94"/>
      <c r="BL25" s="5"/>
      <c r="BO25" s="98">
        <v>49310</v>
      </c>
      <c r="GA25" s="28"/>
    </row>
    <row r="26" spans="1:183" s="3" customFormat="1" ht="22.95" customHeight="1" x14ac:dyDescent="0.3">
      <c r="A26" s="2"/>
      <c r="C26" s="28"/>
      <c r="D26" s="39"/>
      <c r="E26" s="17"/>
      <c r="F26" s="32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4"/>
      <c r="BH26" s="2" t="str">
        <f t="shared" si="7"/>
        <v/>
      </c>
      <c r="BI26" s="2"/>
      <c r="BK26" s="52" t="s">
        <v>46</v>
      </c>
      <c r="BO26" s="98">
        <v>49675</v>
      </c>
      <c r="GA26" s="28"/>
    </row>
    <row r="27" spans="1:183" s="3" customFormat="1" ht="22.95" customHeight="1" x14ac:dyDescent="0.3">
      <c r="A27" s="2"/>
      <c r="C27" s="28"/>
      <c r="D27" s="39"/>
      <c r="E27" s="17"/>
      <c r="F27" s="32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4"/>
      <c r="BH27" s="2" t="str">
        <f t="shared" si="7"/>
        <v/>
      </c>
      <c r="BI27" s="2"/>
      <c r="BO27" s="98">
        <v>50041</v>
      </c>
      <c r="GA27" s="28"/>
    </row>
    <row r="28" spans="1:183" s="3" customFormat="1" ht="22.95" customHeight="1" x14ac:dyDescent="0.3">
      <c r="A28" s="2"/>
      <c r="C28" s="28"/>
      <c r="D28" s="39"/>
      <c r="E28" s="17"/>
      <c r="F28" s="32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4"/>
      <c r="BH28" s="2" t="str">
        <f t="shared" si="7"/>
        <v/>
      </c>
      <c r="BI28" s="2"/>
      <c r="BO28" s="98">
        <v>50406</v>
      </c>
      <c r="GA28" s="28"/>
    </row>
    <row r="29" spans="1:183" s="3" customFormat="1" ht="22.95" customHeight="1" thickBot="1" x14ac:dyDescent="0.35">
      <c r="A29" s="2"/>
      <c r="C29" s="28"/>
      <c r="D29" s="40"/>
      <c r="E29" s="18"/>
      <c r="F29" s="35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7"/>
      <c r="BH29" s="2" t="str">
        <f t="shared" si="7"/>
        <v/>
      </c>
      <c r="BI29" s="2"/>
      <c r="BO29" s="98">
        <v>50771</v>
      </c>
      <c r="GA29" s="28"/>
    </row>
    <row r="30" spans="1:183" x14ac:dyDescent="0.3">
      <c r="A30" s="1"/>
      <c r="D30" s="23"/>
      <c r="E30" s="24" t="s">
        <v>16</v>
      </c>
      <c r="F30" s="26">
        <f t="shared" ref="F30" si="9">COUNTIF(F8:F29,"&gt;&lt;")</f>
        <v>0</v>
      </c>
      <c r="G30" s="26">
        <f t="shared" ref="G30" si="10">COUNTIF(G8:G29,"&gt;&lt;")</f>
        <v>0</v>
      </c>
      <c r="H30" s="26">
        <f t="shared" ref="H30" si="11">COUNTIF(H8:H29,"&gt;&lt;")</f>
        <v>0</v>
      </c>
      <c r="I30" s="26">
        <f t="shared" ref="I30" si="12">COUNTIF(I8:I29,"&gt;&lt;")</f>
        <v>0</v>
      </c>
      <c r="J30" s="26">
        <f t="shared" ref="J30" si="13">COUNTIF(J8:J29,"&gt;&lt;")</f>
        <v>0</v>
      </c>
      <c r="K30" s="26">
        <f t="shared" ref="K30" si="14">COUNTIF(K8:K29,"&gt;&lt;")</f>
        <v>0</v>
      </c>
      <c r="L30" s="26">
        <f t="shared" ref="L30" si="15">COUNTIF(L8:L29,"&gt;&lt;")</f>
        <v>0</v>
      </c>
      <c r="M30" s="26">
        <f t="shared" ref="M30" si="16">COUNTIF(M8:M29,"&gt;&lt;")</f>
        <v>0</v>
      </c>
      <c r="N30" s="26">
        <f t="shared" ref="N30" si="17">COUNTIF(N8:N29,"&gt;&lt;")</f>
        <v>0</v>
      </c>
      <c r="O30" s="26">
        <f t="shared" ref="O30" si="18">COUNTIF(O8:O29,"&gt;&lt;")</f>
        <v>0</v>
      </c>
      <c r="P30" s="26">
        <f t="shared" ref="P30" si="19">COUNTIF(P8:P29,"&gt;&lt;")</f>
        <v>0</v>
      </c>
      <c r="Q30" s="26">
        <f t="shared" ref="Q30" si="20">COUNTIF(Q8:Q29,"&gt;&lt;")</f>
        <v>0</v>
      </c>
      <c r="R30" s="26">
        <f t="shared" ref="R30" si="21">COUNTIF(R8:R29,"&gt;&lt;")</f>
        <v>0</v>
      </c>
      <c r="S30" s="26">
        <f t="shared" ref="S30" si="22">COUNTIF(S8:S29,"&gt;&lt;")</f>
        <v>0</v>
      </c>
      <c r="T30" s="26">
        <f t="shared" ref="T30" si="23">COUNTIF(T8:T29,"&gt;&lt;")</f>
        <v>4</v>
      </c>
      <c r="U30" s="26">
        <f t="shared" ref="U30" si="24">COUNTIF(U8:U29,"&gt;&lt;")</f>
        <v>3</v>
      </c>
      <c r="V30" s="26">
        <f t="shared" ref="V30" si="25">COUNTIF(V8:V29,"&gt;&lt;")</f>
        <v>2</v>
      </c>
      <c r="W30" s="26">
        <f t="shared" ref="W30" si="26">COUNTIF(W8:W29,"&gt;&lt;")</f>
        <v>1</v>
      </c>
      <c r="X30" s="26">
        <f t="shared" ref="X30" si="27">COUNTIF(X8:X29,"&gt;&lt;")</f>
        <v>2</v>
      </c>
      <c r="Y30" s="26">
        <f t="shared" ref="Y30" si="28">COUNTIF(Y8:Y29,"&gt;&lt;")</f>
        <v>1</v>
      </c>
      <c r="Z30" s="26">
        <f t="shared" ref="Z30" si="29">COUNTIF(Z8:Z29,"&gt;&lt;")</f>
        <v>2</v>
      </c>
      <c r="AA30" s="26">
        <f t="shared" ref="AA30" si="30">COUNTIF(AA8:AA29,"&gt;&lt;")</f>
        <v>1</v>
      </c>
      <c r="AB30" s="26">
        <f t="shared" ref="AB30" si="31">COUNTIF(AB8:AB29,"&gt;&lt;")</f>
        <v>2</v>
      </c>
      <c r="AC30" s="26">
        <f t="shared" ref="AC30" si="32">COUNTIF(AC8:AC29,"&gt;&lt;")</f>
        <v>1</v>
      </c>
      <c r="AD30" s="26">
        <f t="shared" ref="AD30" si="33">COUNTIF(AD8:AD29,"&gt;&lt;")</f>
        <v>1</v>
      </c>
      <c r="AE30" s="26">
        <f t="shared" ref="AE30" si="34">COUNTIF(AE8:AE29,"&gt;&lt;")</f>
        <v>1</v>
      </c>
      <c r="AF30" s="26">
        <f t="shared" ref="AF30" si="35">COUNTIF(AF8:AF29,"&gt;&lt;")</f>
        <v>1</v>
      </c>
      <c r="AG30" s="26">
        <f t="shared" ref="AG30" si="36">COUNTIF(AG8:AG29,"&gt;&lt;")</f>
        <v>1</v>
      </c>
      <c r="AH30" s="26">
        <f t="shared" ref="AH30" si="37">COUNTIF(AH8:AH29,"&gt;&lt;")</f>
        <v>0</v>
      </c>
      <c r="AI30" s="26">
        <f t="shared" ref="AI30" si="38">COUNTIF(AI8:AI29,"&gt;&lt;")</f>
        <v>0</v>
      </c>
      <c r="AJ30" s="26">
        <f t="shared" ref="AJ30" si="39">COUNTIF(AJ8:AJ29,"&gt;&lt;")</f>
        <v>0</v>
      </c>
      <c r="AK30" s="26">
        <f t="shared" ref="AK30" si="40">COUNTIF(AK8:AK29,"&gt;&lt;")</f>
        <v>0</v>
      </c>
      <c r="AL30" s="26">
        <f t="shared" ref="AL30" si="41">COUNTIF(AL8:AL29,"&gt;&lt;")</f>
        <v>0</v>
      </c>
      <c r="AM30" s="26">
        <f t="shared" ref="AM30" si="42">COUNTIF(AM8:AM29,"&gt;&lt;")</f>
        <v>0</v>
      </c>
      <c r="AN30" s="26">
        <f t="shared" ref="AN30" si="43">COUNTIF(AN8:AN29,"&gt;&lt;")</f>
        <v>0</v>
      </c>
      <c r="AO30" s="26">
        <f t="shared" ref="AO30" si="44">COUNTIF(AO8:AO29,"&gt;&lt;")</f>
        <v>0</v>
      </c>
      <c r="AP30" s="26">
        <f t="shared" ref="AP30" si="45">COUNTIF(AP8:AP29,"&gt;&lt;")</f>
        <v>0</v>
      </c>
      <c r="AQ30" s="26">
        <f t="shared" ref="AQ30" si="46">COUNTIF(AQ8:AQ29,"&gt;&lt;")</f>
        <v>0</v>
      </c>
      <c r="AR30" s="26">
        <f t="shared" ref="AR30" si="47">COUNTIF(AR8:AR29,"&gt;&lt;")</f>
        <v>0</v>
      </c>
      <c r="AS30" s="26">
        <f t="shared" ref="AS30" si="48">COUNTIF(AS8:AS29,"&gt;&lt;")</f>
        <v>0</v>
      </c>
      <c r="AT30" s="26">
        <f t="shared" ref="AT30" si="49">COUNTIF(AT8:AT29,"&gt;&lt;")</f>
        <v>0</v>
      </c>
      <c r="AU30" s="26">
        <f t="shared" ref="AU30" si="50">COUNTIF(AU8:AU29,"&gt;&lt;")</f>
        <v>0</v>
      </c>
      <c r="AV30" s="26">
        <f t="shared" ref="AV30" si="51">COUNTIF(AV8:AV29,"&gt;&lt;")</f>
        <v>0</v>
      </c>
      <c r="AW30" s="26">
        <f t="shared" ref="AW30" si="52">COUNTIF(AW8:AW29,"&gt;&lt;")</f>
        <v>0</v>
      </c>
      <c r="AX30" s="26">
        <f t="shared" ref="AX30" si="53">COUNTIF(AX8:AX29,"&gt;&lt;")</f>
        <v>0</v>
      </c>
      <c r="AY30" s="26">
        <f t="shared" ref="AY30" si="54">COUNTIF(AY8:AY29,"&gt;&lt;")</f>
        <v>0</v>
      </c>
      <c r="AZ30" s="26">
        <f t="shared" ref="AZ30" si="55">COUNTIF(AZ8:AZ29,"&gt;&lt;")</f>
        <v>0</v>
      </c>
      <c r="BA30" s="26">
        <f t="shared" ref="BA30" si="56">COUNTIF(BA8:BA29,"&gt;&lt;")</f>
        <v>0</v>
      </c>
      <c r="BB30" s="26">
        <f t="shared" ref="BB30" si="57">COUNTIF(BB8:BB29,"&gt;&lt;")</f>
        <v>0</v>
      </c>
      <c r="BC30" s="26">
        <f t="shared" ref="BC30" si="58">COUNTIF(BC8:BC29,"&gt;&lt;")</f>
        <v>0</v>
      </c>
      <c r="BD30" s="26">
        <f t="shared" ref="BD30" si="59">COUNTIF(BD8:BD29,"&gt;&lt;")</f>
        <v>0</v>
      </c>
      <c r="BE30" s="26">
        <f t="shared" ref="BE30" si="60">COUNTIF(BE8:BE29,"&gt;&lt;")</f>
        <v>0</v>
      </c>
      <c r="BF30" s="26">
        <f t="shared" ref="BF30" si="61">COUNTIF(BF8:BF29,"&gt;&lt;")</f>
        <v>0</v>
      </c>
      <c r="BO30" s="98">
        <v>51136</v>
      </c>
    </row>
    <row r="31" spans="1:183" ht="4.2" customHeight="1" thickBot="1" x14ac:dyDescent="0.35">
      <c r="A31" s="1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O31" s="98">
        <v>51502</v>
      </c>
    </row>
    <row r="32" spans="1:183" ht="15" thickBot="1" x14ac:dyDescent="0.35">
      <c r="A32" s="1"/>
      <c r="D32" s="68" t="s">
        <v>72</v>
      </c>
      <c r="E32" s="69"/>
      <c r="F32" s="69"/>
      <c r="G32" s="69"/>
      <c r="I32" s="87" t="s">
        <v>69</v>
      </c>
      <c r="J32" s="81" t="s">
        <v>76</v>
      </c>
      <c r="K32" s="80"/>
      <c r="L32" s="80"/>
      <c r="M32" s="80"/>
      <c r="N32" s="80"/>
      <c r="P32" s="63" t="s">
        <v>71</v>
      </c>
      <c r="Q32" s="62"/>
      <c r="R32" s="62"/>
      <c r="S32" s="62"/>
      <c r="U32" s="67" t="s">
        <v>79</v>
      </c>
      <c r="V32" s="58"/>
      <c r="W32" s="58"/>
      <c r="X32" s="58"/>
      <c r="Y32" s="58"/>
      <c r="AA32" s="93" t="s">
        <v>70</v>
      </c>
      <c r="AB32" s="90" t="s">
        <v>80</v>
      </c>
      <c r="AC32" s="91"/>
      <c r="AD32" s="91"/>
      <c r="AE32" s="91"/>
      <c r="AF32" s="91"/>
      <c r="AG32" s="91"/>
      <c r="AI32" s="88" t="s">
        <v>65</v>
      </c>
      <c r="AJ32" s="82" t="s">
        <v>73</v>
      </c>
      <c r="AK32" s="80"/>
      <c r="AL32" s="80"/>
      <c r="AM32" s="80"/>
      <c r="AN32" s="80"/>
      <c r="AP32" s="89" t="s">
        <v>67</v>
      </c>
      <c r="AQ32" s="85" t="s">
        <v>78</v>
      </c>
      <c r="AR32" s="80"/>
      <c r="AS32" s="80"/>
      <c r="AT32" s="80"/>
      <c r="AV32" s="86" t="s">
        <v>66</v>
      </c>
      <c r="AW32" s="83" t="s">
        <v>77</v>
      </c>
      <c r="AX32" s="84"/>
      <c r="AY32" s="84"/>
      <c r="AZ32" s="84"/>
      <c r="BA32" s="84"/>
      <c r="BC32" s="59" t="s">
        <v>15</v>
      </c>
      <c r="BD32" s="60"/>
      <c r="BE32" s="60"/>
      <c r="BF32" s="60"/>
      <c r="BG32" s="10"/>
      <c r="BH32" s="10"/>
      <c r="BI32" s="10"/>
      <c r="BJ32" s="10"/>
      <c r="BK32" s="10"/>
      <c r="BL32" s="10"/>
      <c r="BM32" s="10"/>
      <c r="BN32" s="10"/>
      <c r="BO32" s="98">
        <v>51867</v>
      </c>
      <c r="BP32" s="10"/>
      <c r="BQ32" s="10"/>
      <c r="BR32" s="10"/>
    </row>
    <row r="33" spans="1:67" s="57" customFormat="1" ht="14.4" customHeight="1" x14ac:dyDescent="0.3">
      <c r="A33" s="2"/>
      <c r="I33" s="78" t="s">
        <v>74</v>
      </c>
      <c r="J33" s="79"/>
      <c r="K33" s="79"/>
      <c r="L33" s="79"/>
      <c r="M33" s="79"/>
      <c r="N33" s="79"/>
      <c r="AA33" s="78" t="s">
        <v>74</v>
      </c>
      <c r="AB33" s="78"/>
      <c r="AC33" s="78"/>
      <c r="AD33" s="78"/>
      <c r="AE33" s="78"/>
      <c r="AF33" s="78"/>
      <c r="AG33" s="78"/>
      <c r="AI33" s="76" t="s">
        <v>74</v>
      </c>
      <c r="AJ33" s="77"/>
      <c r="AK33" s="77"/>
      <c r="AL33" s="77"/>
      <c r="AM33" s="77"/>
      <c r="AN33" s="77"/>
      <c r="AP33" s="76" t="s">
        <v>74</v>
      </c>
      <c r="AQ33" s="77"/>
      <c r="AR33" s="77"/>
      <c r="AS33" s="77"/>
      <c r="AT33" s="77"/>
      <c r="AU33" s="77"/>
      <c r="AV33" s="78" t="s">
        <v>74</v>
      </c>
      <c r="AW33" s="79"/>
      <c r="AX33" s="79"/>
      <c r="AY33" s="79"/>
      <c r="AZ33" s="79"/>
      <c r="BA33" s="79"/>
      <c r="BO33" s="98">
        <v>52232</v>
      </c>
    </row>
    <row r="34" spans="1:67" s="57" customFormat="1" ht="14.4" customHeight="1" x14ac:dyDescent="0.3">
      <c r="I34" s="74" t="s">
        <v>75</v>
      </c>
      <c r="J34" s="75"/>
      <c r="K34" s="75"/>
      <c r="L34" s="75"/>
      <c r="M34" s="75"/>
      <c r="N34" s="75"/>
      <c r="AA34" s="92" t="s">
        <v>75</v>
      </c>
      <c r="AB34" s="92"/>
      <c r="AC34" s="92"/>
      <c r="AD34" s="92"/>
      <c r="AE34" s="92"/>
      <c r="AF34" s="92"/>
      <c r="AG34" s="92"/>
      <c r="AI34" s="74" t="s">
        <v>75</v>
      </c>
      <c r="AJ34" s="75"/>
      <c r="AK34" s="75"/>
      <c r="AL34" s="75"/>
      <c r="AM34" s="75"/>
      <c r="AN34" s="75"/>
      <c r="AP34" s="74" t="s">
        <v>75</v>
      </c>
      <c r="AQ34" s="75"/>
      <c r="AR34" s="75"/>
      <c r="AS34" s="75"/>
      <c r="AT34" s="75"/>
      <c r="AU34" s="75"/>
      <c r="AV34" s="74" t="s">
        <v>75</v>
      </c>
      <c r="AW34" s="75"/>
      <c r="AX34" s="75"/>
      <c r="AY34" s="75"/>
      <c r="AZ34" s="75"/>
      <c r="BA34" s="75"/>
      <c r="BO34" s="98">
        <v>52597</v>
      </c>
    </row>
    <row r="35" spans="1:67" s="57" customFormat="1" ht="14.4" customHeight="1" x14ac:dyDescent="0.3">
      <c r="I35" s="75"/>
      <c r="J35" s="75"/>
      <c r="K35" s="75"/>
      <c r="L35" s="75"/>
      <c r="M35" s="75"/>
      <c r="N35" s="75"/>
      <c r="AA35" s="92"/>
      <c r="AB35" s="92"/>
      <c r="AC35" s="92"/>
      <c r="AD35" s="92"/>
      <c r="AE35" s="92"/>
      <c r="AF35" s="92"/>
      <c r="AG35" s="92"/>
      <c r="AI35" s="75"/>
      <c r="AJ35" s="75"/>
      <c r="AK35" s="75"/>
      <c r="AL35" s="75"/>
      <c r="AM35" s="75"/>
      <c r="AN35" s="75"/>
      <c r="AP35" s="75"/>
      <c r="AQ35" s="75"/>
      <c r="AR35" s="75"/>
      <c r="AS35" s="75"/>
      <c r="AT35" s="75"/>
      <c r="AU35" s="75"/>
      <c r="AV35" s="75"/>
      <c r="AW35" s="75"/>
      <c r="AX35" s="75"/>
      <c r="AY35" s="75"/>
      <c r="AZ35" s="75"/>
      <c r="BA35" s="75"/>
      <c r="BO35" s="98">
        <v>52963</v>
      </c>
    </row>
    <row r="36" spans="1:67" x14ac:dyDescent="0.3">
      <c r="D36" s="103"/>
      <c r="E36" s="17"/>
      <c r="F36" s="109" t="s">
        <v>94</v>
      </c>
      <c r="G36" s="109"/>
      <c r="H36" s="109"/>
      <c r="I36" s="109"/>
      <c r="J36" s="109"/>
      <c r="K36" s="109"/>
      <c r="L36" s="109"/>
      <c r="M36" s="109"/>
      <c r="N36" s="109"/>
      <c r="O36" s="109"/>
      <c r="P36" s="109"/>
      <c r="Q36" s="109"/>
      <c r="R36" s="109"/>
      <c r="S36" s="109"/>
      <c r="T36" s="109"/>
      <c r="U36" s="109"/>
      <c r="V36" s="109"/>
      <c r="W36" s="109"/>
      <c r="X36" s="109"/>
      <c r="Y36" s="109"/>
      <c r="Z36" s="109"/>
      <c r="AA36" s="109"/>
      <c r="AB36" s="109"/>
      <c r="AC36" s="109"/>
      <c r="AD36" s="109"/>
      <c r="AE36" s="109"/>
      <c r="AF36" s="109"/>
      <c r="AG36" s="109"/>
      <c r="AH36" s="109"/>
      <c r="AI36" s="109"/>
      <c r="AJ36" s="109"/>
      <c r="AK36" s="109"/>
      <c r="AL36" s="109"/>
      <c r="AM36" s="109"/>
      <c r="AN36" s="109"/>
      <c r="AO36" s="109"/>
      <c r="AP36" s="109"/>
      <c r="AQ36" s="109"/>
      <c r="AR36" s="109"/>
      <c r="AS36" s="109"/>
      <c r="AT36" s="109"/>
      <c r="AU36" s="109"/>
      <c r="AV36" s="109"/>
      <c r="AW36" s="109"/>
      <c r="AX36" s="109"/>
      <c r="AY36" s="109"/>
      <c r="AZ36" s="109"/>
      <c r="BA36" s="109"/>
      <c r="BB36" s="109"/>
      <c r="BC36" s="109"/>
      <c r="BD36" s="109"/>
      <c r="BE36" s="109"/>
      <c r="BF36" s="109"/>
      <c r="BO36" s="98">
        <v>53328</v>
      </c>
    </row>
    <row r="37" spans="1:67" x14ac:dyDescent="0.3">
      <c r="D37" s="103"/>
      <c r="E37" s="106"/>
      <c r="F37" s="109" t="s">
        <v>89</v>
      </c>
      <c r="G37" s="109"/>
      <c r="H37" s="109"/>
      <c r="I37" s="109"/>
      <c r="J37" s="109"/>
      <c r="K37" s="109"/>
      <c r="L37" s="109"/>
      <c r="M37" s="109"/>
      <c r="N37" s="109"/>
      <c r="O37" s="109"/>
      <c r="P37" s="109"/>
      <c r="Q37" s="109"/>
      <c r="R37" s="109"/>
      <c r="S37" s="109"/>
      <c r="T37" s="109"/>
      <c r="U37" s="109"/>
      <c r="V37" s="109"/>
      <c r="W37" s="109"/>
      <c r="X37" s="109"/>
      <c r="Y37" s="109"/>
      <c r="Z37" s="109"/>
      <c r="AA37" s="109"/>
      <c r="AB37" s="109"/>
      <c r="AC37" s="109"/>
      <c r="AD37" s="109"/>
      <c r="AE37" s="109"/>
      <c r="AF37" s="109"/>
      <c r="AG37" s="109"/>
      <c r="AH37" s="109"/>
      <c r="AI37" s="109"/>
      <c r="AJ37" s="109"/>
      <c r="AK37" s="109"/>
      <c r="AL37" s="109"/>
      <c r="AM37" s="109"/>
      <c r="AN37" s="109"/>
      <c r="AO37" s="109"/>
      <c r="AP37" s="109"/>
      <c r="AQ37" s="109"/>
      <c r="AR37" s="109"/>
      <c r="AS37" s="109"/>
      <c r="AT37" s="109"/>
      <c r="AU37" s="109"/>
      <c r="AV37" s="109"/>
      <c r="AW37" s="109"/>
      <c r="AX37" s="109"/>
      <c r="AY37" s="109"/>
      <c r="AZ37" s="109"/>
      <c r="BA37" s="109"/>
      <c r="BB37" s="109"/>
      <c r="BC37" s="109"/>
      <c r="BD37" s="109"/>
      <c r="BE37" s="109"/>
      <c r="BF37" s="109"/>
      <c r="BO37" s="98">
        <v>53693</v>
      </c>
    </row>
    <row r="38" spans="1:67" x14ac:dyDescent="0.3">
      <c r="C38" s="108" t="s">
        <v>86</v>
      </c>
      <c r="D38" s="107"/>
      <c r="F38" s="109" t="s">
        <v>85</v>
      </c>
      <c r="G38" s="109"/>
      <c r="H38" s="109"/>
      <c r="I38" s="109"/>
      <c r="J38" s="109"/>
      <c r="K38" s="109"/>
      <c r="L38" s="109"/>
      <c r="M38" s="109"/>
      <c r="N38" s="109"/>
      <c r="O38" s="109"/>
      <c r="P38" s="109"/>
      <c r="Q38" s="109"/>
      <c r="R38" s="109"/>
      <c r="S38" s="109"/>
      <c r="T38" s="109"/>
      <c r="U38" s="109"/>
      <c r="V38" s="109"/>
      <c r="W38" s="109"/>
      <c r="X38" s="109"/>
      <c r="Y38" s="109"/>
      <c r="Z38" s="109"/>
      <c r="AA38" s="109"/>
      <c r="AB38" s="109"/>
      <c r="AC38" s="109"/>
      <c r="AD38" s="109"/>
      <c r="AE38" s="109"/>
      <c r="AF38" s="109"/>
      <c r="AG38" s="109"/>
      <c r="AH38" s="109"/>
      <c r="AI38" s="109"/>
      <c r="AJ38" s="109"/>
      <c r="AK38" s="109"/>
      <c r="AL38" s="109"/>
      <c r="AM38" s="109"/>
      <c r="AN38" s="109"/>
      <c r="AO38" s="109"/>
      <c r="AP38" s="109"/>
      <c r="AQ38" s="109"/>
      <c r="AR38" s="109"/>
      <c r="AS38" s="109"/>
      <c r="AT38" s="109"/>
      <c r="AU38" s="109"/>
      <c r="AV38" s="109"/>
      <c r="AW38" s="109"/>
      <c r="AX38" s="109"/>
      <c r="AY38" s="109"/>
      <c r="AZ38" s="109"/>
      <c r="BA38" s="109"/>
      <c r="BB38" s="109"/>
      <c r="BC38" s="109"/>
      <c r="BD38" s="109"/>
      <c r="BE38" s="109"/>
      <c r="BF38" s="109"/>
      <c r="BO38" s="98">
        <v>54058</v>
      </c>
    </row>
    <row r="39" spans="1:67" x14ac:dyDescent="0.3">
      <c r="D39" s="7"/>
      <c r="E39" s="7"/>
      <c r="F39" s="110" t="s">
        <v>90</v>
      </c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1"/>
      <c r="AG39" s="111"/>
      <c r="AH39" s="111"/>
      <c r="AI39" s="111"/>
      <c r="AJ39" s="111"/>
      <c r="AK39" s="111"/>
      <c r="AL39" s="111"/>
      <c r="AM39" s="111"/>
      <c r="AN39" s="111"/>
      <c r="AO39" s="111"/>
      <c r="AP39" s="111"/>
      <c r="AQ39" s="111"/>
      <c r="AR39" s="111"/>
      <c r="AS39" s="111"/>
      <c r="AT39" s="111"/>
      <c r="AU39" s="111"/>
      <c r="AV39" s="111"/>
      <c r="AW39" s="111"/>
      <c r="AX39" s="111"/>
      <c r="AY39" s="111"/>
      <c r="AZ39" s="111"/>
      <c r="BA39" s="111"/>
      <c r="BB39" s="111"/>
      <c r="BC39" s="111"/>
      <c r="BD39" s="111"/>
      <c r="BE39" s="111"/>
      <c r="BF39" s="111"/>
      <c r="BO39" s="98">
        <v>54424</v>
      </c>
    </row>
    <row r="40" spans="1:67" x14ac:dyDescent="0.3">
      <c r="C40" s="115" t="s">
        <v>88</v>
      </c>
      <c r="D40" s="7"/>
      <c r="E40" s="7"/>
      <c r="F40" s="112" t="s">
        <v>91</v>
      </c>
      <c r="G40" s="113"/>
      <c r="H40" s="113"/>
      <c r="I40" s="113"/>
      <c r="J40" s="113"/>
      <c r="K40" s="113"/>
      <c r="L40" s="113"/>
      <c r="M40" s="113"/>
      <c r="N40" s="113"/>
      <c r="O40" s="113"/>
      <c r="P40" s="113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3"/>
      <c r="AB40" s="113"/>
      <c r="AC40" s="113"/>
      <c r="AD40" s="113"/>
      <c r="AE40" s="113"/>
      <c r="AF40" s="113"/>
      <c r="AG40" s="113"/>
      <c r="AH40" s="113"/>
      <c r="AI40" s="113"/>
      <c r="AJ40" s="113"/>
      <c r="AK40" s="113"/>
      <c r="AL40" s="113"/>
      <c r="AM40" s="113"/>
      <c r="AN40" s="113"/>
      <c r="AO40" s="113"/>
      <c r="AP40" s="113"/>
      <c r="AQ40" s="113"/>
      <c r="AR40" s="113"/>
      <c r="AS40" s="113"/>
      <c r="AT40" s="113"/>
      <c r="AU40" s="113"/>
      <c r="AV40" s="113"/>
      <c r="AW40" s="113"/>
      <c r="AX40" s="113"/>
      <c r="AY40" s="113"/>
      <c r="AZ40" s="113"/>
      <c r="BA40" s="113"/>
      <c r="BB40" s="113"/>
      <c r="BC40" s="113"/>
      <c r="BD40" s="113"/>
      <c r="BE40" s="113"/>
      <c r="BF40" s="113"/>
      <c r="BO40" s="98">
        <v>54789</v>
      </c>
    </row>
    <row r="41" spans="1:67" x14ac:dyDescent="0.3">
      <c r="C41" s="116"/>
      <c r="D41" s="7"/>
      <c r="E41" s="7"/>
      <c r="F41" s="114"/>
      <c r="G41" s="114"/>
      <c r="H41" s="114"/>
      <c r="I41" s="114"/>
      <c r="J41" s="114"/>
      <c r="K41" s="114"/>
      <c r="L41" s="114"/>
      <c r="M41" s="114"/>
      <c r="N41" s="114"/>
      <c r="O41" s="114"/>
      <c r="P41" s="114"/>
      <c r="Q41" s="114"/>
      <c r="R41" s="114"/>
      <c r="S41" s="114"/>
      <c r="T41" s="114"/>
      <c r="U41" s="114"/>
      <c r="V41" s="114"/>
      <c r="W41" s="114"/>
      <c r="X41" s="114"/>
      <c r="Y41" s="114"/>
      <c r="Z41" s="114"/>
      <c r="AA41" s="114"/>
      <c r="AB41" s="114"/>
      <c r="AC41" s="114"/>
      <c r="AD41" s="114"/>
      <c r="AE41" s="114"/>
      <c r="AF41" s="114"/>
      <c r="AG41" s="114"/>
      <c r="AH41" s="114"/>
      <c r="AI41" s="114"/>
      <c r="AJ41" s="114"/>
      <c r="AK41" s="114"/>
      <c r="AL41" s="114"/>
      <c r="AM41" s="114"/>
      <c r="AN41" s="114"/>
      <c r="AO41" s="114"/>
      <c r="AP41" s="114"/>
      <c r="AQ41" s="114"/>
      <c r="AR41" s="114"/>
      <c r="AS41" s="114"/>
      <c r="AT41" s="114"/>
      <c r="AU41" s="114"/>
      <c r="AV41" s="114"/>
      <c r="AW41" s="114"/>
      <c r="AX41" s="114"/>
      <c r="AY41" s="114"/>
      <c r="AZ41" s="114"/>
      <c r="BA41" s="114"/>
      <c r="BB41" s="114"/>
      <c r="BC41" s="114"/>
      <c r="BD41" s="114"/>
      <c r="BE41" s="114"/>
      <c r="BF41" s="114"/>
    </row>
    <row r="42" spans="1:67" x14ac:dyDescent="0.3"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AC42" s="7"/>
      <c r="AW42" s="7"/>
      <c r="AX42" s="7"/>
      <c r="AY42" s="7"/>
      <c r="AZ42" s="7"/>
      <c r="BA42" s="7"/>
      <c r="BB42" s="7"/>
      <c r="BC42" s="7"/>
      <c r="BD42" s="7"/>
      <c r="BE42" s="7"/>
      <c r="BF42" s="7"/>
    </row>
  </sheetData>
  <mergeCells count="41">
    <mergeCell ref="C40:C41"/>
    <mergeCell ref="D1:L1"/>
    <mergeCell ref="F36:BF36"/>
    <mergeCell ref="F37:BF37"/>
    <mergeCell ref="F38:BF38"/>
    <mergeCell ref="AP33:AU33"/>
    <mergeCell ref="AP34:AU35"/>
    <mergeCell ref="AB32:AG32"/>
    <mergeCell ref="AA33:AG33"/>
    <mergeCell ref="AA34:AG35"/>
    <mergeCell ref="F39:BF39"/>
    <mergeCell ref="F40:BF41"/>
    <mergeCell ref="AI34:AN35"/>
    <mergeCell ref="J32:N32"/>
    <mergeCell ref="I33:N33"/>
    <mergeCell ref="I34:N35"/>
    <mergeCell ref="AW32:BA32"/>
    <mergeCell ref="AV33:BA33"/>
    <mergeCell ref="AV34:BA35"/>
    <mergeCell ref="AQ32:AT32"/>
    <mergeCell ref="U32:Y32"/>
    <mergeCell ref="AI33:AN33"/>
    <mergeCell ref="D32:G32"/>
    <mergeCell ref="BH4:BH7"/>
    <mergeCell ref="AO4:AR4"/>
    <mergeCell ref="AT4:AW4"/>
    <mergeCell ref="AX4:BA4"/>
    <mergeCell ref="BB4:BF4"/>
    <mergeCell ref="AF4:AI4"/>
    <mergeCell ref="AK4:AN4"/>
    <mergeCell ref="AJ32:AN32"/>
    <mergeCell ref="BC32:BF32"/>
    <mergeCell ref="S4:V4"/>
    <mergeCell ref="X4:AA4"/>
    <mergeCell ref="AB4:AE4"/>
    <mergeCell ref="P32:S32"/>
    <mergeCell ref="E4:E7"/>
    <mergeCell ref="D4:D7"/>
    <mergeCell ref="F4:I4"/>
    <mergeCell ref="J4:M4"/>
    <mergeCell ref="O4:R4"/>
  </mergeCells>
  <phoneticPr fontId="16" type="noConversion"/>
  <conditionalFormatting sqref="C30:BF30 D8:BF29">
    <cfRule type="expression" dxfId="13" priority="21">
      <formula>MOD(ROW(),2)</formula>
    </cfRule>
  </conditionalFormatting>
  <conditionalFormatting sqref="F30:BF30">
    <cfRule type="iconSet" priority="18">
      <iconSet iconSet="3Symbols" reverse="1">
        <cfvo type="percent" val="0"/>
        <cfvo type="formula" val="$BQ$9"/>
        <cfvo type="formula" val="$BQ$10"/>
      </iconSet>
    </cfRule>
  </conditionalFormatting>
  <conditionalFormatting sqref="F8:BF29">
    <cfRule type="cellIs" dxfId="12" priority="3" operator="equal">
      <formula>"A"</formula>
    </cfRule>
    <cfRule type="cellIs" dxfId="11" priority="10" operator="equal">
      <formula>$AP$32</formula>
    </cfRule>
    <cfRule type="cellIs" dxfId="10" priority="11" operator="equal">
      <formula>"H"</formula>
    </cfRule>
    <cfRule type="cellIs" dxfId="9" priority="12" operator="equal">
      <formula>$AI$32</formula>
    </cfRule>
    <cfRule type="cellIs" dxfId="8" priority="13" operator="equal">
      <formula>$I$32</formula>
    </cfRule>
    <cfRule type="cellIs" dxfId="7" priority="14" operator="equal">
      <formula>$AV$32</formula>
    </cfRule>
    <cfRule type="cellIs" dxfId="6" priority="15" operator="equal">
      <formula>"D"</formula>
    </cfRule>
    <cfRule type="cellIs" dxfId="5" priority="16" operator="equal">
      <formula>"M"</formula>
    </cfRule>
    <cfRule type="cellIs" dxfId="4" priority="17" operator="equal">
      <formula>"V"</formula>
    </cfRule>
  </conditionalFormatting>
  <conditionalFormatting sqref="E8:E29">
    <cfRule type="expression" dxfId="3" priority="4">
      <formula>BH8&gt;E8</formula>
    </cfRule>
    <cfRule type="expression" dxfId="2" priority="7">
      <formula>E8=BH8</formula>
    </cfRule>
  </conditionalFormatting>
  <conditionalFormatting sqref="GA8:GA29">
    <cfRule type="expression" dxfId="1" priority="2">
      <formula>MOD(ROW(),2)</formula>
    </cfRule>
  </conditionalFormatting>
  <conditionalFormatting sqref="C8:C29">
    <cfRule type="expression" dxfId="0" priority="1">
      <formula>MOD(ROW(),2)</formula>
    </cfRule>
  </conditionalFormatting>
  <hyperlinks>
    <hyperlink ref="BK26" r:id="rId1" xr:uid="{00000000-0004-0000-0000-000000000000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horizontalDpi="4294967293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MiseAZero">
                <anchor moveWithCells="1" sizeWithCells="1">
                  <from>
                    <xdr:col>59</xdr:col>
                    <xdr:colOff>137160</xdr:colOff>
                    <xdr:row>1</xdr:row>
                    <xdr:rowOff>205740</xdr:rowOff>
                  </from>
                  <to>
                    <xdr:col>60</xdr:col>
                    <xdr:colOff>891540</xdr:colOff>
                    <xdr:row>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>
                <anchor moveWithCells="1">
                  <from>
                    <xdr:col>2</xdr:col>
                    <xdr:colOff>60960</xdr:colOff>
                    <xdr:row>0</xdr:row>
                    <xdr:rowOff>45720</xdr:rowOff>
                  </from>
                  <to>
                    <xdr:col>2</xdr:col>
                    <xdr:colOff>1165860</xdr:colOff>
                    <xdr:row>0</xdr:row>
                    <xdr:rowOff>502920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MaxEmployes">
                <anchor moveWithCells="1" sizeWithCells="1">
                  <from>
                    <xdr:col>59</xdr:col>
                    <xdr:colOff>22860</xdr:colOff>
                    <xdr:row>38</xdr:row>
                    <xdr:rowOff>15240</xdr:rowOff>
                  </from>
                  <to>
                    <xdr:col>59</xdr:col>
                    <xdr:colOff>617220</xdr:colOff>
                    <xdr:row>38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DefFeries">
                <anchor moveWithCells="1" sizeWithCells="1">
                  <from>
                    <xdr:col>59</xdr:col>
                    <xdr:colOff>22860</xdr:colOff>
                    <xdr:row>39</xdr:row>
                    <xdr:rowOff>106680</xdr:rowOff>
                  </from>
                  <to>
                    <xdr:col>59</xdr:col>
                    <xdr:colOff>617220</xdr:colOff>
                    <xdr:row>40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Calendrier</vt:lpstr>
      <vt:lpstr>Annees</vt:lpstr>
      <vt:lpstr>Férié</vt:lpstr>
      <vt:lpstr>Calendrier!TJoursFeries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 Leuba</cp:lastModifiedBy>
  <cp:lastPrinted>2020-12-03T20:59:39Z</cp:lastPrinted>
  <dcterms:created xsi:type="dcterms:W3CDTF">2020-11-29T11:26:29Z</dcterms:created>
  <dcterms:modified xsi:type="dcterms:W3CDTF">2020-12-03T21:22:14Z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