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tien\Desktop\Consulting Energie\Missions Enership\Calculateur CEE\"/>
    </mc:Choice>
  </mc:AlternateContent>
  <xr:revisionPtr revIDLastSave="0" documentId="13_ncr:1_{AE9A8C41-0B23-4E1D-85DE-78FBD7CD33E4}" xr6:coauthVersionLast="45" xr6:coauthVersionMax="45" xr10:uidLastSave="{00000000-0000-0000-0000-000000000000}"/>
  <bookViews>
    <workbookView xWindow="-23148" yWindow="-108" windowWidth="23256" windowHeight="12576" tabRatio="875" activeTab="1" xr2:uid="{E183490B-810A-497D-8514-EBEE420E2CF3}"/>
  </bookViews>
  <sheets>
    <sheet name="Données du site et synthèse" sheetId="1" r:id="rId1"/>
    <sheet name="110" sheetId="4" r:id="rId2"/>
    <sheet name="112" sheetId="39" r:id="rId3"/>
    <sheet name="113" sheetId="40" r:id="rId4"/>
    <sheet name="Paramètres et listes" sheetId="2" r:id="rId5"/>
  </sheets>
  <externalReferences>
    <externalReference r:id="rId6"/>
  </externalReferences>
  <definedNames>
    <definedName name="A_air_humide">'Paramètres et listes'!#REF!</definedName>
    <definedName name="A_air_sec">'Paramètres et listes'!#REF!</definedName>
    <definedName name="A_eau_seul">'Paramètres et listes'!#REF!</definedName>
    <definedName name="Condensation">'Paramètres et listes'!#REF!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E33" i="1"/>
  <c r="F33" i="1"/>
  <c r="G33" i="1"/>
  <c r="F115" i="2" l="1"/>
  <c r="E115" i="2"/>
  <c r="D115" i="2"/>
  <c r="G15" i="40" l="1"/>
  <c r="G14" i="40"/>
  <c r="F14" i="40"/>
  <c r="F15" i="40"/>
  <c r="D8" i="40"/>
  <c r="D5" i="39"/>
  <c r="I11" i="39"/>
  <c r="I12" i="39"/>
  <c r="H12" i="39"/>
  <c r="H11" i="39"/>
  <c r="I11" i="4" l="1"/>
  <c r="I12" i="4"/>
  <c r="H12" i="4"/>
  <c r="D5" i="4"/>
  <c r="H11" i="4"/>
  <c r="B19" i="39" l="1"/>
  <c r="B20" i="39"/>
  <c r="B21" i="39"/>
  <c r="B18" i="39"/>
  <c r="B20" i="4"/>
  <c r="B21" i="4"/>
  <c r="B22" i="4"/>
  <c r="B19" i="4"/>
  <c r="F11" i="39"/>
  <c r="F12" i="39"/>
  <c r="G12" i="39" l="1"/>
  <c r="J12" i="39"/>
  <c r="K12" i="39" s="1"/>
  <c r="G11" i="39"/>
  <c r="J11" i="39"/>
  <c r="K11" i="39" l="1"/>
  <c r="K13" i="39" s="1"/>
  <c r="J13" i="39"/>
  <c r="E12" i="39"/>
  <c r="E11" i="39"/>
  <c r="E13" i="4"/>
  <c r="C24" i="1"/>
  <c r="C22" i="1"/>
  <c r="F11" i="4" l="1"/>
  <c r="J11" i="4" s="1"/>
  <c r="F12" i="4"/>
  <c r="J12" i="4" s="1"/>
  <c r="K12" i="4" s="1"/>
  <c r="D15" i="40"/>
  <c r="H15" i="40" s="1"/>
  <c r="D14" i="40"/>
  <c r="H14" i="40" s="1"/>
  <c r="F13" i="39"/>
  <c r="I14" i="40" l="1"/>
  <c r="H16" i="40"/>
  <c r="K11" i="4"/>
  <c r="J13" i="4"/>
  <c r="E15" i="40"/>
  <c r="I15" i="40"/>
  <c r="G12" i="4"/>
  <c r="G11" i="4"/>
  <c r="E14" i="40"/>
  <c r="D16" i="40"/>
  <c r="F13" i="4"/>
  <c r="G13" i="39"/>
  <c r="E16" i="40" l="1"/>
  <c r="G13" i="4"/>
  <c r="I16" i="40"/>
  <c r="K13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Etienne Martin</author>
  </authors>
  <commentList>
    <comment ref="C10" authorId="0" shapeId="0" xr:uid="{51465A73-5B2E-47D3-8EFC-4D83BA378702}">
      <text>
        <r>
          <rPr>
            <b/>
            <sz val="9"/>
            <color indexed="81"/>
            <rFont val="Tahoma"/>
            <family val="2"/>
          </rPr>
          <t>Instructions:</t>
        </r>
        <r>
          <rPr>
            <sz val="9"/>
            <color indexed="81"/>
            <rFont val="Tahoma"/>
            <family val="2"/>
          </rPr>
          <t xml:space="preserve">
Renseigner au minimum le numéro de département. 20 pour la Corse et la Corse-du-Sud</t>
        </r>
      </text>
    </comment>
  </commentList>
</comments>
</file>

<file path=xl/sharedStrings.xml><?xml version="1.0" encoding="utf-8"?>
<sst xmlns="http://schemas.openxmlformats.org/spreadsheetml/2006/main" count="537" uniqueCount="292">
  <si>
    <t>H1</t>
  </si>
  <si>
    <t>H2</t>
  </si>
  <si>
    <t>H3</t>
  </si>
  <si>
    <t>Zone climatique</t>
  </si>
  <si>
    <t>Nom du client</t>
  </si>
  <si>
    <t>Zone géographique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</si>
  <si>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</si>
  <si>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</si>
  <si>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</si>
  <si>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</si>
  <si>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</si>
  <si>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</si>
  <si>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</si>
  <si>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</si>
  <si>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</si>
  <si>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</si>
  <si>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</si>
  <si>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</si>
  <si>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</si>
  <si>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</si>
  <si>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</si>
  <si>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</si>
  <si>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</si>
  <si>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</si>
  <si>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</si>
  <si>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</si>
  <si>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</si>
  <si>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</si>
  <si>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</si>
  <si>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</si>
  <si>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</si>
  <si>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</si>
  <si>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</si>
  <si>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</si>
  <si>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</si>
  <si>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</si>
  <si>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</si>
  <si>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</si>
  <si>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</si>
  <si>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</si>
  <si>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</si>
  <si>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</si>
  <si>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</si>
  <si>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</si>
  <si>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</si>
  <si>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</si>
  <si>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</si>
  <si>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</si>
  <si>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</si>
  <si>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</si>
  <si>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</si>
  <si>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</si>
  <si>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</si>
  <si>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</si>
  <si>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</si>
  <si>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</si>
  <si>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</si>
  <si>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</si>
  <si>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</si>
  <si>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</si>
  <si>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</si>
  <si>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</si>
  <si>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</si>
  <si>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</si>
  <si>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</si>
  <si>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</si>
  <si>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</si>
  <si>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</si>
  <si>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</si>
  <si>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</si>
  <si>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</si>
  <si>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</si>
  <si>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</si>
  <si>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</si>
  <si>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</si>
  <si>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</si>
  <si>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</si>
  <si>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</si>
  <si>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</si>
  <si>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</si>
  <si>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</si>
  <si>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</si>
  <si>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</si>
  <si>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</si>
  <si>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</si>
  <si>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</si>
  <si>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</si>
  <si>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</si>
  <si>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</si>
  <si>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</si>
  <si>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</si>
  <si>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</si>
  <si>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</si>
  <si>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</si>
  <si>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</si>
  <si>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</si>
  <si>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</si>
  <si>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</si>
  <si>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</si>
  <si>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</si>
  <si>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</si>
  <si>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Nom Département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</si>
  <si>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</si>
  <si>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</si>
  <si>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</si>
  <si>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</si>
  <si>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</si>
  <si>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</si>
  <si>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</si>
  <si>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</si>
  <si>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</si>
  <si>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</si>
  <si>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</si>
  <si>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</si>
  <si>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</si>
  <si>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</si>
  <si>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</si>
  <si>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</si>
  <si>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</si>
  <si>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</si>
  <si>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</si>
  <si>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Côte-d'Or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</si>
  <si>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</si>
  <si>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</si>
  <si>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</si>
  <si>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</si>
  <si>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</si>
  <si>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</si>
  <si>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</si>
  <si>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</si>
  <si>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</si>
  <si>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</si>
  <si>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</si>
  <si>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</si>
  <si>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</si>
  <si>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</si>
  <si>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</si>
  <si>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</si>
  <si>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</si>
  <si>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</si>
  <si>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</si>
  <si>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</si>
  <si>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</si>
  <si>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</si>
  <si>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</si>
  <si>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</si>
  <si>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</si>
  <si>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</si>
  <si>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</si>
  <si>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</si>
  <si>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</si>
  <si>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</si>
  <si>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</si>
  <si>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</si>
  <si>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</si>
  <si>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</si>
  <si>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</si>
  <si>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</si>
  <si>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</si>
  <si>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</si>
  <si>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</si>
  <si>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</si>
  <si>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</si>
  <si>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</si>
  <si>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</si>
  <si>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</si>
  <si>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</si>
  <si>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</si>
  <si>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</si>
  <si>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</si>
  <si>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</si>
  <si>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</si>
  <si>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</si>
  <si>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</si>
  <si>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</si>
  <si>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</si>
  <si>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</si>
  <si>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</si>
  <si>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</si>
  <si>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</si>
  <si>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</si>
  <si>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</si>
  <si>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</si>
  <si>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</si>
  <si>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</si>
  <si>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</si>
  <si>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</si>
  <si>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</si>
  <si>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</si>
  <si>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</si>
  <si>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</si>
  <si>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</si>
  <si>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</si>
  <si>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Seine-St-Denis</t>
  </si>
  <si>
    <t>Val-de-Marne</t>
  </si>
  <si>
    <t>Val-D'Oise</t>
  </si>
  <si>
    <t>Guadeloupe</t>
  </si>
  <si>
    <t>Martinique</t>
  </si>
  <si>
    <t>Guyane</t>
  </si>
  <si>
    <t>La Réunion</t>
  </si>
  <si>
    <t>Mayotte</t>
  </si>
  <si>
    <t>Corse</t>
  </si>
  <si>
    <t>Rue</t>
  </si>
  <si>
    <t>Ville</t>
  </si>
  <si>
    <t>Code Postal</t>
  </si>
  <si>
    <t>Client</t>
  </si>
  <si>
    <t>Nom et prénom du contact</t>
  </si>
  <si>
    <t>N° téléphone contact</t>
  </si>
  <si>
    <t>Adresse email contact</t>
  </si>
  <si>
    <t>B</t>
  </si>
  <si>
    <t>A</t>
  </si>
  <si>
    <t>D</t>
  </si>
  <si>
    <t>C</t>
  </si>
  <si>
    <t>971</t>
  </si>
  <si>
    <t>972</t>
  </si>
  <si>
    <t>973</t>
  </si>
  <si>
    <t>974</t>
  </si>
  <si>
    <t>976</t>
  </si>
  <si>
    <t>Informations sur le site</t>
  </si>
  <si>
    <t>Régime de fonctionnement du site</t>
  </si>
  <si>
    <t>Convectif</t>
  </si>
  <si>
    <t>Radiatif</t>
  </si>
  <si>
    <t>Données d'entrée calcul</t>
  </si>
  <si>
    <t>Paramètres de la fiche</t>
  </si>
  <si>
    <t>Total</t>
  </si>
  <si>
    <t xml:space="preserve">5 m ≤ h &lt; 10 m </t>
  </si>
  <si>
    <t>10 m ≤ h</t>
  </si>
  <si>
    <t>Premiers chiffres code postal</t>
  </si>
  <si>
    <t>1x8h</t>
  </si>
  <si>
    <t>2x8h</t>
  </si>
  <si>
    <t>3x8h sans WE</t>
  </si>
  <si>
    <t>3x8h avec WE</t>
  </si>
  <si>
    <t>Liste régime de fonctionnement du site</t>
  </si>
  <si>
    <t>Numéro fiche</t>
  </si>
  <si>
    <t>Intitulé fiche</t>
  </si>
  <si>
    <t>Secteur fiche</t>
  </si>
  <si>
    <t>IND</t>
  </si>
  <si>
    <t>BAT</t>
  </si>
  <si>
    <t>RES</t>
  </si>
  <si>
    <t>BAR</t>
  </si>
  <si>
    <t>TRA</t>
  </si>
  <si>
    <t>AGR</t>
  </si>
  <si>
    <t>Facteur  CPE</t>
  </si>
  <si>
    <t>1</t>
  </si>
  <si>
    <t>2</t>
  </si>
  <si>
    <t>1,1</t>
  </si>
  <si>
    <t>3</t>
  </si>
  <si>
    <t>&lt; 10 ans</t>
  </si>
  <si>
    <r>
      <t xml:space="preserve"> </t>
    </r>
    <r>
      <rPr>
        <sz val="11"/>
        <color theme="0"/>
        <rFont val="Calibri"/>
        <family val="2"/>
      </rPr>
      <t>≥</t>
    </r>
    <r>
      <rPr>
        <sz val="11"/>
        <color theme="0"/>
        <rFont val="Segoe UI Semilight"/>
        <family val="2"/>
      </rPr>
      <t xml:space="preserve"> 10 ans</t>
    </r>
  </si>
  <si>
    <t>Prime avec CPE
(€)</t>
  </si>
  <si>
    <t>Nom page à afficher</t>
  </si>
  <si>
    <t>Nom opération</t>
  </si>
  <si>
    <t>Fiches sélectionnées</t>
  </si>
  <si>
    <t>N° fiche</t>
  </si>
  <si>
    <t>Nom  tableau</t>
  </si>
  <si>
    <t>INDBA110</t>
  </si>
  <si>
    <t>INDBA112</t>
  </si>
  <si>
    <t>INDBA113</t>
  </si>
  <si>
    <t>Nom fiche</t>
  </si>
  <si>
    <t>Nom Tableau</t>
  </si>
  <si>
    <t xml:space="preserve">Option </t>
  </si>
  <si>
    <t xml:space="preserve">Mise en place </t>
  </si>
  <si>
    <t>Niveau d'économie (%)</t>
  </si>
  <si>
    <t xml:space="preserve">Durée de garantie </t>
  </si>
  <si>
    <t>calcul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</si>
  <si>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</si>
  <si>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</si>
  <si>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</si>
  <si>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</si>
  <si>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</si>
  <si>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</si>
  <si>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</si>
  <si>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</si>
  <si>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</si>
  <si>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</si>
  <si>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Option</t>
  </si>
  <si>
    <t>Durée de garantie</t>
  </si>
  <si>
    <t xml:space="preserve">Paramètres chiffrage </t>
  </si>
  <si>
    <t>Valeur 1</t>
  </si>
  <si>
    <t>Valeur 2</t>
  </si>
  <si>
    <t>Synthèse</t>
  </si>
  <si>
    <t>Choix des opérations</t>
  </si>
  <si>
    <t>110</t>
  </si>
  <si>
    <t>112</t>
  </si>
  <si>
    <t>113</t>
  </si>
  <si>
    <t>Nom 110</t>
  </si>
  <si>
    <t>Nom 112</t>
  </si>
  <si>
    <t>Nom 113</t>
  </si>
  <si>
    <t>a</t>
  </si>
  <si>
    <t>b</t>
  </si>
  <si>
    <t>c</t>
  </si>
  <si>
    <t>=SOUS.TOTAL(109;NOMTABLEAU[ColonneN])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</si>
</sst>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Segoe UI Semilight"/>
      <family val="2"/>
    </font>
    <font>
      <b/>
      <sz val="11"/>
      <color theme="1"/>
      <name val="Segoe UI Semilight"/>
      <family val="2"/>
    </font>
    <font>
      <b/>
      <sz val="11"/>
      <color rgb="FF70A4D6"/>
      <name val="Segoe UI Semilight"/>
      <family val="2"/>
    </font>
    <font>
      <sz val="11"/>
      <color rgb="FF70A4D6"/>
      <name val="Segoe UI Semilight"/>
      <family val="2"/>
    </font>
    <font>
      <sz val="11"/>
      <color rgb="FF000000"/>
      <name val="Segoe UI Semilight"/>
      <family val="2"/>
    </font>
    <font>
      <sz val="8"/>
      <name val="Calibri"/>
      <family val="2"/>
      <scheme val="minor"/>
    </font>
    <font>
      <sz val="11"/>
      <color theme="0"/>
      <name val="Segoe UI Semilight"/>
      <family val="2"/>
    </font>
    <font>
      <sz val="11"/>
      <name val="Segoe UI Semilight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 tint="0.34998626667073579"/>
      <name val="Segoe UI Semilight"/>
      <family val="2"/>
    </font>
    <font>
      <u/>
      <sz val="11"/>
      <color theme="1"/>
      <name val="Segoe UI Semilight"/>
      <family val="2"/>
    </font>
    <font>
      <sz val="11"/>
      <color theme="0"/>
      <name val="Calibri"/>
      <family val="2"/>
    </font>
    <font>
      <b/>
      <sz val="16"/>
      <color rgb="FF70A4D6"/>
      <name val="Segoe UI Semilight"/>
      <family val="2"/>
    </font>
    <font>
      <sz val="11"/>
      <color rgb="FFFF0000"/>
      <name val="Segoe UI Semilight"/>
      <family val="2"/>
    </font>
    <font>
      <b/>
      <sz val="11"/>
      <color theme="0"/>
      <name val="Segoe UI Semilight"/>
      <family val="2"/>
    </font>
    <font>
      <sz val="11"/>
      <color rgb="FFFFFFFF"/>
      <name val="Segoe UI Semilight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70A4D6"/>
        <bgColor indexed="64"/>
      </patternFill>
    </fill>
    <fill>
      <patternFill patternType="solid">
        <fgColor rgb="FFC9DCE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224B74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224B74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AECBE8"/>
      </left>
      <right style="thin">
        <color rgb="FFAECBE8"/>
      </right>
      <top style="thin">
        <color rgb="FFAECBE8"/>
      </top>
      <bottom style="thin">
        <color rgb="FFAECBE8"/>
      </bottom>
      <diagonal/>
    </border>
    <border>
      <left/>
      <right/>
      <top/>
      <bottom style="thick">
        <color rgb="FF70A4D6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AECBE8"/>
      </left>
      <right style="thin">
        <color rgb="FFAECBE8"/>
      </right>
      <top/>
      <bottom style="thin">
        <color rgb="FFAECBE8"/>
      </bottom>
      <diagonal/>
    </border>
    <border>
      <left/>
      <right/>
      <top style="thin">
        <color rgb="FF808080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rgb="FF808080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rgb="FF80808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5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2" xfId="0" applyFont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2" fillId="0" borderId="0" xfId="0" applyFont="1" applyBorder="1"/>
    <xf numFmtId="49" fontId="9" fillId="0" borderId="3" xfId="0" applyNumberFormat="1" applyFont="1" applyBorder="1" applyAlignment="1">
      <alignment horizontal="center"/>
    </xf>
    <xf numFmtId="0" fontId="9" fillId="0" borderId="3" xfId="0" applyFont="1" applyBorder="1"/>
    <xf numFmtId="0" fontId="9" fillId="0" borderId="3" xfId="0" applyFont="1" applyBorder="1" applyAlignment="1">
      <alignment horizontal="center"/>
    </xf>
    <xf numFmtId="0" fontId="2" fillId="3" borderId="0" xfId="0" applyFont="1" applyFill="1"/>
    <xf numFmtId="0" fontId="4" fillId="0" borderId="4" xfId="0" applyFont="1" applyBorder="1"/>
    <xf numFmtId="0" fontId="2" fillId="0" borderId="4" xfId="0" applyFont="1" applyBorder="1"/>
    <xf numFmtId="0" fontId="2" fillId="0" borderId="0" xfId="0" applyFont="1" applyFill="1"/>
    <xf numFmtId="0" fontId="2" fillId="4" borderId="0" xfId="0" applyFont="1" applyFill="1" applyAlignment="1">
      <alignment horizontal="center"/>
    </xf>
    <xf numFmtId="0" fontId="2" fillId="3" borderId="0" xfId="0" applyFont="1" applyFill="1" applyAlignment="1">
      <alignment horizontal="left"/>
    </xf>
    <xf numFmtId="0" fontId="2" fillId="0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6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justify" vertical="center" wrapText="1"/>
    </xf>
    <xf numFmtId="0" fontId="2" fillId="3" borderId="5" xfId="0" applyFont="1" applyFill="1" applyBorder="1" applyAlignment="1">
      <alignment horizontal="center"/>
    </xf>
    <xf numFmtId="3" fontId="6" fillId="0" borderId="5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3" borderId="7" xfId="0" applyFont="1" applyFill="1" applyBorder="1" applyAlignment="1">
      <alignment horizontal="left"/>
    </xf>
    <xf numFmtId="0" fontId="8" fillId="2" borderId="8" xfId="0" applyFont="1" applyFill="1" applyBorder="1" applyAlignment="1">
      <alignment vertical="top"/>
    </xf>
    <xf numFmtId="0" fontId="8" fillId="2" borderId="9" xfId="0" applyFont="1" applyFill="1" applyBorder="1" applyAlignment="1">
      <alignment horizontal="center" vertical="top" wrapText="1"/>
    </xf>
    <xf numFmtId="0" fontId="8" fillId="2" borderId="10" xfId="0" applyFont="1" applyFill="1" applyBorder="1" applyAlignment="1">
      <alignment horizontal="center" vertical="top" wrapText="1"/>
    </xf>
    <xf numFmtId="0" fontId="2" fillId="3" borderId="11" xfId="0" applyFont="1" applyFill="1" applyBorder="1" applyAlignment="1">
      <alignment horizontal="left"/>
    </xf>
    <xf numFmtId="0" fontId="2" fillId="3" borderId="12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8" fillId="5" borderId="11" xfId="0" applyFont="1" applyFill="1" applyBorder="1" applyAlignment="1">
      <alignment horizontal="left"/>
    </xf>
    <xf numFmtId="0" fontId="8" fillId="5" borderId="12" xfId="0" applyFont="1" applyFill="1" applyBorder="1" applyAlignment="1">
      <alignment horizontal="center"/>
    </xf>
    <xf numFmtId="0" fontId="12" fillId="0" borderId="0" xfId="0" applyFont="1" applyAlignment="1">
      <alignment vertical="top"/>
    </xf>
    <xf numFmtId="3" fontId="8" fillId="5" borderId="12" xfId="0" applyNumberFormat="1" applyFont="1" applyFill="1" applyBorder="1" applyAlignment="1">
      <alignment horizontal="center"/>
    </xf>
    <xf numFmtId="3" fontId="2" fillId="3" borderId="5" xfId="0" applyNumberFormat="1" applyFont="1" applyFill="1" applyBorder="1" applyAlignment="1">
      <alignment horizontal="center"/>
    </xf>
    <xf numFmtId="3" fontId="2" fillId="3" borderId="12" xfId="0" applyNumberFormat="1" applyFont="1" applyFill="1" applyBorder="1" applyAlignment="1">
      <alignment horizontal="center"/>
    </xf>
    <xf numFmtId="44" fontId="8" fillId="5" borderId="13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12" fillId="0" borderId="0" xfId="0" applyFont="1" applyAlignment="1">
      <alignment horizontal="left" vertical="top" wrapText="1"/>
    </xf>
    <xf numFmtId="0" fontId="2" fillId="4" borderId="5" xfId="0" applyFont="1" applyFill="1" applyBorder="1" applyAlignment="1">
      <alignment horizontal="center"/>
    </xf>
    <xf numFmtId="44" fontId="2" fillId="4" borderId="6" xfId="1" applyFont="1" applyFill="1" applyBorder="1" applyAlignment="1">
      <alignment horizontal="center"/>
    </xf>
    <xf numFmtId="44" fontId="2" fillId="4" borderId="13" xfId="1" applyFont="1" applyFill="1" applyBorder="1" applyAlignment="1">
      <alignment horizontal="center"/>
    </xf>
    <xf numFmtId="0" fontId="2" fillId="0" borderId="0" xfId="0" applyFont="1" applyAlignment="1">
      <alignment horizontal="right" vertical="top"/>
    </xf>
    <xf numFmtId="0" fontId="2" fillId="0" borderId="0" xfId="0" applyFont="1" applyAlignment="1">
      <alignment horizontal="right" vertical="center"/>
    </xf>
    <xf numFmtId="0" fontId="8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9" fillId="0" borderId="0" xfId="0" applyFont="1"/>
    <xf numFmtId="0" fontId="8" fillId="0" borderId="0" xfId="0" applyFont="1" applyFill="1" applyBorder="1" applyAlignment="1">
      <alignment vertical="top"/>
    </xf>
    <xf numFmtId="0" fontId="2" fillId="0" borderId="9" xfId="0" applyFont="1" applyBorder="1" applyAlignment="1">
      <alignment horizontal="justify" vertical="center" wrapText="1"/>
    </xf>
    <xf numFmtId="3" fontId="6" fillId="0" borderId="9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8" fillId="6" borderId="16" xfId="0" applyFont="1" applyFill="1" applyBorder="1" applyAlignment="1">
      <alignment vertical="top"/>
    </xf>
    <xf numFmtId="0" fontId="8" fillId="6" borderId="16" xfId="0" applyFont="1" applyFill="1" applyBorder="1" applyAlignment="1">
      <alignment horizontal="right" vertical="top" wrapText="1"/>
    </xf>
    <xf numFmtId="0" fontId="8" fillId="6" borderId="16" xfId="0" applyFont="1" applyFill="1" applyBorder="1" applyAlignment="1">
      <alignment horizontal="center" vertical="top"/>
    </xf>
    <xf numFmtId="0" fontId="8" fillId="6" borderId="16" xfId="0" applyFont="1" applyFill="1" applyBorder="1" applyAlignment="1">
      <alignment horizontal="center"/>
    </xf>
    <xf numFmtId="3" fontId="6" fillId="0" borderId="2" xfId="0" applyNumberFormat="1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13" fillId="0" borderId="0" xfId="0" applyFont="1"/>
    <xf numFmtId="49" fontId="9" fillId="0" borderId="3" xfId="0" applyNumberFormat="1" applyFont="1" applyBorder="1" applyAlignment="1">
      <alignment horizontal="left"/>
    </xf>
    <xf numFmtId="0" fontId="2" fillId="3" borderId="0" xfId="0" applyFont="1" applyFill="1" applyAlignment="1">
      <alignment horizontal="center"/>
    </xf>
    <xf numFmtId="4" fontId="2" fillId="4" borderId="5" xfId="0" applyNumberFormat="1" applyFont="1" applyFill="1" applyBorder="1" applyAlignment="1">
      <alignment horizontal="center" wrapText="1"/>
    </xf>
    <xf numFmtId="4" fontId="2" fillId="4" borderId="12" xfId="0" applyNumberFormat="1" applyFont="1" applyFill="1" applyBorder="1" applyAlignment="1">
      <alignment horizontal="center"/>
    </xf>
    <xf numFmtId="4" fontId="8" fillId="5" borderId="12" xfId="0" applyNumberFormat="1" applyFont="1" applyFill="1" applyBorder="1" applyAlignment="1">
      <alignment horizontal="center"/>
    </xf>
    <xf numFmtId="4" fontId="2" fillId="4" borderId="5" xfId="0" applyNumberFormat="1" applyFont="1" applyFill="1" applyBorder="1" applyAlignment="1">
      <alignment horizontal="center"/>
    </xf>
    <xf numFmtId="0" fontId="15" fillId="0" borderId="4" xfId="0" applyFont="1" applyBorder="1"/>
    <xf numFmtId="0" fontId="12" fillId="0" borderId="0" xfId="0" applyFont="1" applyAlignment="1">
      <alignment horizontal="left" vertical="top" wrapText="1"/>
    </xf>
    <xf numFmtId="49" fontId="8" fillId="2" borderId="0" xfId="0" applyNumberFormat="1" applyFont="1" applyFill="1" applyBorder="1" applyAlignment="1">
      <alignment horizontal="center" wrapText="1"/>
    </xf>
    <xf numFmtId="49" fontId="8" fillId="2" borderId="0" xfId="0" applyNumberFormat="1" applyFont="1" applyFill="1" applyBorder="1" applyAlignment="1">
      <alignment vertical="top"/>
    </xf>
    <xf numFmtId="49" fontId="9" fillId="0" borderId="17" xfId="0" applyNumberFormat="1" applyFont="1" applyBorder="1" applyAlignment="1">
      <alignment horizontal="center"/>
    </xf>
    <xf numFmtId="49" fontId="9" fillId="0" borderId="17" xfId="0" applyNumberFormat="1" applyFont="1" applyBorder="1" applyAlignment="1">
      <alignment horizontal="left"/>
    </xf>
    <xf numFmtId="49" fontId="8" fillId="2" borderId="0" xfId="0" applyNumberFormat="1" applyFont="1" applyFill="1" applyBorder="1" applyAlignment="1">
      <alignment horizontal="center"/>
    </xf>
    <xf numFmtId="0" fontId="17" fillId="2" borderId="5" xfId="0" applyFont="1" applyFill="1" applyBorder="1" applyAlignment="1">
      <alignment vertical="top"/>
    </xf>
    <xf numFmtId="0" fontId="8" fillId="5" borderId="14" xfId="0" applyFont="1" applyFill="1" applyBorder="1"/>
    <xf numFmtId="0" fontId="8" fillId="5" borderId="5" xfId="0" applyFont="1" applyFill="1" applyBorder="1"/>
    <xf numFmtId="0" fontId="17" fillId="2" borderId="5" xfId="0" applyFont="1" applyFill="1" applyBorder="1" applyAlignment="1">
      <alignment vertical="top" wrapText="1"/>
    </xf>
    <xf numFmtId="9" fontId="2" fillId="3" borderId="5" xfId="2" applyFont="1" applyFill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44" fontId="2" fillId="4" borderId="5" xfId="1" applyFont="1" applyFill="1" applyBorder="1" applyAlignment="1">
      <alignment horizontal="center"/>
    </xf>
    <xf numFmtId="44" fontId="8" fillId="5" borderId="14" xfId="1" applyNumberFormat="1" applyFont="1" applyFill="1" applyBorder="1"/>
    <xf numFmtId="4" fontId="8" fillId="5" borderId="14" xfId="0" applyNumberFormat="1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vertical="center"/>
    </xf>
    <xf numFmtId="0" fontId="8" fillId="2" borderId="19" xfId="0" applyFont="1" applyFill="1" applyBorder="1" applyAlignment="1">
      <alignment horizontal="center" vertical="top" wrapText="1"/>
    </xf>
    <xf numFmtId="0" fontId="18" fillId="7" borderId="20" xfId="0" applyFont="1" applyFill="1" applyBorder="1" applyAlignment="1">
      <alignment horizontal="center"/>
    </xf>
    <xf numFmtId="0" fontId="18" fillId="7" borderId="18" xfId="0" applyFont="1" applyFill="1" applyBorder="1"/>
    <xf numFmtId="2" fontId="18" fillId="7" borderId="20" xfId="0" applyNumberFormat="1" applyFont="1" applyFill="1" applyBorder="1" applyAlignment="1">
      <alignment horizontal="center"/>
    </xf>
    <xf numFmtId="2" fontId="18" fillId="7" borderId="18" xfId="0" applyNumberFormat="1" applyFont="1" applyFill="1" applyBorder="1" applyAlignment="1">
      <alignment horizontal="center"/>
    </xf>
    <xf numFmtId="0" fontId="4" fillId="0" borderId="0" xfId="0" applyFont="1" applyBorder="1"/>
    <xf numFmtId="44" fontId="18" fillId="7" borderId="18" xfId="0" applyNumberFormat="1" applyFont="1" applyFill="1" applyBorder="1"/>
    <xf numFmtId="0" fontId="2" fillId="0" borderId="0" xfId="0" applyFont="1" applyAlignment="1">
      <alignment vertical="top"/>
    </xf>
    <xf numFmtId="49" fontId="8" fillId="2" borderId="0" xfId="0" applyNumberFormat="1" applyFont="1" applyFill="1" applyBorder="1" applyAlignment="1">
      <alignment horizontal="center" vertical="top"/>
    </xf>
    <xf numFmtId="49" fontId="8" fillId="0" borderId="22" xfId="0" applyNumberFormat="1" applyFont="1" applyFill="1" applyBorder="1" applyAlignment="1">
      <alignment horizontal="center" wrapText="1"/>
    </xf>
    <xf numFmtId="49" fontId="9" fillId="0" borderId="0" xfId="0" applyNumberFormat="1" applyFont="1" applyBorder="1" applyAlignment="1">
      <alignment vertical="center" textRotation="90"/>
    </xf>
    <xf numFmtId="49" fontId="9" fillId="0" borderId="3" xfId="0" applyNumberFormat="1" applyFont="1" applyBorder="1" applyAlignment="1">
      <alignment horizontal="left" wrapText="1"/>
    </xf>
    <xf numFmtId="49" fontId="8" fillId="0" borderId="0" xfId="0" applyNumberFormat="1" applyFont="1" applyFill="1" applyBorder="1" applyAlignment="1">
      <alignment horizontal="center" wrapText="1"/>
    </xf>
    <xf numFmtId="49" fontId="8" fillId="2" borderId="16" xfId="0" applyNumberFormat="1" applyFont="1" applyFill="1" applyBorder="1" applyAlignment="1">
      <alignment horizontal="center" vertical="top" wrapText="1"/>
    </xf>
    <xf numFmtId="49" fontId="8" fillId="2" borderId="0" xfId="0" applyNumberFormat="1" applyFont="1" applyFill="1" applyBorder="1" applyAlignment="1">
      <alignment horizontal="left" wrapText="1"/>
    </xf>
    <xf numFmtId="44" fontId="2" fillId="0" borderId="0" xfId="1" applyFont="1" applyAlignment="1">
      <alignment horizontal="center"/>
    </xf>
    <xf numFmtId="49" fontId="8" fillId="2" borderId="0" xfId="0" applyNumberFormat="1" applyFont="1" applyFill="1" applyBorder="1" applyAlignment="1">
      <alignment horizontal="center" vertical="top" wrapText="1"/>
    </xf>
    <xf numFmtId="44" fontId="18" fillId="7" borderId="20" xfId="0" applyNumberFormat="1" applyFont="1" applyFill="1" applyBorder="1" applyAlignment="1">
      <alignment horizontal="center"/>
    </xf>
    <xf numFmtId="0" fontId="8" fillId="0" borderId="0" xfId="0" applyFont="1"/>
    <xf numFmtId="49" fontId="8" fillId="2" borderId="21" xfId="0" applyNumberFormat="1" applyFont="1" applyFill="1" applyBorder="1" applyAlignment="1"/>
    <xf numFmtId="49" fontId="8" fillId="2" borderId="0" xfId="0" applyNumberFormat="1" applyFont="1" applyFill="1" applyBorder="1" applyAlignment="1">
      <alignment horizontal="center"/>
    </xf>
    <xf numFmtId="0" fontId="8" fillId="6" borderId="16" xfId="0" applyFont="1" applyFill="1" applyBorder="1" applyAlignment="1">
      <alignment horizontal="center" vertical="top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wrapText="1"/>
    </xf>
    <xf numFmtId="0" fontId="8" fillId="6" borderId="16" xfId="0" applyFont="1" applyFill="1" applyBorder="1" applyAlignment="1">
      <alignment horizontal="center" wrapText="1"/>
    </xf>
    <xf numFmtId="0" fontId="8" fillId="6" borderId="16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Alignment="1">
      <alignment horizontal="left" wrapText="1"/>
    </xf>
    <xf numFmtId="0" fontId="2" fillId="0" borderId="0" xfId="0" quotePrefix="1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5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ill>
        <patternFill>
          <bgColor rgb="FFC9DCEF"/>
        </patternFill>
      </fill>
      <border>
        <left style="thin">
          <color rgb="FF70A4D6"/>
        </left>
        <right style="thin">
          <color rgb="FF70A4D6"/>
        </right>
        <vertical style="thin">
          <color rgb="FF70A4D6"/>
        </vertical>
        <horizontal style="thin">
          <color rgb="FF70A4D6"/>
        </horizontal>
      </border>
    </dxf>
    <dxf>
      <fill>
        <patternFill>
          <bgColor theme="0"/>
        </patternFill>
      </fill>
      <border>
        <left style="thin">
          <color rgb="FF70A4D6"/>
        </left>
        <right style="thin">
          <color rgb="FF70A4D6"/>
        </right>
        <vertical style="thin">
          <color rgb="FF70A4D6"/>
        </vertical>
        <horizontal style="thin">
          <color rgb="FF70A4D6"/>
        </horizontal>
      </border>
    </dxf>
    <dxf>
      <font>
        <b/>
        <i val="0"/>
        <color theme="0"/>
      </font>
      <fill>
        <patternFill>
          <bgColor rgb="FF224B74"/>
        </patternFill>
      </fill>
      <border>
        <vertical style="thin">
          <color theme="0"/>
        </vertical>
      </border>
    </dxf>
    <dxf>
      <fill>
        <patternFill>
          <bgColor rgb="FF70A4D6"/>
        </patternFill>
      </fill>
      <border>
        <vertical style="thin">
          <color theme="0"/>
        </vertical>
      </border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59996337778862885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rgb="FFC00000"/>
      </font>
      <fill>
        <patternFill patternType="solid">
          <fgColor indexed="64"/>
          <bgColor rgb="FFFFB7B7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color rgb="FFC00000"/>
      </font>
      <fill>
        <patternFill patternType="solid">
          <fgColor indexed="64"/>
          <bgColor rgb="FFFCC0C0"/>
        </patternFill>
      </fill>
    </dxf>
    <dxf>
      <font>
        <color theme="9" tint="-0.499984740745262"/>
      </font>
      <fill>
        <patternFill patternType="solid">
          <fgColor indexed="64"/>
          <bgColor theme="9" tint="0.7998901333658864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rgb="FF000000"/>
          <bgColor rgb="FF224B74"/>
        </patternFill>
      </fill>
      <border diagonalUp="0" diagonalDown="0" outline="0">
        <left/>
        <right/>
        <top style="thin">
          <color rgb="FF80808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numFmt numFmtId="2" formatCode="0.00"/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rgb="FF80808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fill>
        <patternFill patternType="solid">
          <fgColor rgb="FF000000"/>
          <bgColor rgb="FF224B74"/>
        </patternFill>
      </fill>
      <border diagonalUp="0" diagonalDown="0" outline="0">
        <left/>
        <right/>
        <top style="thin">
          <color rgb="FF80808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fill>
        <patternFill patternType="solid">
          <fgColor rgb="FF000000"/>
          <bgColor rgb="FF224B74"/>
        </patternFill>
      </fill>
      <border diagonalUp="0" diagonalDown="0" outline="0">
        <left/>
        <right/>
        <top style="thin">
          <color rgb="FF80808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4" formatCode="#,##0.0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rgb="FF80808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numFmt numFmtId="2" formatCode="0.00"/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rgb="FF80808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rgb="FF80808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fill>
        <patternFill patternType="solid">
          <fgColor rgb="FF000000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rgb="FF80808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4" formatCode="#,##0.0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224B74"/>
        </patternFill>
      </fill>
      <border diagonalUp="0" diagonalDown="0" outline="0">
        <left/>
        <right/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4" formatCode="#,##0.0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border diagonalUp="0" diagonalDown="0" outline="0">
        <left/>
        <right/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4" formatCode="#,##0.0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3" formatCode="#,##0"/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numFmt numFmtId="0" formatCode="General"/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fill>
        <patternFill patternType="solid">
          <fgColor indexed="64"/>
          <bgColor rgb="FFC9DCEF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 outline="0">
        <top style="thin">
          <color rgb="FF80808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fill>
        <patternFill patternType="solid">
          <fgColor rgb="FF000000"/>
          <bgColor rgb="FF224B74"/>
        </patternFill>
      </fill>
    </dxf>
    <dxf>
      <border outline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</dxf>
    <dxf>
      <border outline="0">
        <bottom style="thin">
          <color rgb="FF80808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70A4D6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4" formatCode="#,##0.00"/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/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numFmt numFmtId="0" formatCode="General"/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fill>
        <patternFill patternType="solid">
          <fgColor indexed="64"/>
          <bgColor rgb="FFC9DCEF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 outline="0">
        <top style="thin">
          <color rgb="FF808080"/>
        </top>
      </border>
    </dxf>
    <dxf>
      <font>
        <strike val="0"/>
        <outline val="0"/>
        <shadow val="0"/>
        <u val="none"/>
        <vertAlign val="baseline"/>
        <sz val="11"/>
        <color rgb="FFFFFFFF"/>
        <name val="Segoe UI Semilight"/>
        <family val="2"/>
        <scheme val="none"/>
      </font>
      <fill>
        <patternFill patternType="solid">
          <fgColor rgb="FF000000"/>
          <bgColor rgb="FF224B74"/>
        </patternFill>
      </fill>
    </dxf>
    <dxf>
      <border outline="0">
        <left style="thin">
          <color rgb="FF808080"/>
        </left>
        <right style="thin">
          <color rgb="FF808080"/>
        </right>
        <top style="thin">
          <color rgb="FF808080"/>
        </top>
        <bottom style="thin">
          <color rgb="FF808080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</dxf>
    <dxf>
      <border outline="0">
        <bottom style="thin">
          <color rgb="FF80808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70A4D6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1" tint="0.499984740745262"/>
        </left>
        <right/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numFmt numFmtId="3" formatCode="#,##0"/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fill>
        <patternFill patternType="solid">
          <fgColor indexed="64"/>
          <bgColor rgb="FFC9DCEF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fill>
        <patternFill patternType="solid">
          <fgColor indexed="64"/>
          <bgColor rgb="FFC9DCEF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border outline="0">
        <top style="thin">
          <color theme="1" tint="0.499984740745262"/>
        </top>
      </border>
    </dxf>
    <dxf>
      <font>
        <strike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224B74"/>
        </patternFill>
      </fill>
    </dxf>
    <dxf>
      <border outline="0"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strike val="0"/>
        <outline val="0"/>
        <shadow val="0"/>
        <u val="none"/>
        <vertAlign val="baseline"/>
        <sz val="11"/>
        <name val="Segoe UI Semilight"/>
        <family val="2"/>
        <scheme val="none"/>
      </font>
    </dxf>
    <dxf>
      <border outline="0"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fill>
        <patternFill patternType="solid">
          <fgColor indexed="64"/>
          <bgColor rgb="FF70A4D6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1" tint="0.499984740745262"/>
        </left>
        <right style="thin">
          <color theme="1" tint="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  <numFmt numFmtId="30" formatCode="@"/>
      <fill>
        <patternFill patternType="solid">
          <fgColor indexed="64"/>
          <bgColor rgb="FF70A4D6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 Semilight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Segoe UI Semilight"/>
        <family val="2"/>
        <scheme val="none"/>
      </font>
    </dxf>
  </dxfs>
  <tableStyles count="1" defaultTableStyle="TableStyleMedium2" defaultPivotStyle="PivotStyleLight16">
    <tableStyle name="Style perso" pivot="0" count="4" xr9:uid="{02732416-E271-4B7C-94AF-9EFB4FF425FF}">
      <tableStyleElement type="headerRow" dxfId="9"/>
      <tableStyleElement type="totalRow" dxfId="8"/>
      <tableStyleElement type="firstRowStripe" dxfId="7"/>
      <tableStyleElement type="secondRowStripe" dxfId="6"/>
    </tableStyle>
  </tableStyles>
  <colors>
    <mruColors>
      <color rgb="FF70A4D6"/>
      <color rgb="FF224B74"/>
      <color rgb="FFC9DCEF"/>
      <color rgb="FFC9DCFF"/>
      <color rgb="FFFFA3A3"/>
      <color rgb="FFFF7C80"/>
      <color rgb="FFAECB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1838325</xdr:colOff>
          <xdr:row>27</xdr:row>
          <xdr:rowOff>133350</xdr:rowOff>
        </xdr:from>
        <xdr:to>
          <xdr:col>2</xdr:col>
          <xdr:colOff>3171825</xdr:colOff>
          <xdr:row>27</xdr:row>
          <xdr:rowOff>628650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2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Ajouter/supprimer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fos%20g&#233;n&#233;ral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générale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3829E32E-ABF9-4ED7-A448-326B6C682F46}" name="SYNTHESE" displayName="SYNTHESE" ref="B31:G33" totalsRowCount="1" headerRowDxfId="244" dataDxfId="243">
  <autoFilter ref="B31:G32" xr:uid="{700B0291-4C77-4C0B-89F4-8CE48082C478}"/>
  <tableColumns count="6">
    <tableColumn id="1" xr3:uid="{DEC4CFE8-F1E5-4757-AC50-C53B455FC60D}" name="Numéro fiche" totalsRowLabel="Total" dataDxfId="242" totalsRowDxfId="5"/>
    <tableColumn id="2" xr3:uid="{E7FA1475-4171-4220-97CC-564B58A49704}" name="Nom opération" dataDxfId="241" totalsRowDxfId="4"/>
    <tableColumn id="3" xr3:uid="{74CE8C54-9D1B-46BA-A042-CBEB82791A9E}" name="Colonne1" totalsRowFunction="sum" dataDxfId="240" totalsRowDxfId="0"/>
    <tableColumn id="4" xr3:uid="{4C974EFA-C290-4AD9-882C-BC3909F68A68}" name="Colonne2" totalsRowFunction="sum" dataDxfId="239" totalsRowDxfId="3" dataCellStyle="Monétaire" totalsRowCellStyle="Monétaire"/>
    <tableColumn id="5" xr3:uid="{73E06549-F8F6-449F-A9A4-6E6932F1494D}" name="Colonne3" totalsRowFunction="sum" dataDxfId="238" totalsRowDxfId="2"/>
    <tableColumn id="6" xr3:uid="{1AA425C3-BEC6-4A66-85A4-5CB2F87102D5}" name="Colonne4" totalsRowFunction="sum" dataDxfId="237" totalsRowDxfId="1" dataCellStyle="Monétaire" totalsRowCellStyle="Monétaire"/>
  </tableColumns>
  <tableStyleInfo name="Style perso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394880-6619-4962-87C1-97974FCC09AE}" name="INDBA110" displayName="INDBA110" ref="B10:K13" totalsRowCount="1" headerRowDxfId="236" dataDxfId="234" totalsRowDxfId="232" headerRowBorderDxfId="235" tableBorderDxfId="233" totalsRowBorderDxfId="231">
  <autoFilter ref="B10:K12" xr:uid="{257CF8BE-FFA4-4DF1-AA75-A602CD07D8B3}"/>
  <tableColumns count="10">
    <tableColumn id="1" xr3:uid="{77BAF8E7-EACF-4445-9984-43A698144750}" name="Colonne1" totalsRowLabel="Total" dataDxfId="230" totalsRowDxfId="190"/>
    <tableColumn id="2" xr3:uid="{84F061CF-5022-460B-8474-0BAF6718AE3A}" name="Colonne2" dataDxfId="229" totalsRowDxfId="189"/>
    <tableColumn id="3" xr3:uid="{2EDB6C5E-8662-4EB5-AA59-CDF0FB9F51AB}" name="Colonne3" dataDxfId="228" totalsRowDxfId="188"/>
    <tableColumn id="4" xr3:uid="{A7B95590-17CC-40CA-A3E1-EFE6D806C641}" name="Colonne4" totalsRowFunction="sum" dataDxfId="227" totalsRowDxfId="187"/>
    <tableColumn id="6" xr3:uid="{CAF66D40-B8A8-4A90-822B-38D1C62905DD}" name="Colonne5" totalsRowFunction="sum" dataDxfId="226" totalsRowDxfId="186">
      <calculatedColumnFormula>IFERROR(INDBA110[[#This Row],[Colonne4]]*INDEX($F$18:$H$21,MATCH('Données du site et synthèse'!$C$22,'110'!$F$18:$F$21,0),MATCH(INDBA110[[#This Row],[Colonne2]],'110'!$F$18:$H$18,0))*INDEX('110'!$B$18:$D$22,MATCH('Données du site et synthèse'!$C$20,'110'!$B$18:$B$22,0),MATCH(INDBA110[[#This Row],[Colonne3]],'110'!$B$18:$D$18,0))/1000,0)</calculatedColumnFormula>
    </tableColumn>
    <tableColumn id="7" xr3:uid="{AB3E6B7D-6E3B-4AF7-AAF9-24619298ABBE}" name="Colonne6" totalsRowFunction="sum" dataDxfId="225" totalsRowDxfId="185" dataCellStyle="Monétaire">
      <calculatedColumnFormula>IFERROR(INDBA110[[#This Row],[Colonne5]]*'Données du site et synthèse'!$F$6,0)</calculatedColumnFormula>
    </tableColumn>
    <tableColumn id="5" xr3:uid="{1F6BA3BE-FD2B-4009-9D65-0E16D6438AF1}" name="Colonne7" dataDxfId="224" totalsRowDxfId="184">
      <calculatedColumnFormula>IF($C$4="Oui","Oui","Non")</calculatedColumnFormula>
    </tableColumn>
    <tableColumn id="8" xr3:uid="{5B7C57F0-1B6D-4B10-9F4D-503693FD93C0}" name="Colonne8" dataDxfId="223" totalsRowDxfId="183">
      <calculatedColumnFormula>IF($C$5="",0,IF($C$5&lt;0.2,"Non éligible",IF(INDBA110[[#This Row],[Colonne7]]="Oui",1+$C$5*INDEX('Paramètres et listes'!$G$9:$I$15,MATCH(LEFT($A$1,3),'Paramètres et listes'!$G$9:$G$15,0),MATCH($C$6,'Paramètres et listes'!$G$9:$I$9,0)),0)))</calculatedColumnFormula>
    </tableColumn>
    <tableColumn id="9" xr3:uid="{3883DA9A-9079-429C-B055-4323F399B2C1}" name="Colonne9" totalsRowFunction="sum" dataDxfId="222" totalsRowDxfId="182">
      <calculatedColumnFormula>IFERROR(INDBA110[[#This Row],[Colonne8]]*INDBA110[[#This Row],[Colonne5]],"Non éligible")</calculatedColumnFormula>
    </tableColumn>
    <tableColumn id="10" xr3:uid="{93A2B492-BFF9-4E6C-9500-AC8215F6DDAA}" name="Colonne10" totalsRowFunction="sum" dataDxfId="221" totalsRowDxfId="181" dataCellStyle="Monétaire" totalsRowCellStyle="Monétaire">
      <calculatedColumnFormula>IFERROR(INDBA110[[#This Row],[Colonne9]]*'Données du site et synthèse'!$F$6,"Non éligible")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466146-C6BB-42F5-8A66-E8461D03BBD9}" name="INDBA112" displayName="INDBA112" ref="B10:K13" totalsRowCount="1" headerRowDxfId="220" dataDxfId="218" totalsRowDxfId="216" headerRowBorderDxfId="219" tableBorderDxfId="217" totalsRowBorderDxfId="215">
  <autoFilter ref="B10:K12" xr:uid="{257CF8BE-FFA4-4DF1-AA75-A602CD07D8B3}"/>
  <tableColumns count="10">
    <tableColumn id="1" xr3:uid="{E42C93F8-618E-4A56-8967-5F504B6CA00B}" name="Colonne1" totalsRowLabel="Total" dataDxfId="214" totalsRowDxfId="180"/>
    <tableColumn id="2" xr3:uid="{2C6A5CAD-75F6-4310-81BC-B78C25C9AC4D}" name="Colonne2" dataDxfId="213" totalsRowDxfId="179"/>
    <tableColumn id="3" xr3:uid="{F3848212-0604-436A-8BCF-260A9A1E39F1}" name="Colonne3" dataDxfId="212" totalsRowDxfId="178"/>
    <tableColumn id="5" xr3:uid="{0F253CC8-A3D5-4968-8622-952A1E5E46DB}" name="Colonne4" dataDxfId="211" totalsRowDxfId="177">
      <calculatedColumnFormula>IF('Données du site et synthèse'!$C$20="","",'Données du site et synthèse'!$C$20)</calculatedColumnFormula>
    </tableColumn>
    <tableColumn id="6" xr3:uid="{60CB1221-C1C2-4471-A7EF-A6D6093CFFB5}" name="Colonne5" totalsRowFunction="sum" dataDxfId="210" totalsRowDxfId="176">
      <calculatedColumnFormula>IFERROR(IF(INDBA112[[#This Row],[Colonne3]]="",0,IF(INDBA112[[#This Row],[Colonne2]]&gt;7000,"La puissance de la TAR doit être ≤ 7 000 kW",IF(INDBA112[[#This Row],[Colonne3]]&gt;=(INDBA112[[#This Row],[Colonne2]]*0.7),"La puissance récupérée doit être inférieure à 0,7xPtar",INDBA112[[#This Row],[Colonne3]]*VLOOKUP(INDBA112[[#This Row],[Colonne4]],$B$18:$C$21,2,FALSE)/1000))),0)</calculatedColumnFormula>
    </tableColumn>
    <tableColumn id="7" xr3:uid="{69474D12-CAE1-4579-9D9F-D622650A6A87}" name="Colonne6" totalsRowFunction="sum" dataDxfId="209" totalsRowDxfId="175" dataCellStyle="Monétaire">
      <calculatedColumnFormula>IFERROR(INDBA112[[#This Row],[Colonne5]]*'Données du site et synthèse'!$F$6,0)</calculatedColumnFormula>
    </tableColumn>
    <tableColumn id="4" xr3:uid="{17DB3BD0-F6E6-4BDE-A535-1877C3C0EABF}" name="Colonne7" dataDxfId="208" totalsRowDxfId="174">
      <calculatedColumnFormula>IF($C$4="Oui","Oui","Non")</calculatedColumnFormula>
    </tableColumn>
    <tableColumn id="8" xr3:uid="{FAF6AB86-7313-4053-9EC8-D49AEBF1A286}" name="Colonne8" dataDxfId="207" totalsRowDxfId="173">
      <calculatedColumnFormula>IF($C$5="",0,IF($C$5&lt;0.2,"Non éligible",IF(INDBA112[[#This Row],[Colonne7]]="Oui",1+$C$5*INDEX('Paramètres et listes'!$G$9:$I$15,MATCH(LEFT($A$1,3),'Paramètres et listes'!$G$9:$G$15,0),MATCH($C$6,'Paramètres et listes'!$G$9:$I$9,0)),0)))</calculatedColumnFormula>
    </tableColumn>
    <tableColumn id="9" xr3:uid="{462CA2ED-8EEC-430D-9CA0-6BA1FCD46F09}" name="Colonne9" totalsRowFunction="sum" dataDxfId="206" totalsRowDxfId="172">
      <calculatedColumnFormula>IFERROR(INDBA112[[#This Row],[Colonne8]]*INDBA112[[#This Row],[Colonne5]],"Non éligible")</calculatedColumnFormula>
    </tableColumn>
    <tableColumn id="10" xr3:uid="{D3CDC5AA-41C6-4892-A531-93E2B137B34F}" name="Prime avec CPE_x000a_(€)" totalsRowFunction="sum" dataDxfId="205" totalsRowDxfId="171">
      <calculatedColumnFormula>IFERROR(INDBA112[[#This Row],[Colonne9]]*'Données du site et synthèse'!$F$6,"Non éligible")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FBD09F-02E4-402F-815C-53F26300914B}" name="INDBA113" displayName="INDBA113" ref="B13:I16" totalsRowCount="1" headerRowDxfId="204" dataDxfId="202" totalsRowDxfId="200" headerRowBorderDxfId="203" tableBorderDxfId="201" totalsRowBorderDxfId="199">
  <autoFilter ref="B13:I15" xr:uid="{257CF8BE-FFA4-4DF1-AA75-A602CD07D8B3}"/>
  <tableColumns count="8">
    <tableColumn id="1" xr3:uid="{ED5AAC67-15BE-459B-9713-C347B93A7A67}" name="Colonne1" totalsRowLabel="Total" dataDxfId="198" totalsRowDxfId="170"/>
    <tableColumn id="3" xr3:uid="{4AE1F251-DD12-48A1-A518-B045A36468BE}" name="Colonne2" dataDxfId="197" totalsRowDxfId="169"/>
    <tableColumn id="6" xr3:uid="{5F7C2EE4-4CAD-4466-A8E8-DC2292CD7FAB}" name="Colonne3" totalsRowFunction="sum" dataDxfId="196" totalsRowDxfId="168">
      <calculatedColumnFormula>IFERROR(INDBA113[[#This Row],[Colonne2]]*VLOOKUP('Données du site et synthèse'!$C$22,'113'!$B$21:$C$23,2,FALSE)/1000,0)</calculatedColumnFormula>
    </tableColumn>
    <tableColumn id="7" xr3:uid="{1E6E2F4D-9F99-4FA7-AA9F-DBBB991CC979}" name="Colonne4" totalsRowFunction="sum" dataDxfId="195" totalsRowDxfId="167" dataCellStyle="Monétaire">
      <calculatedColumnFormula>IFERROR(INDBA113[[#This Row],[Colonne3]]*'Données du site et synthèse'!$F$6,0)</calculatedColumnFormula>
    </tableColumn>
    <tableColumn id="2" xr3:uid="{E661E8EC-072A-4615-8506-EF6CF4AAB6F1}" name="Colonne5" dataDxfId="194" totalsRowDxfId="166">
      <calculatedColumnFormula>IF($C$7="Oui","Oui","Non")</calculatedColumnFormula>
    </tableColumn>
    <tableColumn id="4" xr3:uid="{615B2ED6-25FC-4247-A562-35133C3ACFEC}" name="Colonne6" dataDxfId="193" totalsRowDxfId="165">
      <calculatedColumnFormula>IF($C$5="",0,IF($C$5&lt;0.2,"Non éligible",IF(INDBA110[[#This Row],[Colonne7]]="Oui",1+$C$5*INDEX('Paramètres et listes'!$G$9:$I$15,MATCH(LEFT($A$1,3),'Paramètres et listes'!$G$9:$G$15,0),MATCH($C$6,'Paramètres et listes'!$G$9:$I$9,0)),0)))</calculatedColumnFormula>
    </tableColumn>
    <tableColumn id="5" xr3:uid="{A65379D4-2031-4C2D-B44E-60A5C0484817}" name="Colonne7" totalsRowFunction="sum" dataDxfId="192" totalsRowDxfId="164">
      <calculatedColumnFormula>IFERROR(INDBA110[[#This Row],[Colonne8]]*INDBA110[[#This Row],[Colonne5]],"Non éligible")</calculatedColumnFormula>
    </tableColumn>
    <tableColumn id="8" xr3:uid="{9B14DC53-2857-4699-8B34-2BBDA51E5C0A}" name="Colonne8" totalsRowFunction="sum" dataDxfId="191" totalsRowDxfId="163">
      <calculatedColumnFormula>IFERROR(INDBA110[[#This Row],[Colonne9]]*'Données du site et synthèse'!$F$6,"Non éligible")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8DC8D4D2-48D3-4482-97C9-C9FB3BCD1264}" name="TableauTampon" displayName="TableauTampon" ref="C114:F115" insertRowShift="1" headerRowDxfId="254" dataDxfId="253">
  <autoFilter ref="C114:F115" xr:uid="{0F131C14-05EA-4063-9FF5-92E0FADA2783}"/>
  <tableColumns count="4">
    <tableColumn id="1" xr3:uid="{E43686CF-E492-4151-ADDB-6E5BEA380B23}" name="Fiches sélectionnées" totalsRowLabel="Total" dataDxfId="252" totalsRowDxfId="251"/>
    <tableColumn id="2" xr3:uid="{25FD2C62-0A72-4D6F-B1B8-64E04B44E017}" name="N° fiche" dataDxfId="250" totalsRowDxfId="249">
      <calculatedColumnFormula>VLOOKUP(TableauTampon[[#This Row],[Fiches sélectionnées]],$C$106:$F$109,2,FALSE)</calculatedColumnFormula>
    </tableColumn>
    <tableColumn id="3" xr3:uid="{6839CC02-4F12-452F-B1C4-D02C17DA5949}" name="Nom fiche" totalsRowFunction="count" dataDxfId="248" totalsRowDxfId="247">
      <calculatedColumnFormula>VLOOKUP(TableauTampon[[#This Row],[Fiches sélectionnées]],$C$106:$F$109,3,FALSE)</calculatedColumnFormula>
    </tableColumn>
    <tableColumn id="4" xr3:uid="{05069CB0-1EC9-4BE2-804A-48D7D3BDF3DE}" name="Nom Tableau" dataDxfId="246" totalsRowDxfId="245">
      <calculatedColumnFormula>VLOOKUP(TableauTampon[[#This Row],[Fiches sélectionnées]],$C$106:$F$109,4,FALSE)</calculatedColumnFormula>
    </tableColumn>
  </tableColumns>
  <tableStyleInfo name="Style perso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31063-FB24-43DD-8CB2-5EE5DE21F727}">
  <sheetPr codeName="Feuil1"/>
  <dimension ref="B2:J33"/>
  <sheetViews>
    <sheetView showGridLines="0" workbookViewId="0">
      <selection activeCell="C10" sqref="C10"/>
    </sheetView>
  </sheetViews>
  <sheetFormatPr baseColWidth="10" defaultColWidth="11.5703125" defaultRowHeight="16.5" x14ac:dyDescent="0.3"/>
  <cols>
    <col min="1" max="1" width="2.7109375" style="1" customWidth="1"/>
    <col min="2" max="2" width="32.7109375" style="1" bestFit="1" customWidth="1"/>
    <col min="3" max="3" width="113.42578125" style="1" customWidth="1"/>
    <col min="4" max="7" width="27.7109375" style="1" customWidth="1"/>
    <col min="8" max="16384" width="11.5703125" style="1"/>
  </cols>
  <sheetData>
    <row r="2" spans="2:10" ht="17.25" thickBot="1" x14ac:dyDescent="0.35">
      <c r="B2" s="14" t="s">
        <v>205</v>
      </c>
      <c r="C2" s="15"/>
      <c r="E2" s="14" t="s">
        <v>277</v>
      </c>
      <c r="F2" s="15"/>
      <c r="G2" s="15"/>
      <c r="H2" s="9"/>
      <c r="I2" s="9"/>
      <c r="J2" s="9"/>
    </row>
    <row r="3" spans="2:10" ht="6" customHeight="1" thickTop="1" x14ac:dyDescent="0.3">
      <c r="B3" s="4"/>
    </row>
    <row r="4" spans="2:10" x14ac:dyDescent="0.3">
      <c r="B4" s="1" t="s">
        <v>4</v>
      </c>
      <c r="C4" s="18"/>
      <c r="E4" s="1" t="s">
        <v>278</v>
      </c>
      <c r="F4" s="13"/>
    </row>
    <row r="5" spans="2:10" s="16" customFormat="1" ht="6" customHeight="1" x14ac:dyDescent="0.3">
      <c r="C5" s="19"/>
    </row>
    <row r="6" spans="2:10" x14ac:dyDescent="0.3">
      <c r="B6" s="1" t="s">
        <v>202</v>
      </c>
      <c r="C6" s="18"/>
      <c r="E6" s="1" t="s">
        <v>279</v>
      </c>
      <c r="F6" s="13">
        <v>6</v>
      </c>
    </row>
    <row r="7" spans="2:10" s="16" customFormat="1" ht="6" customHeight="1" x14ac:dyDescent="0.3">
      <c r="C7" s="19"/>
    </row>
    <row r="8" spans="2:10" x14ac:dyDescent="0.3">
      <c r="B8" s="1" t="s">
        <v>203</v>
      </c>
      <c r="C8" s="18"/>
      <c r="F8" s="16"/>
    </row>
    <row r="9" spans="2:10" s="16" customFormat="1" ht="6" customHeight="1" x14ac:dyDescent="0.3">
      <c r="C9" s="19"/>
    </row>
    <row r="10" spans="2:10" x14ac:dyDescent="0.3">
      <c r="B10" s="1" t="s">
        <v>204</v>
      </c>
      <c r="C10" s="18">
        <v>54000</v>
      </c>
    </row>
    <row r="11" spans="2:10" ht="6" customHeight="1" x14ac:dyDescent="0.3">
      <c r="C11" s="20"/>
    </row>
    <row r="12" spans="2:10" x14ac:dyDescent="0.3">
      <c r="B12" s="1" t="s">
        <v>206</v>
      </c>
      <c r="C12" s="18"/>
    </row>
    <row r="13" spans="2:10" ht="6" customHeight="1" x14ac:dyDescent="0.3">
      <c r="C13" s="20"/>
    </row>
    <row r="14" spans="2:10" x14ac:dyDescent="0.3">
      <c r="B14" s="1" t="s">
        <v>207</v>
      </c>
      <c r="C14" s="18"/>
    </row>
    <row r="15" spans="2:10" ht="6" customHeight="1" x14ac:dyDescent="0.3">
      <c r="C15" s="20"/>
    </row>
    <row r="16" spans="2:10" x14ac:dyDescent="0.3">
      <c r="B16" s="1" t="s">
        <v>208</v>
      </c>
      <c r="C16" s="18"/>
    </row>
    <row r="17" spans="2:7" x14ac:dyDescent="0.3">
      <c r="F17" s="2"/>
    </row>
    <row r="18" spans="2:7" ht="17.25" thickBot="1" x14ac:dyDescent="0.35">
      <c r="B18" s="14" t="s">
        <v>218</v>
      </c>
      <c r="C18" s="15"/>
    </row>
    <row r="19" spans="2:7" ht="6" customHeight="1" thickTop="1" x14ac:dyDescent="0.3"/>
    <row r="20" spans="2:7" x14ac:dyDescent="0.3">
      <c r="B20" s="1" t="s">
        <v>219</v>
      </c>
      <c r="C20" s="63" t="s">
        <v>229</v>
      </c>
    </row>
    <row r="21" spans="2:7" ht="6" customHeight="1" x14ac:dyDescent="0.3"/>
    <row r="22" spans="2:7" x14ac:dyDescent="0.3">
      <c r="B22" s="1" t="s">
        <v>3</v>
      </c>
      <c r="C22" s="17" t="str">
        <f>IFERROR(IF(LEFT($C$10,2)="97",VLOOKUP(LEFT($C$10,3),'Paramètres et listes'!$B$2:$E$102,3,FALSE),VLOOKUP(LEFT($C$10,2),'Paramètres et listes'!$B$2:$E$102,3,FALSE)),"Renseigner code postal client (Cellule B10)")</f>
        <v>H1</v>
      </c>
    </row>
    <row r="23" spans="2:7" ht="6" customHeight="1" x14ac:dyDescent="0.3">
      <c r="C23" s="7"/>
    </row>
    <row r="24" spans="2:7" x14ac:dyDescent="0.3">
      <c r="B24" s="1" t="s">
        <v>5</v>
      </c>
      <c r="C24" s="17" t="str">
        <f>IFERROR(IF(LEFT($C$10,2)="97",VLOOKUP(LEFT($C$10,3),'Paramètres et listes'!$B$2:$E$102,4,FALSE),VLOOKUP(LEFT($C$10,2),'Paramètres et listes'!$B$2:$E$102,4,FALSE)),"Renseigner code postal client (Cellule B10)")</f>
        <v>C</v>
      </c>
    </row>
    <row r="26" spans="2:7" ht="17.25" thickBot="1" x14ac:dyDescent="0.35">
      <c r="B26" s="14" t="s">
        <v>281</v>
      </c>
      <c r="C26" s="15"/>
    </row>
    <row r="27" spans="2:7" ht="6" customHeight="1" thickTop="1" x14ac:dyDescent="0.3">
      <c r="B27" s="90"/>
      <c r="C27" s="9"/>
    </row>
    <row r="28" spans="2:7" ht="57.75" customHeight="1" x14ac:dyDescent="0.3">
      <c r="B28" s="90"/>
      <c r="C28" s="9"/>
    </row>
    <row r="29" spans="2:7" ht="17.25" thickBot="1" x14ac:dyDescent="0.35">
      <c r="B29" s="14" t="s">
        <v>280</v>
      </c>
      <c r="C29" s="15"/>
      <c r="D29" s="15"/>
      <c r="E29" s="15"/>
      <c r="F29" s="15"/>
      <c r="G29" s="15"/>
    </row>
    <row r="30" spans="2:7" ht="6" customHeight="1" thickTop="1" x14ac:dyDescent="0.3"/>
    <row r="31" spans="2:7" x14ac:dyDescent="0.3">
      <c r="B31" s="99" t="s">
        <v>233</v>
      </c>
      <c r="C31" s="99" t="s">
        <v>251</v>
      </c>
      <c r="D31" s="70" t="s">
        <v>265</v>
      </c>
      <c r="E31" s="101" t="s">
        <v>266</v>
      </c>
      <c r="F31" s="70" t="s">
        <v>267</v>
      </c>
      <c r="G31" s="101" t="s">
        <v>268</v>
      </c>
    </row>
    <row r="32" spans="2:7" x14ac:dyDescent="0.3">
      <c r="D32" s="114" t="s">
        <v>291</v>
      </c>
      <c r="E32" s="100"/>
      <c r="F32" s="7"/>
      <c r="G32" s="100"/>
    </row>
    <row r="33" spans="2:7" x14ac:dyDescent="0.3">
      <c r="B33" s="1" t="s">
        <v>224</v>
      </c>
      <c r="D33" s="7">
        <f>SUBTOTAL(109,SYNTHESE[Colonne1])</f>
        <v>0</v>
      </c>
      <c r="E33" s="100">
        <f>SUBTOTAL(109,SYNTHESE[Colonne2])</f>
        <v>0</v>
      </c>
      <c r="F33" s="7">
        <f>SUBTOTAL(109,SYNTHESE[Colonne3])</f>
        <v>0</v>
      </c>
      <c r="G33" s="100">
        <f>SUBTOTAL(109,SYNTHESE[Colonne4])</f>
        <v>0</v>
      </c>
    </row>
  </sheetData>
  <phoneticPr fontId="7" type="noConversion"/>
  <conditionalFormatting sqref="F17">
    <cfRule type="cellIs" dxfId="90" priority="17" operator="greaterThan">
      <formula>7000</formula>
    </cfRule>
    <cfRule type="cellIs" priority="18" operator="greaterThan">
      <formula>7000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print="0" autoFill="0" autoPict="0" macro="[0]!Feuil1.OuvrirUserFormFiches">
                <anchor moveWithCells="1" sizeWithCells="1">
                  <from>
                    <xdr:col>2</xdr:col>
                    <xdr:colOff>1838325</xdr:colOff>
                    <xdr:row>27</xdr:row>
                    <xdr:rowOff>133350</xdr:rowOff>
                  </from>
                  <to>
                    <xdr:col>2</xdr:col>
                    <xdr:colOff>3171825</xdr:colOff>
                    <xdr:row>27</xdr:row>
                    <xdr:rowOff>628650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7EE29027-073F-4D10-A0FA-78D936E072C0}">
            <xm:f>NOT(ISERROR(SEARCH('Infos générales'!#REF!,A2)))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0" operator="containsText" id="{AFD67FE6-080C-4F40-AA83-688C961DC52E}">
            <xm:f>NOT(ISERROR(SEARCH('Infos générales'!#REF!,A2)))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C17 B13:B14 B16:B17 D16:XFD21 D13:XFD13 A14:XFD15 B19:C19 B21:C21 A22:XFD30 H31:XFD31 A32:XFD32 H33:XFD1048576 B34:G1048576 A2:XFD12</xm:sqref>
        </x14:conditionalFormatting>
        <x14:conditionalFormatting xmlns:xm="http://schemas.microsoft.com/office/excel/2006/main">
          <x14:cfRule type="containsText" priority="15" operator="containsText" id="{C0EC76E6-CF87-4C4D-B049-4C0F86D8FE07}">
            <xm:f>NOT(ISERROR(SEARCH('Infos générales'!#REF!,B16)))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6" operator="containsText" id="{342859C2-E686-45E6-B06F-4E59EE6B6018}">
            <xm:f>NOT(ISERROR(SEARCH('Infos générales'!#REF!,B16)))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C16 B29:G29</xm:sqref>
        </x14:conditionalFormatting>
        <x14:conditionalFormatting xmlns:xm="http://schemas.microsoft.com/office/excel/2006/main">
          <x14:cfRule type="containsText" priority="13" operator="containsText" id="{03CC66E7-CEF6-44A8-812B-3B94A670D7F8}">
            <xm:f>NOT(ISERROR(SEARCH('Infos générales'!#REF!,B18)))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4" operator="containsText" id="{F7387DAA-2E74-460B-9360-23EFFB72B8BB}">
            <xm:f>NOT(ISERROR(SEARCH('Infos générales'!#REF!,B18)))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B18:C18</xm:sqref>
        </x14:conditionalFormatting>
        <x14:conditionalFormatting xmlns:xm="http://schemas.microsoft.com/office/excel/2006/main">
          <x14:cfRule type="containsText" priority="11" operator="containsText" id="{330B2F04-F88F-4CA4-9107-2E18C8C8400C}">
            <xm:f>NOT(ISERROR(SEARCH('Infos générales'!#REF!,B20)))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2" operator="containsText" id="{88B27A0D-12FC-4330-84C4-351250C27B00}">
            <xm:f>NOT(ISERROR(SEARCH('Infos générales'!#REF!,B20)))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B20</xm:sqref>
        </x14:conditionalFormatting>
        <x14:conditionalFormatting xmlns:xm="http://schemas.microsoft.com/office/excel/2006/main">
          <x14:cfRule type="containsText" priority="9" operator="containsText" id="{7F920B53-192A-49BC-9089-0707F150935E}">
            <xm:f>NOT(ISERROR(SEARCH('Infos générales'!#REF!,C20)))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0" operator="containsText" id="{DED652CC-0A97-4802-ABEB-969160607317}">
            <xm:f>NOT(ISERROR(SEARCH('Infos générales'!#REF!,C20)))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C20</xm:sqref>
        </x14:conditionalFormatting>
        <x14:conditionalFormatting xmlns:xm="http://schemas.microsoft.com/office/excel/2006/main">
          <x14:cfRule type="containsText" priority="5" operator="containsText" id="{54D5C9F1-4108-40CE-AFCE-AD25B371CD88}">
            <xm:f>NOT(ISERROR(SEARCH('Infos générales'!#REF!,B26)))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6" operator="containsText" id="{28EE521F-6E80-4933-9D80-339E5FFAB197}">
            <xm:f>NOT(ISERROR(SEARCH('Infos générales'!#REF!,B26)))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B26:C28</xm:sqref>
        </x14:conditionalFormatting>
        <x14:conditionalFormatting xmlns:xm="http://schemas.microsoft.com/office/excel/2006/main">
          <x14:cfRule type="containsText" priority="4" operator="containsText" id="{8E18CCC0-EA18-4320-BDCA-AEDDB736AA2E}">
            <xm:f>NOT(ISERROR(SEARCH('Infos générales'!#REF!,B31)))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B31:C31</xm:sqref>
        </x14:conditionalFormatting>
        <x14:conditionalFormatting xmlns:xm="http://schemas.microsoft.com/office/excel/2006/main">
          <x14:cfRule type="containsText" priority="3" operator="containsText" id="{64F413E2-4987-40CA-8166-D043CC03CFEB}">
            <xm:f>NOT(ISERROR(SEARCH('Infos générales'!#REF!,B31)))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B31:C31</xm:sqref>
        </x14:conditionalFormatting>
        <x14:conditionalFormatting xmlns:xm="http://schemas.microsoft.com/office/excel/2006/main">
          <x14:cfRule type="containsText" priority="2" operator="containsText" id="{6920EE6D-4CF1-4BE4-B769-7DA7D2115F4F}">
            <xm:f>NOT(ISERROR(SEARCH('Infos générales'!#REF!,D31)))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D31:G31</xm:sqref>
        </x14:conditionalFormatting>
        <x14:conditionalFormatting xmlns:xm="http://schemas.microsoft.com/office/excel/2006/main">
          <x14:cfRule type="containsText" priority="1" operator="containsText" id="{D5664B52-9B7F-4E25-AC10-0EFD5A67C05B}">
            <xm:f>NOT(ISERROR(SEARCH('Infos générales'!#REF!,D31)))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D31:G31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E2E9F16-2079-473B-89C4-E4EFDF4F17AB}">
          <x14:formula1>
            <xm:f>'Paramètres et listes'!$G$3:$G$6</xm:f>
          </x14:formula1>
          <xm:sqref>C20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6F7EC6-F3E9-4A1B-A331-8274D03C0266}">
  <sheetPr codeName="Feuil4"/>
  <dimension ref="A1:K34"/>
  <sheetViews>
    <sheetView showGridLines="0" tabSelected="1" workbookViewId="0">
      <selection activeCell="H10" sqref="H10"/>
    </sheetView>
  </sheetViews>
  <sheetFormatPr baseColWidth="10" defaultColWidth="11.5703125" defaultRowHeight="16.5" x14ac:dyDescent="0.3"/>
  <cols>
    <col min="1" max="1" width="17.28515625" style="1" bestFit="1" customWidth="1"/>
    <col min="2" max="2" width="36.85546875" style="1" customWidth="1"/>
    <col min="3" max="3" width="24.7109375" style="1" customWidth="1"/>
    <col min="4" max="4" width="21.5703125" style="1" customWidth="1"/>
    <col min="5" max="5" width="38.140625" style="1" customWidth="1"/>
    <col min="6" max="6" width="29.28515625" style="1" customWidth="1"/>
    <col min="7" max="7" width="22" style="1" customWidth="1"/>
    <col min="8" max="8" width="18" style="1" customWidth="1"/>
    <col min="9" max="9" width="19.28515625" style="1" customWidth="1"/>
    <col min="10" max="10" width="19" style="1" customWidth="1"/>
    <col min="11" max="11" width="17.7109375" style="1" customWidth="1"/>
    <col min="12" max="16384" width="11.5703125" style="1"/>
  </cols>
  <sheetData>
    <row r="1" spans="1:11" ht="26.25" thickBot="1" x14ac:dyDescent="0.55000000000000004">
      <c r="A1" s="68">
        <v>110</v>
      </c>
      <c r="B1" s="68"/>
      <c r="C1" s="68"/>
      <c r="D1" s="68"/>
      <c r="E1" s="68"/>
      <c r="F1" s="68"/>
      <c r="G1" s="68"/>
      <c r="H1" s="68"/>
    </row>
    <row r="2" spans="1:11" ht="17.25" thickTop="1" x14ac:dyDescent="0.3"/>
    <row r="3" spans="1:11" x14ac:dyDescent="0.3">
      <c r="B3" s="3" t="s">
        <v>260</v>
      </c>
      <c r="C3" s="69"/>
      <c r="D3" s="69"/>
      <c r="E3" s="69"/>
      <c r="F3" s="69"/>
      <c r="G3" s="69"/>
      <c r="H3" s="69"/>
    </row>
    <row r="4" spans="1:11" x14ac:dyDescent="0.3">
      <c r="B4" s="75" t="s">
        <v>261</v>
      </c>
      <c r="C4" s="84"/>
      <c r="D4" s="69"/>
      <c r="E4" s="69"/>
      <c r="F4" s="69"/>
      <c r="G4" s="69"/>
      <c r="H4" s="69"/>
    </row>
    <row r="5" spans="1:11" x14ac:dyDescent="0.3">
      <c r="B5" s="78" t="s">
        <v>262</v>
      </c>
      <c r="C5" s="79"/>
      <c r="D5" s="80" t="str">
        <f>IF(C5="","",IF(C5&lt;0.2,"Le niveau d'économie d'énergie doit être &gt; 20 % pour être éligible",""))</f>
        <v/>
      </c>
      <c r="E5" s="69"/>
      <c r="F5" s="69"/>
      <c r="G5" s="69"/>
      <c r="H5" s="69"/>
    </row>
    <row r="6" spans="1:11" x14ac:dyDescent="0.3">
      <c r="B6" s="78" t="s">
        <v>263</v>
      </c>
      <c r="C6" s="23"/>
      <c r="D6" s="69"/>
      <c r="E6" s="69"/>
      <c r="F6" s="69"/>
      <c r="G6" s="69"/>
      <c r="H6" s="69"/>
    </row>
    <row r="7" spans="1:11" x14ac:dyDescent="0.3">
      <c r="C7" s="69"/>
      <c r="D7" s="69"/>
      <c r="E7" s="69"/>
      <c r="F7" s="69"/>
      <c r="G7" s="69"/>
      <c r="H7" s="69"/>
    </row>
    <row r="8" spans="1:11" x14ac:dyDescent="0.3">
      <c r="B8" s="3" t="s">
        <v>264</v>
      </c>
    </row>
    <row r="9" spans="1:11" ht="5.25" customHeight="1" x14ac:dyDescent="0.3">
      <c r="B9" s="35"/>
      <c r="C9" s="69"/>
      <c r="D9" s="69"/>
      <c r="E9" s="69"/>
      <c r="F9" s="69"/>
      <c r="G9" s="69"/>
      <c r="H9" s="69"/>
    </row>
    <row r="10" spans="1:11" x14ac:dyDescent="0.3">
      <c r="B10" s="27" t="s">
        <v>265</v>
      </c>
      <c r="C10" s="28" t="s">
        <v>266</v>
      </c>
      <c r="D10" s="28" t="s">
        <v>267</v>
      </c>
      <c r="E10" s="28" t="s">
        <v>268</v>
      </c>
      <c r="F10" s="28" t="s">
        <v>269</v>
      </c>
      <c r="G10" s="29" t="s">
        <v>270</v>
      </c>
      <c r="H10" s="28" t="s">
        <v>271</v>
      </c>
      <c r="I10" s="28" t="s">
        <v>272</v>
      </c>
      <c r="J10" s="28" t="s">
        <v>273</v>
      </c>
      <c r="K10" s="28" t="s">
        <v>274</v>
      </c>
    </row>
    <row r="11" spans="1:11" x14ac:dyDescent="0.3">
      <c r="B11" s="26"/>
      <c r="C11" s="23"/>
      <c r="D11" s="23"/>
      <c r="E11" s="37"/>
      <c r="F11" s="67">
        <f>IFERROR(INDBA110[[#This Row],[Colonne4]]*INDEX($F$18:$H$21,MATCH('Données du site et synthèse'!$C$22,'110'!$F$18:$F$21,0),MATCH(INDBA110[[#This Row],[Colonne2]],'110'!$F$18:$H$18,0))*INDEX('110'!$B$18:$D$22,MATCH('Données du site et synthèse'!$C$20,'110'!$B$18:$B$22,0),MATCH(INDBA110[[#This Row],[Colonne3]],'110'!$B$18:$D$18,0))/1000,0)</f>
        <v>0</v>
      </c>
      <c r="G11" s="43">
        <f>IFERROR(INDBA110[[#This Row],[Colonne5]]*'Données du site et synthèse'!$F$6,0)</f>
        <v>0</v>
      </c>
      <c r="H11" s="42" t="str">
        <f>IF($C$4="Oui","Oui","Non")</f>
        <v>Non</v>
      </c>
      <c r="I11" s="42">
        <f>IF($C$5="",0,IF($C$5&lt;0.2,"Non éligible",IF(INDBA110[[#This Row],[Colonne7]]="Oui",1+$C$5*INDEX('Paramètres et listes'!$G$9:$I$15,MATCH(LEFT($A$1,3),'Paramètres et listes'!$G$9:$G$15,0),MATCH($C$6,'Paramètres et listes'!$G$9:$I$9,0)),0)))</f>
        <v>0</v>
      </c>
      <c r="J11" s="67">
        <f>IFERROR(INDBA110[[#This Row],[Colonne8]]*INDBA110[[#This Row],[Colonne5]],"Non éligible")</f>
        <v>0</v>
      </c>
      <c r="K11" s="81">
        <f>IFERROR(INDBA110[[#This Row],[Colonne9]]*'Données du site et synthèse'!$F$6,"Non éligible")</f>
        <v>0</v>
      </c>
    </row>
    <row r="12" spans="1:11" x14ac:dyDescent="0.3">
      <c r="B12" s="30"/>
      <c r="C12" s="31"/>
      <c r="D12" s="31"/>
      <c r="E12" s="38"/>
      <c r="F12" s="65">
        <f>IFERROR(INDBA110[[#This Row],[Colonne4]]*INDEX($F$18:$H$21,MATCH('Données du site et synthèse'!$C$22,'110'!$F$18:$F$21,0),MATCH(INDBA110[[#This Row],[Colonne2]],'110'!$F$18:$H$18,0))*INDEX('110'!$B$18:$D$22,MATCH('Données du site et synthèse'!$C$20,'110'!$B$18:$B$22,0),MATCH(INDBA110[[#This Row],[Colonne3]],'110'!$B$18:$D$18,0))/1000,0)</f>
        <v>0</v>
      </c>
      <c r="G12" s="44">
        <f>IFERROR(INDBA110[[#This Row],[Colonne5]]*'Données du site et synthèse'!$F$6,0)</f>
        <v>0</v>
      </c>
      <c r="H12" s="42" t="str">
        <f>IF($C$4="Oui","Oui","Non")</f>
        <v>Non</v>
      </c>
      <c r="I12" s="42">
        <f>IF($C$5="",0,IF($C$5&lt;0.2,"Non éligible",IF(INDBA110[[#This Row],[Colonne7]]="Oui",1+$C$5*INDEX('Paramètres et listes'!$G$9:$I$15,MATCH(LEFT($A$1,3),'Paramètres et listes'!$G$9:$G$15,0),MATCH($C$6,'Paramètres et listes'!$G$9:$I$9,0)),0)))</f>
        <v>0</v>
      </c>
      <c r="J12" s="67">
        <f>IFERROR(INDBA110[[#This Row],[Colonne8]]*INDBA110[[#This Row],[Colonne5]],"Non éligible")</f>
        <v>0</v>
      </c>
      <c r="K12" s="81">
        <f>IFERROR(INDBA110[[#This Row],[Colonne9]]*'Données du site et synthèse'!$F$6,"Non éligible")</f>
        <v>0</v>
      </c>
    </row>
    <row r="13" spans="1:11" x14ac:dyDescent="0.3">
      <c r="B13" s="33" t="s">
        <v>224</v>
      </c>
      <c r="C13" s="34"/>
      <c r="D13" s="34"/>
      <c r="E13" s="36">
        <f>SUBTOTAL(109,INDBA110[Colonne4])</f>
        <v>0</v>
      </c>
      <c r="F13" s="66">
        <f>SUBTOTAL(109,INDBA110[Colonne5])</f>
        <v>0</v>
      </c>
      <c r="G13" s="39">
        <f>SUBTOTAL(109,INDBA110[Colonne6])</f>
        <v>0</v>
      </c>
      <c r="H13" s="77"/>
      <c r="I13" s="76"/>
      <c r="J13" s="83">
        <f>SUBTOTAL(109,INDBA110[Colonne9])</f>
        <v>0</v>
      </c>
      <c r="K13" s="82">
        <f>SUBTOTAL(109,INDBA110[Colonne10])</f>
        <v>0</v>
      </c>
    </row>
    <row r="15" spans="1:11" x14ac:dyDescent="0.3">
      <c r="B15" s="3" t="s">
        <v>223</v>
      </c>
    </row>
    <row r="16" spans="1:11" ht="7.9" customHeight="1" x14ac:dyDescent="0.3"/>
    <row r="17" spans="1:8" ht="33.6" customHeight="1" x14ac:dyDescent="0.3">
      <c r="B17" s="55"/>
      <c r="C17" s="106"/>
      <c r="D17" s="106"/>
      <c r="F17" s="58"/>
      <c r="G17" s="109"/>
      <c r="H17" s="110"/>
    </row>
    <row r="18" spans="1:8" x14ac:dyDescent="0.3">
      <c r="B18" s="56"/>
      <c r="C18" s="58" t="s">
        <v>220</v>
      </c>
      <c r="D18" s="58" t="s">
        <v>221</v>
      </c>
      <c r="F18" s="58"/>
      <c r="G18" s="58" t="s">
        <v>225</v>
      </c>
      <c r="H18" s="58" t="s">
        <v>226</v>
      </c>
    </row>
    <row r="19" spans="1:8" x14ac:dyDescent="0.3">
      <c r="B19" s="52" t="str">
        <f>'Paramètres et listes'!G3</f>
        <v>1x8h</v>
      </c>
      <c r="C19" s="53">
        <v>1300</v>
      </c>
      <c r="D19" s="54">
        <v>470</v>
      </c>
      <c r="F19" s="60" t="s">
        <v>0</v>
      </c>
      <c r="G19" s="60">
        <v>1</v>
      </c>
      <c r="H19" s="60">
        <v>2.7</v>
      </c>
    </row>
    <row r="20" spans="1:8" x14ac:dyDescent="0.3">
      <c r="B20" s="22" t="str">
        <f>'Paramètres et listes'!G4</f>
        <v>2x8h</v>
      </c>
      <c r="C20" s="24">
        <v>2700</v>
      </c>
      <c r="D20" s="25">
        <v>940</v>
      </c>
      <c r="F20" s="21" t="s">
        <v>1</v>
      </c>
      <c r="G20" s="21">
        <v>1.1000000000000001</v>
      </c>
      <c r="H20" s="21">
        <v>3.1</v>
      </c>
    </row>
    <row r="21" spans="1:8" x14ac:dyDescent="0.3">
      <c r="B21" s="22" t="str">
        <f>'Paramètres et listes'!G5</f>
        <v>3x8h sans WE</v>
      </c>
      <c r="C21" s="24">
        <v>2900</v>
      </c>
      <c r="D21" s="25">
        <v>1000</v>
      </c>
      <c r="F21" s="21" t="s">
        <v>2</v>
      </c>
      <c r="G21" s="21">
        <v>1.4</v>
      </c>
      <c r="H21" s="21">
        <v>3.7</v>
      </c>
    </row>
    <row r="22" spans="1:8" x14ac:dyDescent="0.3">
      <c r="B22" s="22" t="str">
        <f>'Paramètres et listes'!G6</f>
        <v>3x8h avec WE</v>
      </c>
      <c r="C22" s="24">
        <v>4000</v>
      </c>
      <c r="D22" s="25">
        <v>1400</v>
      </c>
    </row>
    <row r="24" spans="1:8" x14ac:dyDescent="0.3">
      <c r="B24" s="61"/>
    </row>
    <row r="28" spans="1:8" x14ac:dyDescent="0.3">
      <c r="B28" s="3"/>
    </row>
    <row r="29" spans="1:8" ht="5.45" customHeight="1" x14ac:dyDescent="0.3">
      <c r="B29" s="3"/>
    </row>
    <row r="30" spans="1:8" ht="52.9" customHeight="1" x14ac:dyDescent="0.3">
      <c r="A30" s="45"/>
      <c r="B30" s="107"/>
      <c r="C30" s="107"/>
      <c r="D30" s="107"/>
      <c r="E30" s="107"/>
      <c r="H30" s="49"/>
    </row>
    <row r="31" spans="1:8" ht="17.45" customHeight="1" x14ac:dyDescent="0.3">
      <c r="A31" s="46"/>
      <c r="B31" s="108"/>
      <c r="C31" s="108"/>
      <c r="D31" s="108"/>
      <c r="E31" s="108"/>
    </row>
    <row r="32" spans="1:8" x14ac:dyDescent="0.3">
      <c r="A32" s="46"/>
      <c r="B32" s="108"/>
      <c r="C32" s="108"/>
      <c r="D32" s="108"/>
      <c r="E32" s="108"/>
    </row>
    <row r="34" spans="2:2" x14ac:dyDescent="0.3">
      <c r="B34" s="3"/>
    </row>
  </sheetData>
  <mergeCells count="5">
    <mergeCell ref="C17:D17"/>
    <mergeCell ref="B30:E30"/>
    <mergeCell ref="B31:E31"/>
    <mergeCell ref="B32:E32"/>
    <mergeCell ref="G17:H17"/>
  </mergeCells>
  <phoneticPr fontId="7" type="noConversion"/>
  <dataValidations count="3">
    <dataValidation type="list" allowBlank="1" showInputMessage="1" showErrorMessage="1" sqref="D11:D12" xr:uid="{C7E73A76-58E1-41FC-BE31-830CB6D5D0E0}">
      <formula1>$C$18:$D$18</formula1>
    </dataValidation>
    <dataValidation type="list" allowBlank="1" showInputMessage="1" showErrorMessage="1" sqref="C11:C12" xr:uid="{1C5EEB91-0004-4B78-8832-DD1E9B0DFEC5}">
      <formula1>$G$18:$H$18</formula1>
    </dataValidation>
    <dataValidation type="list" allowBlank="1" showInputMessage="1" showErrorMessage="1" sqref="C4 H11:H12" xr:uid="{126EFCEC-9AEC-4B08-973F-AFBA57C5592C}">
      <formula1>"Oui,Non"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A0040C2C-FA36-4575-8727-BB04C056DF2B}">
            <xm:f>NOT(ISERROR(SEARCH('Infos générales'!#REF!,A3)))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6" operator="containsText" id="{EB7D9604-CF5C-4A97-9E39-100443D89FE3}">
            <xm:f>NOT(ISERROR(SEARCH('Infos générales'!#REF!,A3)))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B16:H16 C14:H15 A15:A21 B22:H22 E17:H21 C17:D17 E23:H27 A29:XFD1048576 B18:D22 A28 C28:XFD28 I14:XFD27 H13:XFD13 A3:A9</xm:sqref>
        </x14:conditionalFormatting>
        <x14:conditionalFormatting xmlns:xm="http://schemas.microsoft.com/office/excel/2006/main">
          <x14:cfRule type="containsText" priority="19" operator="containsText" id="{183E9D3F-EF1F-44CA-AB04-B31C546AAF4E}">
            <xm:f>NOT(ISERROR(SEARCH('Infos générales'!#REF!,A1)))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0" operator="containsText" id="{73B2905F-328F-4F6B-8519-2B851A953495}">
            <xm:f>NOT(ISERROR(SEARCH('Infos générales'!#REF!,A1)))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A13:A14 A22:A27 A1:XFD2 C8:H8 A10:XFD12 C3:C7 C9 I3:XFD9</xm:sqref>
        </x14:conditionalFormatting>
        <x14:conditionalFormatting xmlns:xm="http://schemas.microsoft.com/office/excel/2006/main">
          <x14:cfRule type="containsText" priority="13" operator="containsText" id="{209691A4-C20B-4E5C-8997-C5205241B120}">
            <xm:f>NOT(ISERROR(SEARCH('Infos générales'!#REF!,B28)))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4" operator="containsText" id="{E2420E74-63D1-432C-9205-93C7C36528A8}">
            <xm:f>NOT(ISERROR(SEARCH('Infos générales'!#REF!,B28)))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B28</xm:sqref>
        </x14:conditionalFormatting>
        <x14:conditionalFormatting xmlns:xm="http://schemas.microsoft.com/office/excel/2006/main">
          <x14:cfRule type="containsText" priority="11" operator="containsText" id="{B86C35F4-DA3E-4CD2-8805-C2BB65CEDD4C}">
            <xm:f>NOT(ISERROR(SEARCH('Infos générales'!#REF!,B4)))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2" operator="containsText" id="{E666AF06-BC63-4CEA-94CC-E1F4673711F1}">
            <xm:f>NOT(ISERROR(SEARCH('Infos générales'!#REF!,B4)))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B4</xm:sqref>
        </x14:conditionalFormatting>
        <x14:conditionalFormatting xmlns:xm="http://schemas.microsoft.com/office/excel/2006/main">
          <x14:cfRule type="containsText" priority="9" operator="containsText" id="{0649F758-2794-4298-9F70-6846EF5F2A77}">
            <xm:f>NOT(ISERROR(SEARCH('Infos générales'!#REF!,C4)))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0" operator="containsText" id="{AAD6834F-D288-43A8-A72F-9D0206A08C68}">
            <xm:f>NOT(ISERROR(SEARCH('Infos générales'!#REF!,C4)))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C4</xm:sqref>
        </x14:conditionalFormatting>
        <x14:conditionalFormatting xmlns:xm="http://schemas.microsoft.com/office/excel/2006/main">
          <x14:cfRule type="containsText" priority="7" operator="containsText" id="{C377BB4F-0320-4AAF-A42F-92F650B6707E}">
            <xm:f>NOT(ISERROR(SEARCH('Infos générales'!#REF!,B5)))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8" operator="containsText" id="{3F4E081C-2DA8-4248-82AE-41C021273A49}">
            <xm:f>NOT(ISERROR(SEARCH('Infos générales'!#REF!,B5)))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containsText" priority="5" operator="containsText" id="{8607193C-B23D-44C4-A695-0BC7954F0033}">
            <xm:f>NOT(ISERROR(SEARCH('Infos générales'!#REF!,B6)))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6" operator="containsText" id="{A6140889-EB90-46C7-9BD5-48876B5071F8}">
            <xm:f>NOT(ISERROR(SEARCH('Infos générales'!#REF!,B6)))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38DAE73-68FD-45D4-A016-C1F5EFEA8E9E}">
          <x14:formula1>
            <xm:f>'Paramètres et listes'!$H$9:$I$9</xm:f>
          </x14:formula1>
          <xm:sqref>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E789C-3E04-4EC9-BB97-1E6C886A4382}">
  <sheetPr codeName="Feuil38"/>
  <dimension ref="A1:K35"/>
  <sheetViews>
    <sheetView showGridLines="0" workbookViewId="0">
      <selection activeCell="H10" sqref="H10"/>
    </sheetView>
  </sheetViews>
  <sheetFormatPr baseColWidth="10" defaultColWidth="11.5703125" defaultRowHeight="16.5" x14ac:dyDescent="0.3"/>
  <cols>
    <col min="1" max="1" width="17.28515625" style="1" bestFit="1" customWidth="1"/>
    <col min="2" max="2" width="36.85546875" style="1" customWidth="1"/>
    <col min="3" max="3" width="25.5703125" style="1" customWidth="1"/>
    <col min="4" max="4" width="24.28515625" style="1" customWidth="1"/>
    <col min="5" max="5" width="29.85546875" style="1" customWidth="1"/>
    <col min="6" max="6" width="49.7109375" style="1" bestFit="1" customWidth="1"/>
    <col min="7" max="7" width="22" style="1" customWidth="1"/>
    <col min="8" max="8" width="22.42578125" style="1" bestFit="1" customWidth="1"/>
    <col min="9" max="9" width="18.28515625" style="1" bestFit="1" customWidth="1"/>
    <col min="10" max="10" width="24.28515625" style="1" bestFit="1" customWidth="1"/>
    <col min="11" max="11" width="22.28515625" style="1" bestFit="1" customWidth="1"/>
    <col min="12" max="16384" width="11.5703125" style="1"/>
  </cols>
  <sheetData>
    <row r="1" spans="1:11" ht="26.25" thickBot="1" x14ac:dyDescent="0.55000000000000004">
      <c r="A1" s="68">
        <v>112</v>
      </c>
      <c r="B1" s="68"/>
      <c r="C1" s="68"/>
      <c r="D1" s="68"/>
      <c r="E1" s="68"/>
      <c r="F1" s="68"/>
      <c r="G1" s="68"/>
    </row>
    <row r="2" spans="1:11" ht="17.25" thickTop="1" x14ac:dyDescent="0.3"/>
    <row r="3" spans="1:11" x14ac:dyDescent="0.3">
      <c r="B3" s="3" t="s">
        <v>275</v>
      </c>
      <c r="C3" s="69"/>
    </row>
    <row r="4" spans="1:11" x14ac:dyDescent="0.3">
      <c r="B4" s="75" t="s">
        <v>261</v>
      </c>
      <c r="C4" s="84"/>
    </row>
    <row r="5" spans="1:11" x14ac:dyDescent="0.3">
      <c r="B5" s="78" t="s">
        <v>262</v>
      </c>
      <c r="C5" s="79"/>
      <c r="D5" s="80" t="str">
        <f>IF(C5="","",IF(C5&lt;0.2,"Le niveau d'économie d'énergie doit être &gt; 20 % pour être éligible",""))</f>
        <v/>
      </c>
    </row>
    <row r="6" spans="1:11" x14ac:dyDescent="0.3">
      <c r="B6" s="78" t="s">
        <v>276</v>
      </c>
      <c r="C6" s="23"/>
    </row>
    <row r="8" spans="1:11" x14ac:dyDescent="0.3">
      <c r="B8" s="3" t="s">
        <v>222</v>
      </c>
    </row>
    <row r="9" spans="1:11" ht="4.9000000000000004" customHeight="1" x14ac:dyDescent="0.3">
      <c r="B9" s="35"/>
      <c r="C9" s="41"/>
      <c r="D9" s="41"/>
      <c r="E9" s="41"/>
      <c r="F9" s="41"/>
      <c r="G9" s="41"/>
      <c r="H9" s="41"/>
    </row>
    <row r="10" spans="1:11" ht="50.25" customHeight="1" x14ac:dyDescent="0.3">
      <c r="B10" s="27" t="s">
        <v>265</v>
      </c>
      <c r="C10" s="28" t="s">
        <v>266</v>
      </c>
      <c r="D10" s="28" t="s">
        <v>267</v>
      </c>
      <c r="E10" s="28" t="s">
        <v>268</v>
      </c>
      <c r="F10" s="28" t="s">
        <v>269</v>
      </c>
      <c r="G10" s="29" t="s">
        <v>270</v>
      </c>
      <c r="H10" s="28" t="s">
        <v>271</v>
      </c>
      <c r="I10" s="85" t="s">
        <v>272</v>
      </c>
      <c r="J10" s="85" t="s">
        <v>273</v>
      </c>
      <c r="K10" s="85" t="s">
        <v>249</v>
      </c>
    </row>
    <row r="11" spans="1:11" x14ac:dyDescent="0.3">
      <c r="B11" s="26"/>
      <c r="C11" s="23"/>
      <c r="D11" s="23"/>
      <c r="E11" s="42" t="str">
        <f>IF('Données du site et synthèse'!$C$20="","",'Données du site et synthèse'!$C$20)</f>
        <v>2x8h</v>
      </c>
      <c r="F11" s="64">
        <f>IFERROR(IF(INDBA112[[#This Row],[Colonne3]]="",0,IF(INDBA112[[#This Row],[Colonne2]]&gt;7000,"La puissance de la TAR doit être ≤ 7 000 kW",IF(INDBA112[[#This Row],[Colonne3]]&gt;=(INDBA112[[#This Row],[Colonne2]]*0.7),"La puissance récupérée doit être inférieure à 0,7xPtar",INDBA112[[#This Row],[Colonne3]]*VLOOKUP(INDBA112[[#This Row],[Colonne4]],$B$18:$C$21,2,FALSE)/1000))),0)</f>
        <v>0</v>
      </c>
      <c r="G11" s="43">
        <f>IFERROR(INDBA112[[#This Row],[Colonne5]]*'Données du site et synthèse'!$F$6,0)</f>
        <v>0</v>
      </c>
      <c r="H11" s="42" t="str">
        <f>IF($C$4="Oui","Oui","Non")</f>
        <v>Non</v>
      </c>
      <c r="I11" s="42">
        <f>IF($C$5="",0,IF($C$5&lt;0.2,"Non éligible",IF(INDBA112[[#This Row],[Colonne7]]="Oui",1+$C$5*INDEX('Paramètres et listes'!$G$9:$I$15,MATCH(LEFT($A$1,3),'Paramètres et listes'!$G$9:$G$15,0),MATCH($C$6,'Paramètres et listes'!$G$9:$I$9,0)),0)))</f>
        <v>0</v>
      </c>
      <c r="J11" s="67">
        <f>IFERROR(INDBA112[[#This Row],[Colonne8]]*INDBA112[[#This Row],[Colonne5]],"Non éligible")</f>
        <v>0</v>
      </c>
      <c r="K11" s="81">
        <f>IFERROR(INDBA112[[#This Row],[Colonne9]]*'Données du site et synthèse'!$F$6,"Non éligible")</f>
        <v>0</v>
      </c>
    </row>
    <row r="12" spans="1:11" x14ac:dyDescent="0.3">
      <c r="B12" s="30"/>
      <c r="C12" s="31"/>
      <c r="D12" s="31"/>
      <c r="E12" s="32" t="str">
        <f>IF('Données du site et synthèse'!$C$20="","",'Données du site et synthèse'!$C$20)</f>
        <v>2x8h</v>
      </c>
      <c r="F12" s="65">
        <f>IFERROR(IF(INDBA112[[#This Row],[Colonne3]]="",0,IF(INDBA112[[#This Row],[Colonne2]]&gt;7000,"La puissance de la TAR doit être ≤ 7 000 kW",IF(INDBA112[[#This Row],[Colonne3]]&gt;=(INDBA112[[#This Row],[Colonne2]]*0.7),"La puissance récupérée doit être inférieure à 0,7xPtar",INDBA112[[#This Row],[Colonne3]]*VLOOKUP(INDBA112[[#This Row],[Colonne4]],$B$18:$C$21,2,FALSE)/1000))),0)</f>
        <v>0</v>
      </c>
      <c r="G12" s="44">
        <f>IFERROR(INDBA112[[#This Row],[Colonne5]]*'Données du site et synthèse'!$F$6,0)</f>
        <v>0</v>
      </c>
      <c r="H12" s="42" t="str">
        <f>IF($C$4="Oui","Oui","Non")</f>
        <v>Non</v>
      </c>
      <c r="I12" s="42">
        <f>IF($C$5="",0,IF($C$5&lt;0.2,"Non éligible",IF(INDBA112[[#This Row],[Colonne7]]="Oui",1+$C$5*INDEX('Paramètres et listes'!$G$9:$I$15,MATCH(LEFT($A$1,3),'Paramètres et listes'!$G$9:$G$15,0),MATCH($C$6,'Paramètres et listes'!$G$9:$I$9,0)),0)))</f>
        <v>0</v>
      </c>
      <c r="J12" s="67">
        <f>IFERROR(INDBA112[[#This Row],[Colonne8]]*INDBA112[[#This Row],[Colonne5]],"Non éligible")</f>
        <v>0</v>
      </c>
      <c r="K12" s="81">
        <f>IFERROR(INDBA112[[#This Row],[Colonne9]]*'Données du site et synthèse'!$F$6,"Non éligible")</f>
        <v>0</v>
      </c>
    </row>
    <row r="13" spans="1:11" x14ac:dyDescent="0.3">
      <c r="B13" s="33" t="s">
        <v>224</v>
      </c>
      <c r="C13" s="34"/>
      <c r="D13" s="34"/>
      <c r="E13" s="34"/>
      <c r="F13" s="66">
        <f>SUBTOTAL(109,INDBA112[Colonne5])</f>
        <v>0</v>
      </c>
      <c r="G13" s="39">
        <f>SUBTOTAL(109,INDBA112[Colonne6])</f>
        <v>0</v>
      </c>
      <c r="H13" s="86"/>
      <c r="I13" s="86"/>
      <c r="J13" s="88">
        <f>SUBTOTAL(109,INDBA112[Colonne9])</f>
        <v>0</v>
      </c>
      <c r="K13" s="102">
        <f>SUBTOTAL(109,INDBA112[Prime avec CPE
(€)])</f>
        <v>0</v>
      </c>
    </row>
    <row r="15" spans="1:11" x14ac:dyDescent="0.3">
      <c r="B15" s="3" t="s">
        <v>223</v>
      </c>
      <c r="F15" s="49"/>
    </row>
    <row r="16" spans="1:11" ht="7.9" customHeight="1" x14ac:dyDescent="0.3"/>
    <row r="17" spans="1:8" ht="33.6" customHeight="1" x14ac:dyDescent="0.3">
      <c r="B17" s="55"/>
      <c r="C17" s="57"/>
      <c r="D17" s="51"/>
      <c r="F17" s="47"/>
      <c r="G17" s="111"/>
      <c r="H17" s="112"/>
    </row>
    <row r="18" spans="1:8" x14ac:dyDescent="0.3">
      <c r="B18" s="52" t="str">
        <f>'Paramètres et listes'!G3</f>
        <v>1x8h</v>
      </c>
      <c r="C18" s="53">
        <v>12100</v>
      </c>
      <c r="D18" s="40"/>
      <c r="F18" s="47"/>
      <c r="G18" s="47"/>
      <c r="H18" s="47"/>
    </row>
    <row r="19" spans="1:8" x14ac:dyDescent="0.3">
      <c r="B19" s="22" t="str">
        <f>'Paramètres et listes'!G4</f>
        <v>2x8h</v>
      </c>
      <c r="C19" s="24">
        <v>26700</v>
      </c>
      <c r="D19" s="40"/>
      <c r="F19" s="48"/>
      <c r="G19" s="48"/>
      <c r="H19" s="48"/>
    </row>
    <row r="20" spans="1:8" x14ac:dyDescent="0.3">
      <c r="B20" s="22" t="str">
        <f>'Paramètres et listes'!G5</f>
        <v>3x8h sans WE</v>
      </c>
      <c r="C20" s="24">
        <v>36400</v>
      </c>
      <c r="D20" s="40"/>
      <c r="F20" s="48"/>
      <c r="G20" s="48"/>
      <c r="H20" s="48"/>
    </row>
    <row r="21" spans="1:8" x14ac:dyDescent="0.3">
      <c r="B21" s="22" t="str">
        <f>'Paramètres et listes'!G6</f>
        <v>3x8h avec WE</v>
      </c>
      <c r="C21" s="24">
        <v>51000</v>
      </c>
      <c r="D21" s="40"/>
      <c r="F21" s="48"/>
      <c r="G21" s="48"/>
      <c r="H21" s="48"/>
    </row>
    <row r="23" spans="1:8" x14ac:dyDescent="0.3">
      <c r="B23" s="61"/>
    </row>
    <row r="27" spans="1:8" x14ac:dyDescent="0.3">
      <c r="B27" s="3"/>
    </row>
    <row r="28" spans="1:8" ht="5.45" customHeight="1" x14ac:dyDescent="0.3">
      <c r="B28" s="3"/>
    </row>
    <row r="29" spans="1:8" ht="33.6" customHeight="1" x14ac:dyDescent="0.3">
      <c r="B29" s="113"/>
      <c r="C29" s="113"/>
      <c r="D29" s="113"/>
      <c r="E29" s="113"/>
    </row>
    <row r="30" spans="1:8" ht="69.599999999999994" customHeight="1" x14ac:dyDescent="0.3">
      <c r="A30" s="45"/>
      <c r="B30" s="107"/>
      <c r="C30" s="107"/>
      <c r="D30" s="107"/>
      <c r="E30" s="107"/>
    </row>
    <row r="31" spans="1:8" x14ac:dyDescent="0.3">
      <c r="A31" s="46"/>
      <c r="B31" s="108"/>
      <c r="C31" s="108"/>
      <c r="D31" s="108"/>
      <c r="E31" s="108"/>
    </row>
    <row r="32" spans="1:8" x14ac:dyDescent="0.3">
      <c r="A32" s="46"/>
      <c r="B32" s="108"/>
      <c r="C32" s="108"/>
      <c r="D32" s="108"/>
      <c r="E32" s="108"/>
    </row>
    <row r="33" spans="1:5" ht="82.15" customHeight="1" x14ac:dyDescent="0.3">
      <c r="A33" s="45"/>
      <c r="B33" s="107"/>
      <c r="C33" s="107"/>
      <c r="D33" s="107"/>
      <c r="E33" s="107"/>
    </row>
    <row r="35" spans="1:5" x14ac:dyDescent="0.3">
      <c r="B35" s="3"/>
    </row>
  </sheetData>
  <mergeCells count="6">
    <mergeCell ref="B33:E33"/>
    <mergeCell ref="G17:H17"/>
    <mergeCell ref="B30:E30"/>
    <mergeCell ref="B31:E31"/>
    <mergeCell ref="B32:E32"/>
    <mergeCell ref="B29:E29"/>
  </mergeCells>
  <phoneticPr fontId="7" type="noConversion"/>
  <dataValidations count="2">
    <dataValidation type="list" allowBlank="1" showInputMessage="1" showErrorMessage="1" sqref="E11:E12" xr:uid="{4FB23375-B64A-4E84-A67F-586F456788F5}">
      <formula1>$B$18:$B$21</formula1>
    </dataValidation>
    <dataValidation type="list" allowBlank="1" showInputMessage="1" showErrorMessage="1" sqref="C4 H11:H12" xr:uid="{2478207B-F3F3-4987-9BBC-4FA63D1E9ED6}">
      <formula1>"Oui,Non"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34CD626D-09CC-49F3-AF48-98E394EC6F95}">
            <xm:f>NOT(ISERROR(SEARCH('Infos générales'!#REF!,A8)))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4" operator="containsText" id="{D8D35040-81FE-42D7-9167-F47C1BA6E8F7}">
            <xm:f>NOT(ISERROR(SEARCH('Infos générales'!#REF!,A8)))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B16:H16 C14:H15 A15:A21 C17:D17 A28:XFD28 A30:XFD32 A29:B29 F29:XFD29 A34:XFD1048576 A33:B33 F33:XFD33 A10:G12 B18:D21 E17:H26 I14:XFD26 A27 C27:XFD27 L10:XFD13 A8:A9</xm:sqref>
        </x14:conditionalFormatting>
        <x14:conditionalFormatting xmlns:xm="http://schemas.microsoft.com/office/excel/2006/main">
          <x14:cfRule type="containsText" priority="21" operator="containsText" id="{A4534A94-7D46-482F-A23D-C43C3CA453AD}">
            <xm:f>NOT(ISERROR(SEARCH('Infos générales'!#REF!,A1)))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2" operator="containsText" id="{8DBCFFE2-EF01-4ED3-8FEF-F398CBD84AD3}">
            <xm:f>NOT(ISERROR(SEARCH('Infos générales'!#REF!,A1)))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A13:A14 C8:XFD8 A22:A26 A1:XFD2 A7:XFD7 A3:A6 D3:XFD4 D6:XFD6 E5:XFD5 C9 I9:XFD9</xm:sqref>
        </x14:conditionalFormatting>
        <x14:conditionalFormatting xmlns:xm="http://schemas.microsoft.com/office/excel/2006/main">
          <x14:cfRule type="containsText" priority="17" operator="containsText" id="{B3FF57AC-C12D-4742-B71F-3BD8AAE6E335}">
            <xm:f>NOT(ISERROR(SEARCH('Infos générales'!#REF!,B27)))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8" operator="containsText" id="{D7E0555D-5790-41DF-9984-B41993EC543B}">
            <xm:f>NOT(ISERROR(SEARCH('Infos générales'!#REF!,B27)))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B27</xm:sqref>
        </x14:conditionalFormatting>
        <x14:conditionalFormatting xmlns:xm="http://schemas.microsoft.com/office/excel/2006/main">
          <x14:cfRule type="containsText" priority="15" operator="containsText" id="{1C53B399-873E-45D6-93C9-FFF20A20E7AA}">
            <xm:f>NOT(ISERROR(SEARCH('Infos générales'!#REF!,C3)))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6" operator="containsText" id="{28DECDA4-1848-486A-BF91-8E8793671BFA}">
            <xm:f>NOT(ISERROR(SEARCH('Infos générales'!#REF!,C3)))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C3:C6</xm:sqref>
        </x14:conditionalFormatting>
        <x14:conditionalFormatting xmlns:xm="http://schemas.microsoft.com/office/excel/2006/main">
          <x14:cfRule type="containsText" priority="13" operator="containsText" id="{CEA70F97-95CC-41BC-B527-31AE134EB9B5}">
            <xm:f>NOT(ISERROR(SEARCH('Infos générales'!#REF!,B4)))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4" operator="containsText" id="{53E88586-E895-476F-8D3F-4E7A7A294C02}">
            <xm:f>NOT(ISERROR(SEARCH('Infos générales'!#REF!,B4)))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B4</xm:sqref>
        </x14:conditionalFormatting>
        <x14:conditionalFormatting xmlns:xm="http://schemas.microsoft.com/office/excel/2006/main">
          <x14:cfRule type="containsText" priority="11" operator="containsText" id="{5FB0D867-DFD5-44D7-BE6A-1D3AC152D771}">
            <xm:f>NOT(ISERROR(SEARCH('Infos générales'!#REF!,C4)))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2" operator="containsText" id="{6E27A216-27B1-4CE5-A89E-01F9E99992A4}">
            <xm:f>NOT(ISERROR(SEARCH('Infos générales'!#REF!,C4)))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C4</xm:sqref>
        </x14:conditionalFormatting>
        <x14:conditionalFormatting xmlns:xm="http://schemas.microsoft.com/office/excel/2006/main">
          <x14:cfRule type="containsText" priority="9" operator="containsText" id="{9417DCD1-122A-41F8-959E-85218E6094C7}">
            <xm:f>NOT(ISERROR(SEARCH('Infos générales'!#REF!,B5)))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0" operator="containsText" id="{B7890BC7-7D24-4109-8CE6-D65384EA2C17}">
            <xm:f>NOT(ISERROR(SEARCH('Infos générales'!#REF!,B5)))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containsText" priority="7" operator="containsText" id="{B6CAE91A-5799-4FA3-841C-04B6770B79F6}">
            <xm:f>NOT(ISERROR(SEARCH('Infos générales'!#REF!,B6)))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8" operator="containsText" id="{028653DC-D8CD-491D-968F-AC0D4527E808}">
            <xm:f>NOT(ISERROR(SEARCH('Infos générales'!#REF!,B6)))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containsText" priority="5" operator="containsText" id="{D6F4E823-EFAC-49A0-B72A-29F87E3500BD}">
            <xm:f>NOT(ISERROR(SEARCH('Infos générales'!#REF!,H13)))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6" operator="containsText" id="{8C5766CD-B67C-49B0-B08E-336FF7F37E8D}">
            <xm:f>NOT(ISERROR(SEARCH('Infos générales'!#REF!,H13)))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H13:K13</xm:sqref>
        </x14:conditionalFormatting>
        <x14:conditionalFormatting xmlns:xm="http://schemas.microsoft.com/office/excel/2006/main">
          <x14:cfRule type="containsText" priority="3" operator="containsText" id="{3F805D34-B88F-4301-8066-4820BA886377}">
            <xm:f>NOT(ISERROR(SEARCH('Infos générales'!#REF!,H10)))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4" operator="containsText" id="{8237895F-ABB9-485C-A33A-C84C9F0F548C}">
            <xm:f>NOT(ISERROR(SEARCH('Infos générales'!#REF!,H10)))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H11:K12 I10:K10</xm:sqref>
        </x14:conditionalFormatting>
        <x14:conditionalFormatting xmlns:xm="http://schemas.microsoft.com/office/excel/2006/main">
          <x14:cfRule type="containsText" priority="1" operator="containsText" id="{4C7A7DB3-4F8B-4484-B1F3-705CB74B9023}">
            <xm:f>NOT(ISERROR(SEARCH('Infos générales'!#REF!,H10)))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" operator="containsText" id="{43512C93-D335-4C8C-ACA3-B59A72740CF9}">
            <xm:f>NOT(ISERROR(SEARCH('Infos générales'!#REF!,H10)))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H10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57D6336-9219-453E-99FE-480A97C7D581}">
          <x14:formula1>
            <xm:f>'Paramètres et listes'!$H$9:$I$9</xm:f>
          </x14:formula1>
          <xm:sqref>C6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4D13AE-9CCD-4F52-B01E-9E80739BBEB2}">
  <sheetPr codeName="Feuil39"/>
  <dimension ref="A1:I38"/>
  <sheetViews>
    <sheetView showGridLines="0" workbookViewId="0">
      <selection activeCell="F13" sqref="F13"/>
    </sheetView>
  </sheetViews>
  <sheetFormatPr baseColWidth="10" defaultColWidth="11.5703125" defaultRowHeight="16.5" x14ac:dyDescent="0.3"/>
  <cols>
    <col min="1" max="1" width="17.28515625" style="1" bestFit="1" customWidth="1"/>
    <col min="2" max="2" width="45.28515625" style="1" customWidth="1"/>
    <col min="3" max="3" width="66.42578125" style="1" customWidth="1"/>
    <col min="4" max="4" width="24.28515625" style="1" customWidth="1"/>
    <col min="5" max="5" width="27.140625" style="1" customWidth="1"/>
    <col min="6" max="6" width="22.42578125" style="1" bestFit="1" customWidth="1"/>
    <col min="7" max="7" width="23.140625" style="1" bestFit="1" customWidth="1"/>
    <col min="8" max="8" width="24.28515625" style="1" bestFit="1" customWidth="1"/>
    <col min="9" max="9" width="22.28515625" style="1" bestFit="1" customWidth="1"/>
    <col min="10" max="16384" width="11.5703125" style="1"/>
  </cols>
  <sheetData>
    <row r="1" spans="1:9" ht="26.25" thickBot="1" x14ac:dyDescent="0.55000000000000004">
      <c r="A1" s="68">
        <v>113</v>
      </c>
      <c r="B1" s="68"/>
      <c r="C1" s="68"/>
      <c r="D1" s="68"/>
      <c r="E1" s="68"/>
    </row>
    <row r="2" spans="1:9" ht="17.25" thickTop="1" x14ac:dyDescent="0.3"/>
    <row r="3" spans="1:9" x14ac:dyDescent="0.3">
      <c r="B3" s="3"/>
    </row>
    <row r="4" spans="1:9" x14ac:dyDescent="0.3">
      <c r="B4" s="50"/>
    </row>
    <row r="6" spans="1:9" x14ac:dyDescent="0.3">
      <c r="B6" s="3" t="s">
        <v>260</v>
      </c>
      <c r="C6" s="69"/>
    </row>
    <row r="7" spans="1:9" x14ac:dyDescent="0.3">
      <c r="B7" s="75" t="s">
        <v>261</v>
      </c>
      <c r="C7" s="84"/>
    </row>
    <row r="8" spans="1:9" x14ac:dyDescent="0.3">
      <c r="B8" s="78" t="s">
        <v>262</v>
      </c>
      <c r="C8" s="79"/>
      <c r="D8" s="80" t="str">
        <f>IF(C8="","",IF(C8&lt;0.2,"Le niveau d'économie d'énergie doit être &gt; 20 % pour être éligible",""))</f>
        <v/>
      </c>
    </row>
    <row r="9" spans="1:9" x14ac:dyDescent="0.3">
      <c r="B9" s="78" t="s">
        <v>276</v>
      </c>
      <c r="C9" s="23"/>
    </row>
    <row r="11" spans="1:9" x14ac:dyDescent="0.3">
      <c r="B11" s="3" t="s">
        <v>222</v>
      </c>
    </row>
    <row r="12" spans="1:9" ht="7.9" customHeight="1" x14ac:dyDescent="0.3">
      <c r="B12" s="35"/>
      <c r="C12" s="41"/>
      <c r="D12" s="41"/>
      <c r="E12" s="41"/>
      <c r="F12" s="41"/>
      <c r="G12" s="41"/>
      <c r="H12" s="41"/>
    </row>
    <row r="13" spans="1:9" ht="52.5" customHeight="1" x14ac:dyDescent="0.3">
      <c r="B13" s="27" t="s">
        <v>265</v>
      </c>
      <c r="C13" s="28" t="s">
        <v>266</v>
      </c>
      <c r="D13" s="28" t="s">
        <v>267</v>
      </c>
      <c r="E13" s="29" t="s">
        <v>268</v>
      </c>
      <c r="F13" s="28" t="s">
        <v>269</v>
      </c>
      <c r="G13" s="85" t="s">
        <v>270</v>
      </c>
      <c r="H13" s="85" t="s">
        <v>271</v>
      </c>
      <c r="I13" s="85" t="s">
        <v>272</v>
      </c>
    </row>
    <row r="14" spans="1:9" x14ac:dyDescent="0.3">
      <c r="B14" s="26"/>
      <c r="C14" s="23"/>
      <c r="D14" s="64">
        <f>IFERROR(INDBA113[[#This Row],[Colonne2]]*VLOOKUP('Données du site et synthèse'!$C$22,'113'!$B$21:$C$23,2,FALSE)/1000,0)</f>
        <v>0</v>
      </c>
      <c r="E14" s="43">
        <f>IFERROR(INDBA113[[#This Row],[Colonne3]]*'Données du site et synthèse'!$F$6,0)</f>
        <v>0</v>
      </c>
      <c r="F14" s="42" t="str">
        <f t="shared" ref="F14:F15" si="0">IF($C$7="Oui","Oui","Non")</f>
        <v>Non</v>
      </c>
      <c r="G14" s="42">
        <f>IF($C$8="",0,IF($C$8&lt;0.2,"Non éligible",IF(INDBA113[[#This Row],[Colonne5]]="Oui",1+$C$8*INDEX('Paramètres et listes'!$G$9:$I$15,MATCH(LEFT($A$1,3),'Paramètres et listes'!$G$9:$G$15,0),MATCH($C$9,'Paramètres et listes'!$G$9:$I$9,0)),0)))</f>
        <v>0</v>
      </c>
      <c r="H14" s="67">
        <f>IFERROR(INDBA113[[#This Row],[Colonne6]]*INDBA113[[#This Row],[Colonne3]],"Non éligible")</f>
        <v>0</v>
      </c>
      <c r="I14" s="81">
        <f>IFERROR(INDBA113[[#This Row],[Colonne7]]*'Données du site et synthèse'!$F$6,"Non éligible")</f>
        <v>0</v>
      </c>
    </row>
    <row r="15" spans="1:9" x14ac:dyDescent="0.3">
      <c r="B15" s="30"/>
      <c r="C15" s="31"/>
      <c r="D15" s="65">
        <f>IFERROR(INDBA113[[#This Row],[Colonne2]]*VLOOKUP('Données du site et synthèse'!$C$22,'113'!$B$21:$C$23,2,FALSE)/1000,0)</f>
        <v>0</v>
      </c>
      <c r="E15" s="44">
        <f>IFERROR(INDBA113[[#This Row],[Colonne3]]*'Données du site et synthèse'!$F$6,0)</f>
        <v>0</v>
      </c>
      <c r="F15" s="42" t="str">
        <f t="shared" si="0"/>
        <v>Non</v>
      </c>
      <c r="G15" s="42">
        <f>IF($C$8="",0,IF($C$8&lt;0.2,"Non éligible",IF(INDBA113[[#This Row],[Colonne5]]="Oui",1+$C$8*INDEX('Paramètres et listes'!$G$9:$I$15,MATCH(LEFT($A$1,3),'Paramètres et listes'!$G$9:$G$15,0),MATCH($C$9,'Paramètres et listes'!$G$9:$I$9,0)),0)))</f>
        <v>0</v>
      </c>
      <c r="H15" s="67">
        <f>IFERROR(INDBA113[[#This Row],[Colonne6]]*INDBA113[[#This Row],[Colonne3]],"Non éligible")</f>
        <v>0</v>
      </c>
      <c r="I15" s="81">
        <f>IFERROR(INDBA113[[#This Row],[Colonne7]]*'Données du site et synthèse'!$F$6,"Non éligible")</f>
        <v>0</v>
      </c>
    </row>
    <row r="16" spans="1:9" x14ac:dyDescent="0.3">
      <c r="B16" s="33" t="s">
        <v>224</v>
      </c>
      <c r="C16" s="34"/>
      <c r="D16" s="66">
        <f>SUBTOTAL(109,INDBA113[Colonne3])</f>
        <v>0</v>
      </c>
      <c r="E16" s="39">
        <f>SUBTOTAL(109,INDBA113[Colonne4])</f>
        <v>0</v>
      </c>
      <c r="F16" s="87"/>
      <c r="G16" s="87"/>
      <c r="H16" s="89">
        <f>SUBTOTAL(109,INDBA113[Colonne7])</f>
        <v>0</v>
      </c>
      <c r="I16" s="91">
        <f>SUBTOTAL(109,INDBA113[Colonne8])</f>
        <v>0</v>
      </c>
    </row>
    <row r="18" spans="1:8" x14ac:dyDescent="0.3">
      <c r="B18" s="3" t="s">
        <v>223</v>
      </c>
      <c r="F18" s="49"/>
    </row>
    <row r="19" spans="1:8" ht="7.9" customHeight="1" x14ac:dyDescent="0.3"/>
    <row r="20" spans="1:8" x14ac:dyDescent="0.3">
      <c r="B20" s="57"/>
      <c r="C20" s="57"/>
      <c r="D20" s="51"/>
      <c r="E20" s="49"/>
      <c r="F20" s="47"/>
      <c r="G20" s="111"/>
      <c r="H20" s="112"/>
    </row>
    <row r="21" spans="1:8" x14ac:dyDescent="0.3">
      <c r="B21" s="5" t="s">
        <v>0</v>
      </c>
      <c r="C21" s="59">
        <v>3400</v>
      </c>
      <c r="D21" s="40"/>
      <c r="F21" s="47"/>
      <c r="G21" s="47"/>
      <c r="H21" s="47"/>
    </row>
    <row r="22" spans="1:8" x14ac:dyDescent="0.3">
      <c r="B22" s="8" t="s">
        <v>1</v>
      </c>
      <c r="C22" s="6">
        <v>4000</v>
      </c>
      <c r="D22" s="40"/>
      <c r="F22" s="48"/>
      <c r="G22" s="48"/>
      <c r="H22" s="48"/>
    </row>
    <row r="23" spans="1:8" x14ac:dyDescent="0.3">
      <c r="B23" s="8" t="s">
        <v>2</v>
      </c>
      <c r="C23" s="6">
        <v>6400</v>
      </c>
      <c r="D23" s="40"/>
      <c r="F23" s="48"/>
      <c r="G23" s="48"/>
      <c r="H23" s="48"/>
    </row>
    <row r="25" spans="1:8" x14ac:dyDescent="0.3">
      <c r="B25" s="61"/>
    </row>
    <row r="29" spans="1:8" x14ac:dyDescent="0.3">
      <c r="B29" s="3"/>
    </row>
    <row r="30" spans="1:8" ht="5.45" customHeight="1" x14ac:dyDescent="0.3">
      <c r="B30" s="3"/>
    </row>
    <row r="31" spans="1:8" ht="50.45" customHeight="1" x14ac:dyDescent="0.3">
      <c r="A31" s="45"/>
      <c r="B31" s="107"/>
      <c r="C31" s="107"/>
      <c r="D31" s="107"/>
      <c r="E31" s="107"/>
    </row>
    <row r="32" spans="1:8" x14ac:dyDescent="0.3">
      <c r="A32" s="46"/>
      <c r="B32" s="108"/>
      <c r="C32" s="108"/>
      <c r="D32" s="108"/>
      <c r="E32" s="108"/>
    </row>
    <row r="33" spans="1:5" x14ac:dyDescent="0.3">
      <c r="A33" s="46"/>
      <c r="B33" s="108"/>
      <c r="C33" s="108"/>
      <c r="D33" s="108"/>
      <c r="E33" s="108"/>
    </row>
    <row r="34" spans="1:5" ht="32.450000000000003" customHeight="1" x14ac:dyDescent="0.3">
      <c r="A34" s="45"/>
      <c r="B34" s="107"/>
      <c r="C34" s="107"/>
      <c r="D34" s="107"/>
      <c r="E34" s="107"/>
    </row>
    <row r="35" spans="1:5" x14ac:dyDescent="0.3">
      <c r="A35" s="45"/>
      <c r="B35" s="107"/>
      <c r="C35" s="107"/>
      <c r="D35" s="107"/>
      <c r="E35" s="107"/>
    </row>
    <row r="36" spans="1:5" ht="67.900000000000006" customHeight="1" x14ac:dyDescent="0.3">
      <c r="A36" s="45"/>
      <c r="B36" s="107"/>
      <c r="C36" s="107"/>
      <c r="D36" s="107"/>
      <c r="E36" s="107"/>
    </row>
    <row r="38" spans="1:5" x14ac:dyDescent="0.3">
      <c r="B38" s="3"/>
    </row>
  </sheetData>
  <mergeCells count="7">
    <mergeCell ref="B34:E34"/>
    <mergeCell ref="B35:E35"/>
    <mergeCell ref="B36:E36"/>
    <mergeCell ref="G20:H20"/>
    <mergeCell ref="B31:E31"/>
    <mergeCell ref="B32:E32"/>
    <mergeCell ref="B33:E33"/>
  </mergeCells>
  <phoneticPr fontId="7" type="noConversion"/>
  <conditionalFormatting sqref="B4">
    <cfRule type="containsText" dxfId="37" priority="23" operator="containsText" text="Eligible">
      <formula>NOT(ISERROR(SEARCH("Eligible",B4)))</formula>
    </cfRule>
    <cfRule type="containsText" dxfId="36" priority="24" operator="containsText" text="Non éligible">
      <formula>NOT(ISERROR(SEARCH("Non éligible",B4)))</formula>
    </cfRule>
  </conditionalFormatting>
  <dataValidations count="1">
    <dataValidation type="list" allowBlank="1" showInputMessage="1" showErrorMessage="1" sqref="C7 F14:F15" xr:uid="{2D9630EE-DE07-4E37-AFC8-487F22880FE8}">
      <formula1>"Oui,Non"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7" operator="containsText" id="{7BD10857-DADC-41FE-8BE2-52FD42C334C6}">
            <xm:f>NOT(ISERROR(SEARCH('Infos générales'!#REF!,A11)))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8" operator="containsText" id="{B20B0C8D-B612-46BC-99D8-497CE5F49D95}">
            <xm:f>NOT(ISERROR(SEARCH('Infos générales'!#REF!,A11)))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B19:H19 C17:H18 C20:D20 A30:XFD33 A37:XFD1048576 A34:B36 F34:XFD36 D21:D23 E20:H28 I17:XFD28 A14:E15 C13:E13 A18:A29 C29:XFD29 J13:XFD16 A11:A13</xm:sqref>
        </x14:conditionalFormatting>
        <x14:conditionalFormatting xmlns:xm="http://schemas.microsoft.com/office/excel/2006/main">
          <x14:cfRule type="containsText" priority="25" operator="containsText" id="{C500DD29-69C5-4656-B9F0-867DE3D1CEB4}">
            <xm:f>NOT(ISERROR(SEARCH('Infos générales'!#REF!,A1)))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6" operator="containsText" id="{F3DF4304-A47C-4AD4-BB64-A72C7B43B819}">
            <xm:f>NOT(ISERROR(SEARCH('Infos générales'!#REF!,A1)))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A16:A17 C11:XFD11 A5:XFD5 A3:A4 C3:XFD4 A1:XFD2 A10:XFD10 A6:A9 D6:XFD7 D9:XFD9 E8:XFD8 C12 I12:XFD12</xm:sqref>
        </x14:conditionalFormatting>
        <x14:conditionalFormatting xmlns:xm="http://schemas.microsoft.com/office/excel/2006/main">
          <x14:cfRule type="containsText" priority="22" operator="containsText" id="{10CAFAA1-9148-4DFC-AE69-F0B5E24947F1}">
            <xm:f>NOT(ISERROR(SEARCH('Infos générales'!#REF!,B21)))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B21:C23</xm:sqref>
        </x14:conditionalFormatting>
        <x14:conditionalFormatting xmlns:xm="http://schemas.microsoft.com/office/excel/2006/main">
          <x14:cfRule type="containsText" priority="21" operator="containsText" id="{847FA5A1-CAFA-4D75-8781-104F43668299}">
            <xm:f>NOT(ISERROR(SEARCH('Infos générales'!#REF!,B21)))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B21:C23</xm:sqref>
        </x14:conditionalFormatting>
        <x14:conditionalFormatting xmlns:xm="http://schemas.microsoft.com/office/excel/2006/main">
          <x14:cfRule type="containsText" priority="19" operator="containsText" id="{0FC8FD3B-54A3-4D89-98B2-10868B47E1DD}">
            <xm:f>NOT(ISERROR(SEARCH('Infos générales'!#REF!,B13)))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0" operator="containsText" id="{23F27090-1B5B-49E4-A0CA-26AB6327C061}">
            <xm:f>NOT(ISERROR(SEARCH('Infos générales'!#REF!,B13)))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containsText" priority="17" operator="containsText" id="{3E7A034A-0442-46A1-B793-CE330939A910}">
            <xm:f>NOT(ISERROR(SEARCH('Infos générales'!#REF!,B29)))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8" operator="containsText" id="{DC49E030-6994-4BF7-AA2E-8892BB7ADD9D}">
            <xm:f>NOT(ISERROR(SEARCH('Infos générales'!#REF!,B29)))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B29</xm:sqref>
        </x14:conditionalFormatting>
        <x14:conditionalFormatting xmlns:xm="http://schemas.microsoft.com/office/excel/2006/main">
          <x14:cfRule type="containsText" priority="15" operator="containsText" id="{FDF17156-BB6B-4D26-8D87-843D6DF2472F}">
            <xm:f>NOT(ISERROR(SEARCH('Infos générales'!#REF!,C6)))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6" operator="containsText" id="{F7250F63-412D-4E84-9A3D-6908FF2E4871}">
            <xm:f>NOT(ISERROR(SEARCH('Infos générales'!#REF!,C6)))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C6:C9</xm:sqref>
        </x14:conditionalFormatting>
        <x14:conditionalFormatting xmlns:xm="http://schemas.microsoft.com/office/excel/2006/main">
          <x14:cfRule type="containsText" priority="13" operator="containsText" id="{9785E959-6CB0-41D2-B08D-DF0E56E22D17}">
            <xm:f>NOT(ISERROR(SEARCH('Infos générales'!#REF!,B7)))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4" operator="containsText" id="{0CFB6704-2DED-4B36-A301-DAE6CAA2530C}">
            <xm:f>NOT(ISERROR(SEARCH('Infos générales'!#REF!,B7)))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containsText" priority="11" operator="containsText" id="{F1E8AC63-D2E2-49B5-9D73-0F89BA038BD2}">
            <xm:f>NOT(ISERROR(SEARCH('Infos générales'!#REF!,C7)))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2" operator="containsText" id="{58C21BAF-D9EE-4F77-B5C0-CEC7E9DA0110}">
            <xm:f>NOT(ISERROR(SEARCH('Infos générales'!#REF!,C7)))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C7</xm:sqref>
        </x14:conditionalFormatting>
        <x14:conditionalFormatting xmlns:xm="http://schemas.microsoft.com/office/excel/2006/main">
          <x14:cfRule type="containsText" priority="9" operator="containsText" id="{0CAD9A1E-8504-4731-9A16-3089427B31CC}">
            <xm:f>NOT(ISERROR(SEARCH('Infos générales'!#REF!,B8)))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10" operator="containsText" id="{F2EC52F7-A97F-4E81-A503-71148714A921}">
            <xm:f>NOT(ISERROR(SEARCH('Infos générales'!#REF!,B8)))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containsText" priority="7" operator="containsText" id="{06D797C9-9A54-44CC-966A-8F46DFF6927F}">
            <xm:f>NOT(ISERROR(SEARCH('Infos générales'!#REF!,B9)))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8" operator="containsText" id="{953B397D-B2A4-4C53-B8F2-750CBB372541}">
            <xm:f>NOT(ISERROR(SEARCH('Infos générales'!#REF!,B9)))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containsText" priority="5" operator="containsText" id="{C7D8A1F7-93FF-45DA-A0D3-6F92952404B4}">
            <xm:f>NOT(ISERROR(SEARCH('Infos générales'!#REF!,F16)))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6" operator="containsText" id="{0D7C3DF7-4B9B-4C17-9AD3-F8F7CD451BB8}">
            <xm:f>NOT(ISERROR(SEARCH('Infos générales'!#REF!,F16)))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F16:I16</xm:sqref>
        </x14:conditionalFormatting>
        <x14:conditionalFormatting xmlns:xm="http://schemas.microsoft.com/office/excel/2006/main">
          <x14:cfRule type="containsText" priority="3" operator="containsText" id="{082D5F47-0203-46D0-A01D-83B468D83462}">
            <xm:f>NOT(ISERROR(SEARCH('Infos générales'!#REF!,F13)))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4" operator="containsText" id="{923D313B-F6A8-4D02-B828-7EF955C1A568}">
            <xm:f>NOT(ISERROR(SEARCH('Infos générales'!#REF!,F13)))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F14:I15 G13:I13</xm:sqref>
        </x14:conditionalFormatting>
        <x14:conditionalFormatting xmlns:xm="http://schemas.microsoft.com/office/excel/2006/main">
          <x14:cfRule type="containsText" priority="1" operator="containsText" id="{E7605304-F409-4A7E-805A-06F989D8B3E6}">
            <xm:f>NOT(ISERROR(SEARCH('Infos générales'!#REF!,F13)))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14:cfRule type="containsText" priority="2" operator="containsText" id="{23A6062C-7356-4FD4-8C25-42691D3FC23B}">
            <xm:f>NOT(ISERROR(SEARCH('Infos générales'!#REF!,F13)))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C7EB13F-A24C-4B30-A914-9250E8CBE10C}">
          <x14:formula1>
            <xm:f>'Paramètres et listes'!$H$9:$I$9</xm:f>
          </x14:formula1>
          <xm:sqref>C9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564CD-B58D-431A-9CF0-F6B21DEAD43C}">
  <sheetPr codeName="Feuil3"/>
  <dimension ref="A1:I115"/>
  <sheetViews>
    <sheetView showGridLines="0" topLeftCell="D16" zoomScale="70" zoomScaleNormal="70" workbookViewId="0">
      <selection activeCell="D105" sqref="D105"/>
    </sheetView>
  </sheetViews>
  <sheetFormatPr baseColWidth="10" defaultColWidth="11" defaultRowHeight="16.5" x14ac:dyDescent="0.3"/>
  <cols>
    <col min="1" max="1" width="14" style="1" bestFit="1" customWidth="1"/>
    <col min="2" max="2" width="15.42578125" style="1" customWidth="1"/>
    <col min="3" max="3" width="141.140625" style="1" customWidth="1"/>
    <col min="4" max="4" width="17.28515625" style="1" bestFit="1" customWidth="1"/>
    <col min="5" max="5" width="131.85546875" style="1" bestFit="1" customWidth="1"/>
    <col min="6" max="6" width="34.140625" style="1" customWidth="1"/>
    <col min="7" max="7" width="38" style="1" bestFit="1" customWidth="1"/>
    <col min="8" max="8" width="20.28515625" style="1" customWidth="1"/>
    <col min="9" max="9" width="17.140625" style="1" customWidth="1"/>
    <col min="10" max="16384" width="11" style="1"/>
  </cols>
  <sheetData>
    <row r="1" spans="2:9" x14ac:dyDescent="0.3">
      <c r="C1" s="9"/>
      <c r="D1" s="9"/>
      <c r="E1" s="9"/>
      <c r="F1" s="9"/>
    </row>
    <row r="2" spans="2:9" ht="49.5" x14ac:dyDescent="0.3">
      <c r="B2" s="70" t="s">
        <v>227</v>
      </c>
      <c r="C2" s="71" t="s">
        <v>101</v>
      </c>
      <c r="D2" s="71" t="s">
        <v>3</v>
      </c>
      <c r="E2" s="71" t="s">
        <v>5</v>
      </c>
      <c r="F2" s="92"/>
      <c r="G2" s="93" t="s">
        <v>232</v>
      </c>
    </row>
    <row r="3" spans="2:9" x14ac:dyDescent="0.3">
      <c r="B3" s="10" t="s">
        <v>6</v>
      </c>
      <c r="C3" s="11" t="s">
        <v>102</v>
      </c>
      <c r="D3" s="12" t="s">
        <v>0</v>
      </c>
      <c r="E3" s="12" t="s">
        <v>209</v>
      </c>
      <c r="G3" s="10" t="s">
        <v>228</v>
      </c>
    </row>
    <row r="4" spans="2:9" x14ac:dyDescent="0.3">
      <c r="B4" s="10" t="s">
        <v>7</v>
      </c>
      <c r="C4" s="11" t="s">
        <v>103</v>
      </c>
      <c r="D4" s="12" t="s">
        <v>0</v>
      </c>
      <c r="E4" s="12" t="s">
        <v>209</v>
      </c>
      <c r="G4" s="10" t="s">
        <v>229</v>
      </c>
    </row>
    <row r="5" spans="2:9" x14ac:dyDescent="0.3">
      <c r="B5" s="10" t="s">
        <v>8</v>
      </c>
      <c r="C5" s="11" t="s">
        <v>104</v>
      </c>
      <c r="D5" s="12" t="s">
        <v>0</v>
      </c>
      <c r="E5" s="12" t="s">
        <v>210</v>
      </c>
      <c r="G5" s="10" t="s">
        <v>230</v>
      </c>
    </row>
    <row r="6" spans="2:9" x14ac:dyDescent="0.3">
      <c r="B6" s="10" t="s">
        <v>9</v>
      </c>
      <c r="C6" s="11" t="s">
        <v>105</v>
      </c>
      <c r="D6" s="12" t="s">
        <v>1</v>
      </c>
      <c r="E6" s="12" t="s">
        <v>209</v>
      </c>
      <c r="G6" s="10" t="s">
        <v>231</v>
      </c>
    </row>
    <row r="7" spans="2:9" x14ac:dyDescent="0.3">
      <c r="B7" s="10" t="s">
        <v>10</v>
      </c>
      <c r="C7" s="11" t="s">
        <v>106</v>
      </c>
      <c r="D7" s="12" t="s">
        <v>0</v>
      </c>
      <c r="E7" s="12" t="s">
        <v>211</v>
      </c>
    </row>
    <row r="8" spans="2:9" x14ac:dyDescent="0.3">
      <c r="B8" s="10" t="s">
        <v>11</v>
      </c>
      <c r="C8" s="11" t="s">
        <v>107</v>
      </c>
      <c r="D8" s="12" t="s">
        <v>2</v>
      </c>
      <c r="E8" s="12" t="s">
        <v>209</v>
      </c>
      <c r="H8" s="105" t="s">
        <v>242</v>
      </c>
      <c r="I8" s="105"/>
    </row>
    <row r="9" spans="2:9" x14ac:dyDescent="0.3">
      <c r="B9" s="10" t="s">
        <v>12</v>
      </c>
      <c r="C9" s="11" t="s">
        <v>108</v>
      </c>
      <c r="D9" s="12" t="s">
        <v>1</v>
      </c>
      <c r="E9" s="12" t="s">
        <v>212</v>
      </c>
      <c r="G9" s="74" t="s">
        <v>235</v>
      </c>
      <c r="H9" s="74" t="s">
        <v>247</v>
      </c>
      <c r="I9" s="74" t="s">
        <v>248</v>
      </c>
    </row>
    <row r="10" spans="2:9" x14ac:dyDescent="0.3">
      <c r="B10" s="10" t="s">
        <v>13</v>
      </c>
      <c r="C10" s="11" t="s">
        <v>109</v>
      </c>
      <c r="D10" s="12" t="s">
        <v>0</v>
      </c>
      <c r="E10" s="12" t="s">
        <v>212</v>
      </c>
      <c r="G10" s="10" t="s">
        <v>236</v>
      </c>
      <c r="H10" s="10" t="s">
        <v>243</v>
      </c>
      <c r="I10" s="10" t="s">
        <v>245</v>
      </c>
    </row>
    <row r="11" spans="2:9" x14ac:dyDescent="0.3">
      <c r="B11" s="10" t="s">
        <v>14</v>
      </c>
      <c r="C11" s="11" t="s">
        <v>110</v>
      </c>
      <c r="D11" s="12" t="s">
        <v>1</v>
      </c>
      <c r="E11" s="12" t="s">
        <v>212</v>
      </c>
      <c r="G11" s="10" t="s">
        <v>237</v>
      </c>
      <c r="H11" s="10" t="s">
        <v>244</v>
      </c>
      <c r="I11" s="10" t="s">
        <v>246</v>
      </c>
    </row>
    <row r="12" spans="2:9" x14ac:dyDescent="0.3">
      <c r="B12" s="10" t="s">
        <v>15</v>
      </c>
      <c r="C12" s="11" t="s">
        <v>111</v>
      </c>
      <c r="D12" s="12" t="s">
        <v>0</v>
      </c>
      <c r="E12" s="12" t="s">
        <v>212</v>
      </c>
      <c r="G12" s="10" t="s">
        <v>238</v>
      </c>
      <c r="H12" s="10" t="s">
        <v>243</v>
      </c>
      <c r="I12" s="10" t="s">
        <v>245</v>
      </c>
    </row>
    <row r="13" spans="2:9" x14ac:dyDescent="0.3">
      <c r="B13" s="10" t="s">
        <v>16</v>
      </c>
      <c r="C13" s="11" t="s">
        <v>112</v>
      </c>
      <c r="D13" s="12" t="s">
        <v>2</v>
      </c>
      <c r="E13" s="12" t="s">
        <v>209</v>
      </c>
      <c r="G13" s="10" t="s">
        <v>239</v>
      </c>
      <c r="H13" s="10" t="s">
        <v>244</v>
      </c>
      <c r="I13" s="10" t="s">
        <v>246</v>
      </c>
    </row>
    <row r="14" spans="2:9" x14ac:dyDescent="0.3">
      <c r="B14" s="10" t="s">
        <v>17</v>
      </c>
      <c r="C14" s="11" t="s">
        <v>113</v>
      </c>
      <c r="D14" s="12" t="s">
        <v>1</v>
      </c>
      <c r="E14" s="12" t="s">
        <v>210</v>
      </c>
      <c r="G14" s="10" t="s">
        <v>240</v>
      </c>
      <c r="H14" s="10" t="s">
        <v>243</v>
      </c>
      <c r="I14" s="10" t="s">
        <v>245</v>
      </c>
    </row>
    <row r="15" spans="2:9" x14ac:dyDescent="0.3">
      <c r="B15" s="10" t="s">
        <v>18</v>
      </c>
      <c r="C15" s="11" t="s">
        <v>114</v>
      </c>
      <c r="D15" s="12" t="s">
        <v>2</v>
      </c>
      <c r="E15" s="12" t="s">
        <v>212</v>
      </c>
      <c r="G15" s="10" t="s">
        <v>241</v>
      </c>
      <c r="H15" s="10" t="s">
        <v>243</v>
      </c>
      <c r="I15" s="10" t="s">
        <v>245</v>
      </c>
    </row>
    <row r="16" spans="2:9" x14ac:dyDescent="0.3">
      <c r="B16" s="10" t="s">
        <v>19</v>
      </c>
      <c r="C16" s="11" t="s">
        <v>115</v>
      </c>
      <c r="D16" s="12" t="s">
        <v>0</v>
      </c>
      <c r="E16" s="12" t="s">
        <v>209</v>
      </c>
    </row>
    <row r="17" spans="2:5" x14ac:dyDescent="0.3">
      <c r="B17" s="10" t="s">
        <v>20</v>
      </c>
      <c r="C17" s="11" t="s">
        <v>116</v>
      </c>
      <c r="D17" s="12" t="s">
        <v>0</v>
      </c>
      <c r="E17" s="12" t="s">
        <v>210</v>
      </c>
    </row>
    <row r="18" spans="2:5" x14ac:dyDescent="0.3">
      <c r="B18" s="10" t="s">
        <v>21</v>
      </c>
      <c r="C18" s="11" t="s">
        <v>117</v>
      </c>
      <c r="D18" s="12" t="s">
        <v>1</v>
      </c>
      <c r="E18" s="12" t="s">
        <v>212</v>
      </c>
    </row>
    <row r="19" spans="2:5" x14ac:dyDescent="0.3">
      <c r="B19" s="10" t="s">
        <v>22</v>
      </c>
      <c r="C19" s="11" t="s">
        <v>118</v>
      </c>
      <c r="D19" s="12" t="s">
        <v>1</v>
      </c>
      <c r="E19" s="12" t="s">
        <v>209</v>
      </c>
    </row>
    <row r="20" spans="2:5" x14ac:dyDescent="0.3">
      <c r="B20" s="10" t="s">
        <v>23</v>
      </c>
      <c r="C20" s="11" t="s">
        <v>119</v>
      </c>
      <c r="D20" s="12" t="s">
        <v>1</v>
      </c>
      <c r="E20" s="12" t="s">
        <v>212</v>
      </c>
    </row>
    <row r="21" spans="2:5" x14ac:dyDescent="0.3">
      <c r="B21" s="10" t="s">
        <v>24</v>
      </c>
      <c r="C21" s="11" t="s">
        <v>120</v>
      </c>
      <c r="D21" s="12" t="s">
        <v>0</v>
      </c>
      <c r="E21" s="12" t="s">
        <v>210</v>
      </c>
    </row>
    <row r="22" spans="2:5" x14ac:dyDescent="0.3">
      <c r="B22" s="10" t="s">
        <v>25</v>
      </c>
      <c r="C22" s="11" t="s">
        <v>201</v>
      </c>
      <c r="D22" s="12" t="s">
        <v>2</v>
      </c>
      <c r="E22" s="12" t="s">
        <v>210</v>
      </c>
    </row>
    <row r="23" spans="2:5" x14ac:dyDescent="0.3">
      <c r="B23" s="10" t="s">
        <v>26</v>
      </c>
      <c r="C23" s="11" t="s">
        <v>121</v>
      </c>
      <c r="D23" s="12" t="s">
        <v>0</v>
      </c>
      <c r="E23" s="12" t="s">
        <v>212</v>
      </c>
    </row>
    <row r="24" spans="2:5" x14ac:dyDescent="0.3">
      <c r="B24" s="10" t="s">
        <v>27</v>
      </c>
      <c r="C24" s="11" t="s">
        <v>122</v>
      </c>
      <c r="D24" s="12" t="s">
        <v>1</v>
      </c>
      <c r="E24" s="12" t="s">
        <v>210</v>
      </c>
    </row>
    <row r="25" spans="2:5" x14ac:dyDescent="0.3">
      <c r="B25" s="10" t="s">
        <v>28</v>
      </c>
      <c r="C25" s="11" t="s">
        <v>123</v>
      </c>
      <c r="D25" s="12" t="s">
        <v>0</v>
      </c>
      <c r="E25" s="12" t="s">
        <v>210</v>
      </c>
    </row>
    <row r="26" spans="2:5" x14ac:dyDescent="0.3">
      <c r="B26" s="10" t="s">
        <v>29</v>
      </c>
      <c r="C26" s="11" t="s">
        <v>124</v>
      </c>
      <c r="D26" s="12" t="s">
        <v>1</v>
      </c>
      <c r="E26" s="12" t="s">
        <v>209</v>
      </c>
    </row>
    <row r="27" spans="2:5" x14ac:dyDescent="0.3">
      <c r="B27" s="10" t="s">
        <v>30</v>
      </c>
      <c r="C27" s="11" t="s">
        <v>125</v>
      </c>
      <c r="D27" s="12" t="s">
        <v>0</v>
      </c>
      <c r="E27" s="12" t="s">
        <v>212</v>
      </c>
    </row>
    <row r="28" spans="2:5" x14ac:dyDescent="0.3">
      <c r="B28" s="10" t="s">
        <v>31</v>
      </c>
      <c r="C28" s="11" t="s">
        <v>126</v>
      </c>
      <c r="D28" s="12" t="s">
        <v>1</v>
      </c>
      <c r="E28" s="12" t="s">
        <v>209</v>
      </c>
    </row>
    <row r="29" spans="2:5" x14ac:dyDescent="0.3">
      <c r="B29" s="10" t="s">
        <v>32</v>
      </c>
      <c r="C29" s="11" t="s">
        <v>127</v>
      </c>
      <c r="D29" s="12" t="s">
        <v>0</v>
      </c>
      <c r="E29" s="12" t="s">
        <v>209</v>
      </c>
    </row>
    <row r="30" spans="2:5" x14ac:dyDescent="0.3">
      <c r="B30" s="10" t="s">
        <v>33</v>
      </c>
      <c r="C30" s="11" t="s">
        <v>128</v>
      </c>
      <c r="D30" s="12" t="s">
        <v>0</v>
      </c>
      <c r="E30" s="12" t="s">
        <v>212</v>
      </c>
    </row>
    <row r="31" spans="2:5" x14ac:dyDescent="0.3">
      <c r="B31" s="10" t="s">
        <v>34</v>
      </c>
      <c r="C31" s="11" t="s">
        <v>129</v>
      </c>
      <c r="D31" s="12" t="s">
        <v>1</v>
      </c>
      <c r="E31" s="12" t="s">
        <v>210</v>
      </c>
    </row>
    <row r="32" spans="2:5" x14ac:dyDescent="0.3">
      <c r="B32" s="10" t="s">
        <v>35</v>
      </c>
      <c r="C32" s="11" t="s">
        <v>130</v>
      </c>
      <c r="D32" s="12" t="s">
        <v>2</v>
      </c>
      <c r="E32" s="12" t="s">
        <v>212</v>
      </c>
    </row>
    <row r="33" spans="2:5" x14ac:dyDescent="0.3">
      <c r="B33" s="10" t="s">
        <v>36</v>
      </c>
      <c r="C33" s="11" t="s">
        <v>131</v>
      </c>
      <c r="D33" s="12" t="s">
        <v>1</v>
      </c>
      <c r="E33" s="12" t="s">
        <v>212</v>
      </c>
    </row>
    <row r="34" spans="2:5" x14ac:dyDescent="0.3">
      <c r="B34" s="10" t="s">
        <v>37</v>
      </c>
      <c r="C34" s="11" t="s">
        <v>132</v>
      </c>
      <c r="D34" s="12" t="s">
        <v>1</v>
      </c>
      <c r="E34" s="12" t="s">
        <v>212</v>
      </c>
    </row>
    <row r="35" spans="2:5" x14ac:dyDescent="0.3">
      <c r="B35" s="10" t="s">
        <v>38</v>
      </c>
      <c r="C35" s="11" t="s">
        <v>133</v>
      </c>
      <c r="D35" s="12" t="s">
        <v>1</v>
      </c>
      <c r="E35" s="12" t="s">
        <v>212</v>
      </c>
    </row>
    <row r="36" spans="2:5" x14ac:dyDescent="0.3">
      <c r="B36" s="10" t="s">
        <v>39</v>
      </c>
      <c r="C36" s="11" t="s">
        <v>134</v>
      </c>
      <c r="D36" s="12" t="s">
        <v>2</v>
      </c>
      <c r="E36" s="12" t="s">
        <v>211</v>
      </c>
    </row>
    <row r="37" spans="2:5" x14ac:dyDescent="0.3">
      <c r="B37" s="10" t="s">
        <v>40</v>
      </c>
      <c r="C37" s="11" t="s">
        <v>135</v>
      </c>
      <c r="D37" s="12" t="s">
        <v>1</v>
      </c>
      <c r="E37" s="12" t="s">
        <v>210</v>
      </c>
    </row>
    <row r="38" spans="2:5" x14ac:dyDescent="0.3">
      <c r="B38" s="10" t="s">
        <v>41</v>
      </c>
      <c r="C38" s="11" t="s">
        <v>136</v>
      </c>
      <c r="D38" s="12" t="s">
        <v>1</v>
      </c>
      <c r="E38" s="12" t="s">
        <v>212</v>
      </c>
    </row>
    <row r="39" spans="2:5" x14ac:dyDescent="0.3">
      <c r="B39" s="10" t="s">
        <v>42</v>
      </c>
      <c r="C39" s="11" t="s">
        <v>137</v>
      </c>
      <c r="D39" s="12" t="s">
        <v>1</v>
      </c>
      <c r="E39" s="12" t="s">
        <v>212</v>
      </c>
    </row>
    <row r="40" spans="2:5" x14ac:dyDescent="0.3">
      <c r="B40" s="10" t="s">
        <v>43</v>
      </c>
      <c r="C40" s="11" t="s">
        <v>138</v>
      </c>
      <c r="D40" s="12" t="s">
        <v>0</v>
      </c>
      <c r="E40" s="12" t="s">
        <v>209</v>
      </c>
    </row>
    <row r="41" spans="2:5" x14ac:dyDescent="0.3">
      <c r="B41" s="10" t="s">
        <v>44</v>
      </c>
      <c r="C41" s="11" t="s">
        <v>139</v>
      </c>
      <c r="D41" s="12" t="s">
        <v>0</v>
      </c>
      <c r="E41" s="12" t="s">
        <v>209</v>
      </c>
    </row>
    <row r="42" spans="2:5" x14ac:dyDescent="0.3">
      <c r="B42" s="10" t="s">
        <v>45</v>
      </c>
      <c r="C42" s="11" t="s">
        <v>140</v>
      </c>
      <c r="D42" s="12" t="s">
        <v>1</v>
      </c>
      <c r="E42" s="12" t="s">
        <v>212</v>
      </c>
    </row>
    <row r="43" spans="2:5" x14ac:dyDescent="0.3">
      <c r="B43" s="10" t="s">
        <v>46</v>
      </c>
      <c r="C43" s="11" t="s">
        <v>141</v>
      </c>
      <c r="D43" s="12" t="s">
        <v>1</v>
      </c>
      <c r="E43" s="12" t="s">
        <v>212</v>
      </c>
    </row>
    <row r="44" spans="2:5" x14ac:dyDescent="0.3">
      <c r="B44" s="10" t="s">
        <v>47</v>
      </c>
      <c r="C44" s="11" t="s">
        <v>142</v>
      </c>
      <c r="D44" s="12" t="s">
        <v>0</v>
      </c>
      <c r="E44" s="12" t="s">
        <v>210</v>
      </c>
    </row>
    <row r="45" spans="2:5" x14ac:dyDescent="0.3">
      <c r="B45" s="10" t="s">
        <v>48</v>
      </c>
      <c r="C45" s="11" t="s">
        <v>143</v>
      </c>
      <c r="D45" s="12" t="s">
        <v>0</v>
      </c>
      <c r="E45" s="12" t="s">
        <v>210</v>
      </c>
    </row>
    <row r="46" spans="2:5" x14ac:dyDescent="0.3">
      <c r="B46" s="10" t="s">
        <v>49</v>
      </c>
      <c r="C46" s="11" t="s">
        <v>144</v>
      </c>
      <c r="D46" s="12" t="s">
        <v>1</v>
      </c>
      <c r="E46" s="12" t="s">
        <v>212</v>
      </c>
    </row>
    <row r="47" spans="2:5" x14ac:dyDescent="0.3">
      <c r="B47" s="10" t="s">
        <v>50</v>
      </c>
      <c r="C47" s="11" t="s">
        <v>145</v>
      </c>
      <c r="D47" s="12" t="s">
        <v>0</v>
      </c>
      <c r="E47" s="12" t="s">
        <v>209</v>
      </c>
    </row>
    <row r="48" spans="2:5" x14ac:dyDescent="0.3">
      <c r="B48" s="10" t="s">
        <v>51</v>
      </c>
      <c r="C48" s="11" t="s">
        <v>146</v>
      </c>
      <c r="D48" s="12" t="s">
        <v>1</v>
      </c>
      <c r="E48" s="12" t="s">
        <v>212</v>
      </c>
    </row>
    <row r="49" spans="2:5" x14ac:dyDescent="0.3">
      <c r="B49" s="10" t="s">
        <v>52</v>
      </c>
      <c r="C49" s="11" t="s">
        <v>147</v>
      </c>
      <c r="D49" s="12" t="s">
        <v>1</v>
      </c>
      <c r="E49" s="12" t="s">
        <v>210</v>
      </c>
    </row>
    <row r="50" spans="2:5" x14ac:dyDescent="0.3">
      <c r="B50" s="10" t="s">
        <v>53</v>
      </c>
      <c r="C50" s="11" t="s">
        <v>148</v>
      </c>
      <c r="D50" s="12" t="s">
        <v>1</v>
      </c>
      <c r="E50" s="12" t="s">
        <v>210</v>
      </c>
    </row>
    <row r="51" spans="2:5" x14ac:dyDescent="0.3">
      <c r="B51" s="10" t="s">
        <v>54</v>
      </c>
      <c r="C51" s="11" t="s">
        <v>149</v>
      </c>
      <c r="D51" s="12" t="s">
        <v>1</v>
      </c>
      <c r="E51" s="12" t="s">
        <v>210</v>
      </c>
    </row>
    <row r="52" spans="2:5" x14ac:dyDescent="0.3">
      <c r="B52" s="10" t="s">
        <v>55</v>
      </c>
      <c r="C52" s="11" t="s">
        <v>150</v>
      </c>
      <c r="D52" s="12" t="s">
        <v>1</v>
      </c>
      <c r="E52" s="12" t="s">
        <v>210</v>
      </c>
    </row>
    <row r="53" spans="2:5" x14ac:dyDescent="0.3">
      <c r="B53" s="10" t="s">
        <v>56</v>
      </c>
      <c r="C53" s="11" t="s">
        <v>151</v>
      </c>
      <c r="D53" s="12" t="s">
        <v>0</v>
      </c>
      <c r="E53" s="12" t="s">
        <v>212</v>
      </c>
    </row>
    <row r="54" spans="2:5" x14ac:dyDescent="0.3">
      <c r="B54" s="10" t="s">
        <v>57</v>
      </c>
      <c r="C54" s="11" t="s">
        <v>152</v>
      </c>
      <c r="D54" s="12" t="s">
        <v>0</v>
      </c>
      <c r="E54" s="12" t="s">
        <v>212</v>
      </c>
    </row>
    <row r="55" spans="2:5" x14ac:dyDescent="0.3">
      <c r="B55" s="10" t="s">
        <v>58</v>
      </c>
      <c r="C55" s="11" t="s">
        <v>153</v>
      </c>
      <c r="D55" s="12" t="s">
        <v>1</v>
      </c>
      <c r="E55" s="12" t="s">
        <v>210</v>
      </c>
    </row>
    <row r="56" spans="2:5" x14ac:dyDescent="0.3">
      <c r="B56" s="10" t="s">
        <v>59</v>
      </c>
      <c r="C56" s="11" t="s">
        <v>154</v>
      </c>
      <c r="D56" s="12" t="s">
        <v>0</v>
      </c>
      <c r="E56" s="12" t="s">
        <v>212</v>
      </c>
    </row>
    <row r="57" spans="2:5" x14ac:dyDescent="0.3">
      <c r="B57" s="10" t="s">
        <v>60</v>
      </c>
      <c r="C57" s="11" t="s">
        <v>155</v>
      </c>
      <c r="D57" s="12" t="s">
        <v>0</v>
      </c>
      <c r="E57" s="12" t="s">
        <v>209</v>
      </c>
    </row>
    <row r="58" spans="2:5" x14ac:dyDescent="0.3">
      <c r="B58" s="10" t="s">
        <v>61</v>
      </c>
      <c r="C58" s="11" t="s">
        <v>156</v>
      </c>
      <c r="D58" s="12" t="s">
        <v>1</v>
      </c>
      <c r="E58" s="12" t="s">
        <v>210</v>
      </c>
    </row>
    <row r="59" spans="2:5" x14ac:dyDescent="0.3">
      <c r="B59" s="10" t="s">
        <v>62</v>
      </c>
      <c r="C59" s="11" t="s">
        <v>157</v>
      </c>
      <c r="D59" s="12" t="s">
        <v>0</v>
      </c>
      <c r="E59" s="12" t="s">
        <v>211</v>
      </c>
    </row>
    <row r="60" spans="2:5" x14ac:dyDescent="0.3">
      <c r="B60" s="10" t="s">
        <v>63</v>
      </c>
      <c r="C60" s="11" t="s">
        <v>158</v>
      </c>
      <c r="D60" s="12" t="s">
        <v>0</v>
      </c>
      <c r="E60" s="12" t="s">
        <v>210</v>
      </c>
    </row>
    <row r="61" spans="2:5" x14ac:dyDescent="0.3">
      <c r="B61" s="10" t="s">
        <v>64</v>
      </c>
      <c r="C61" s="11" t="s">
        <v>159</v>
      </c>
      <c r="D61" s="12" t="s">
        <v>0</v>
      </c>
      <c r="E61" s="12" t="s">
        <v>211</v>
      </c>
    </row>
    <row r="62" spans="2:5" x14ac:dyDescent="0.3">
      <c r="B62" s="10" t="s">
        <v>65</v>
      </c>
      <c r="C62" s="11" t="s">
        <v>160</v>
      </c>
      <c r="D62" s="12" t="s">
        <v>0</v>
      </c>
      <c r="E62" s="12" t="s">
        <v>211</v>
      </c>
    </row>
    <row r="63" spans="2:5" x14ac:dyDescent="0.3">
      <c r="B63" s="10" t="s">
        <v>66</v>
      </c>
      <c r="C63" s="11" t="s">
        <v>161</v>
      </c>
      <c r="D63" s="12" t="s">
        <v>0</v>
      </c>
      <c r="E63" s="12" t="s">
        <v>212</v>
      </c>
    </row>
    <row r="64" spans="2:5" x14ac:dyDescent="0.3">
      <c r="B64" s="10" t="s">
        <v>67</v>
      </c>
      <c r="C64" s="11" t="s">
        <v>162</v>
      </c>
      <c r="D64" s="12" t="s">
        <v>0</v>
      </c>
      <c r="E64" s="12" t="s">
        <v>211</v>
      </c>
    </row>
    <row r="65" spans="2:5" x14ac:dyDescent="0.3">
      <c r="B65" s="10" t="s">
        <v>68</v>
      </c>
      <c r="C65" s="11" t="s">
        <v>163</v>
      </c>
      <c r="D65" s="12" t="s">
        <v>0</v>
      </c>
      <c r="E65" s="12" t="s">
        <v>210</v>
      </c>
    </row>
    <row r="66" spans="2:5" x14ac:dyDescent="0.3">
      <c r="B66" s="10" t="s">
        <v>69</v>
      </c>
      <c r="C66" s="11" t="s">
        <v>164</v>
      </c>
      <c r="D66" s="12" t="s">
        <v>1</v>
      </c>
      <c r="E66" s="12" t="s">
        <v>210</v>
      </c>
    </row>
    <row r="67" spans="2:5" x14ac:dyDescent="0.3">
      <c r="B67" s="10" t="s">
        <v>70</v>
      </c>
      <c r="C67" s="11" t="s">
        <v>165</v>
      </c>
      <c r="D67" s="12" t="s">
        <v>1</v>
      </c>
      <c r="E67" s="12" t="s">
        <v>210</v>
      </c>
    </row>
    <row r="68" spans="2:5" x14ac:dyDescent="0.3">
      <c r="B68" s="10" t="s">
        <v>71</v>
      </c>
      <c r="C68" s="11" t="s">
        <v>166</v>
      </c>
      <c r="D68" s="12" t="s">
        <v>2</v>
      </c>
      <c r="E68" s="12" t="s">
        <v>212</v>
      </c>
    </row>
    <row r="69" spans="2:5" x14ac:dyDescent="0.3">
      <c r="B69" s="10" t="s">
        <v>72</v>
      </c>
      <c r="C69" s="11" t="s">
        <v>167</v>
      </c>
      <c r="D69" s="12" t="s">
        <v>0</v>
      </c>
      <c r="E69" s="12" t="s">
        <v>212</v>
      </c>
    </row>
    <row r="70" spans="2:5" x14ac:dyDescent="0.3">
      <c r="B70" s="10" t="s">
        <v>73</v>
      </c>
      <c r="C70" s="11" t="s">
        <v>168</v>
      </c>
      <c r="D70" s="12" t="s">
        <v>0</v>
      </c>
      <c r="E70" s="12" t="s">
        <v>212</v>
      </c>
    </row>
    <row r="71" spans="2:5" x14ac:dyDescent="0.3">
      <c r="B71" s="10" t="s">
        <v>74</v>
      </c>
      <c r="C71" s="11" t="s">
        <v>169</v>
      </c>
      <c r="D71" s="12" t="s">
        <v>0</v>
      </c>
      <c r="E71" s="12" t="s">
        <v>212</v>
      </c>
    </row>
    <row r="72" spans="2:5" x14ac:dyDescent="0.3">
      <c r="B72" s="10" t="s">
        <v>75</v>
      </c>
      <c r="C72" s="11" t="s">
        <v>170</v>
      </c>
      <c r="D72" s="12" t="s">
        <v>0</v>
      </c>
      <c r="E72" s="12" t="s">
        <v>210</v>
      </c>
    </row>
    <row r="73" spans="2:5" x14ac:dyDescent="0.3">
      <c r="B73" s="10" t="s">
        <v>76</v>
      </c>
      <c r="C73" s="11" t="s">
        <v>171</v>
      </c>
      <c r="D73" s="12" t="s">
        <v>0</v>
      </c>
      <c r="E73" s="12" t="s">
        <v>212</v>
      </c>
    </row>
    <row r="74" spans="2:5" x14ac:dyDescent="0.3">
      <c r="B74" s="10" t="s">
        <v>77</v>
      </c>
      <c r="C74" s="11" t="s">
        <v>172</v>
      </c>
      <c r="D74" s="12" t="s">
        <v>1</v>
      </c>
      <c r="E74" s="12" t="s">
        <v>212</v>
      </c>
    </row>
    <row r="75" spans="2:5" x14ac:dyDescent="0.3">
      <c r="B75" s="10" t="s">
        <v>78</v>
      </c>
      <c r="C75" s="11" t="s">
        <v>173</v>
      </c>
      <c r="D75" s="12" t="s">
        <v>0</v>
      </c>
      <c r="E75" s="12" t="s">
        <v>211</v>
      </c>
    </row>
    <row r="76" spans="2:5" x14ac:dyDescent="0.3">
      <c r="B76" s="10" t="s">
        <v>79</v>
      </c>
      <c r="C76" s="11" t="s">
        <v>174</v>
      </c>
      <c r="D76" s="12" t="s">
        <v>0</v>
      </c>
      <c r="E76" s="12" t="s">
        <v>210</v>
      </c>
    </row>
    <row r="77" spans="2:5" x14ac:dyDescent="0.3">
      <c r="B77" s="10" t="s">
        <v>80</v>
      </c>
      <c r="C77" s="11" t="s">
        <v>175</v>
      </c>
      <c r="D77" s="12" t="s">
        <v>0</v>
      </c>
      <c r="E77" s="12" t="s">
        <v>212</v>
      </c>
    </row>
    <row r="78" spans="2:5" x14ac:dyDescent="0.3">
      <c r="B78" s="10" t="s">
        <v>81</v>
      </c>
      <c r="C78" s="11" t="s">
        <v>176</v>
      </c>
      <c r="D78" s="12" t="s">
        <v>0</v>
      </c>
      <c r="E78" s="12" t="s">
        <v>209</v>
      </c>
    </row>
    <row r="79" spans="2:5" x14ac:dyDescent="0.3">
      <c r="B79" s="10" t="s">
        <v>82</v>
      </c>
      <c r="C79" s="11" t="s">
        <v>177</v>
      </c>
      <c r="D79" s="12" t="s">
        <v>0</v>
      </c>
      <c r="E79" s="12" t="s">
        <v>209</v>
      </c>
    </row>
    <row r="80" spans="2:5" x14ac:dyDescent="0.3">
      <c r="B80" s="10" t="s">
        <v>83</v>
      </c>
      <c r="C80" s="11" t="s">
        <v>178</v>
      </c>
      <c r="D80" s="12" t="s">
        <v>0</v>
      </c>
      <c r="E80" s="12" t="s">
        <v>209</v>
      </c>
    </row>
    <row r="81" spans="2:5" x14ac:dyDescent="0.3">
      <c r="B81" s="10" t="s">
        <v>84</v>
      </c>
      <c r="C81" s="11" t="s">
        <v>179</v>
      </c>
      <c r="D81" s="12" t="s">
        <v>1</v>
      </c>
      <c r="E81" s="12" t="s">
        <v>212</v>
      </c>
    </row>
    <row r="82" spans="2:5" x14ac:dyDescent="0.3">
      <c r="B82" s="10" t="s">
        <v>85</v>
      </c>
      <c r="C82" s="11" t="s">
        <v>180</v>
      </c>
      <c r="D82" s="12" t="s">
        <v>0</v>
      </c>
      <c r="E82" s="12" t="s">
        <v>209</v>
      </c>
    </row>
    <row r="83" spans="2:5" x14ac:dyDescent="0.3">
      <c r="B83" s="10" t="s">
        <v>86</v>
      </c>
      <c r="C83" s="11" t="s">
        <v>181</v>
      </c>
      <c r="D83" s="12" t="s">
        <v>1</v>
      </c>
      <c r="E83" s="12" t="s">
        <v>212</v>
      </c>
    </row>
    <row r="84" spans="2:5" x14ac:dyDescent="0.3">
      <c r="B84" s="10" t="s">
        <v>87</v>
      </c>
      <c r="C84" s="11" t="s">
        <v>182</v>
      </c>
      <c r="D84" s="12" t="s">
        <v>1</v>
      </c>
      <c r="E84" s="12" t="s">
        <v>212</v>
      </c>
    </row>
    <row r="85" spans="2:5" x14ac:dyDescent="0.3">
      <c r="B85" s="10" t="s">
        <v>88</v>
      </c>
      <c r="C85" s="11" t="s">
        <v>183</v>
      </c>
      <c r="D85" s="12" t="s">
        <v>2</v>
      </c>
      <c r="E85" s="12" t="s">
        <v>209</v>
      </c>
    </row>
    <row r="86" spans="2:5" x14ac:dyDescent="0.3">
      <c r="B86" s="10" t="s">
        <v>89</v>
      </c>
      <c r="C86" s="11" t="s">
        <v>184</v>
      </c>
      <c r="D86" s="12" t="s">
        <v>1</v>
      </c>
      <c r="E86" s="12" t="s">
        <v>209</v>
      </c>
    </row>
    <row r="87" spans="2:5" x14ac:dyDescent="0.3">
      <c r="B87" s="10" t="s">
        <v>90</v>
      </c>
      <c r="C87" s="11" t="s">
        <v>185</v>
      </c>
      <c r="D87" s="12" t="s">
        <v>1</v>
      </c>
      <c r="E87" s="12" t="s">
        <v>212</v>
      </c>
    </row>
    <row r="88" spans="2:5" x14ac:dyDescent="0.3">
      <c r="B88" s="10" t="s">
        <v>91</v>
      </c>
      <c r="C88" s="11" t="s">
        <v>186</v>
      </c>
      <c r="D88" s="12" t="s">
        <v>1</v>
      </c>
      <c r="E88" s="12" t="s">
        <v>212</v>
      </c>
    </row>
    <row r="89" spans="2:5" x14ac:dyDescent="0.3">
      <c r="B89" s="10" t="s">
        <v>92</v>
      </c>
      <c r="C89" s="11" t="s">
        <v>187</v>
      </c>
      <c r="D89" s="12" t="s">
        <v>0</v>
      </c>
      <c r="E89" s="12" t="s">
        <v>210</v>
      </c>
    </row>
    <row r="90" spans="2:5" x14ac:dyDescent="0.3">
      <c r="B90" s="10" t="s">
        <v>93</v>
      </c>
      <c r="C90" s="11" t="s">
        <v>188</v>
      </c>
      <c r="D90" s="12" t="s">
        <v>0</v>
      </c>
      <c r="E90" s="12" t="s">
        <v>210</v>
      </c>
    </row>
    <row r="91" spans="2:5" x14ac:dyDescent="0.3">
      <c r="B91" s="10" t="s">
        <v>94</v>
      </c>
      <c r="C91" s="11" t="s">
        <v>189</v>
      </c>
      <c r="D91" s="12" t="s">
        <v>0</v>
      </c>
      <c r="E91" s="12" t="s">
        <v>209</v>
      </c>
    </row>
    <row r="92" spans="2:5" x14ac:dyDescent="0.3">
      <c r="B92" s="10" t="s">
        <v>95</v>
      </c>
      <c r="C92" s="11" t="s">
        <v>190</v>
      </c>
      <c r="D92" s="12" t="s">
        <v>0</v>
      </c>
      <c r="E92" s="12" t="s">
        <v>212</v>
      </c>
    </row>
    <row r="93" spans="2:5" x14ac:dyDescent="0.3">
      <c r="B93" s="10" t="s">
        <v>96</v>
      </c>
      <c r="C93" s="11" t="s">
        <v>191</v>
      </c>
      <c r="D93" s="12" t="s">
        <v>0</v>
      </c>
      <c r="E93" s="12" t="s">
        <v>211</v>
      </c>
    </row>
    <row r="94" spans="2:5" x14ac:dyDescent="0.3">
      <c r="B94" s="10" t="s">
        <v>97</v>
      </c>
      <c r="C94" s="11" t="s">
        <v>192</v>
      </c>
      <c r="D94" s="12" t="s">
        <v>0</v>
      </c>
      <c r="E94" s="12" t="s">
        <v>212</v>
      </c>
    </row>
    <row r="95" spans="2:5" x14ac:dyDescent="0.3">
      <c r="B95" s="10" t="s">
        <v>98</v>
      </c>
      <c r="C95" s="11" t="s">
        <v>193</v>
      </c>
      <c r="D95" s="12" t="s">
        <v>0</v>
      </c>
      <c r="E95" s="12" t="s">
        <v>212</v>
      </c>
    </row>
    <row r="96" spans="2:5" x14ac:dyDescent="0.3">
      <c r="B96" s="10" t="s">
        <v>99</v>
      </c>
      <c r="C96" s="11" t="s">
        <v>194</v>
      </c>
      <c r="D96" s="12" t="s">
        <v>0</v>
      </c>
      <c r="E96" s="12" t="s">
        <v>212</v>
      </c>
    </row>
    <row r="97" spans="1:6" x14ac:dyDescent="0.3">
      <c r="B97" s="10" t="s">
        <v>100</v>
      </c>
      <c r="C97" s="11" t="s">
        <v>195</v>
      </c>
      <c r="D97" s="12" t="s">
        <v>0</v>
      </c>
      <c r="E97" s="12" t="s">
        <v>209</v>
      </c>
    </row>
    <row r="98" spans="1:6" x14ac:dyDescent="0.3">
      <c r="B98" s="10" t="s">
        <v>213</v>
      </c>
      <c r="C98" s="11" t="s">
        <v>196</v>
      </c>
      <c r="D98" s="12" t="s">
        <v>2</v>
      </c>
      <c r="E98" s="12" t="s">
        <v>210</v>
      </c>
    </row>
    <row r="99" spans="1:6" x14ac:dyDescent="0.3">
      <c r="B99" s="10" t="s">
        <v>214</v>
      </c>
      <c r="C99" s="11" t="s">
        <v>197</v>
      </c>
      <c r="D99" s="12" t="s">
        <v>2</v>
      </c>
      <c r="E99" s="12" t="s">
        <v>210</v>
      </c>
    </row>
    <row r="100" spans="1:6" x14ac:dyDescent="0.3">
      <c r="B100" s="10" t="s">
        <v>215</v>
      </c>
      <c r="C100" s="11" t="s">
        <v>198</v>
      </c>
      <c r="D100" s="12" t="s">
        <v>2</v>
      </c>
      <c r="E100" s="12" t="s">
        <v>210</v>
      </c>
    </row>
    <row r="101" spans="1:6" x14ac:dyDescent="0.3">
      <c r="B101" s="10" t="s">
        <v>216</v>
      </c>
      <c r="C101" s="11" t="s">
        <v>199</v>
      </c>
      <c r="D101" s="12" t="s">
        <v>2</v>
      </c>
      <c r="E101" s="12" t="s">
        <v>210</v>
      </c>
    </row>
    <row r="102" spans="1:6" x14ac:dyDescent="0.3">
      <c r="B102" s="10" t="s">
        <v>217</v>
      </c>
      <c r="C102" s="11" t="s">
        <v>200</v>
      </c>
      <c r="D102" s="12" t="s">
        <v>2</v>
      </c>
      <c r="E102" s="12" t="s">
        <v>210</v>
      </c>
    </row>
    <row r="104" spans="1:6" ht="33" x14ac:dyDescent="0.3">
      <c r="C104" s="98" t="s">
        <v>234</v>
      </c>
      <c r="D104" s="98" t="s">
        <v>250</v>
      </c>
      <c r="E104" s="98" t="s">
        <v>251</v>
      </c>
      <c r="F104" s="98" t="s">
        <v>254</v>
      </c>
    </row>
    <row r="105" spans="1:6" x14ac:dyDescent="0.3">
      <c r="A105" s="94" t="s">
        <v>235</v>
      </c>
      <c r="C105" s="104"/>
      <c r="D105" s="104"/>
      <c r="E105" s="104"/>
      <c r="F105" s="104"/>
    </row>
    <row r="106" spans="1:6" x14ac:dyDescent="0.3">
      <c r="A106" s="97"/>
      <c r="C106" s="73"/>
      <c r="D106" s="73"/>
      <c r="E106" s="73"/>
      <c r="F106" s="72"/>
    </row>
    <row r="107" spans="1:6" ht="16.5" customHeight="1" x14ac:dyDescent="0.3">
      <c r="A107" s="95"/>
      <c r="C107" s="73" t="s">
        <v>285</v>
      </c>
      <c r="D107" s="72" t="s">
        <v>282</v>
      </c>
      <c r="E107" s="73" t="s">
        <v>288</v>
      </c>
      <c r="F107" s="72" t="s">
        <v>255</v>
      </c>
    </row>
    <row r="108" spans="1:6" x14ac:dyDescent="0.3">
      <c r="A108" s="95"/>
      <c r="C108" s="62" t="s">
        <v>286</v>
      </c>
      <c r="D108" s="10" t="s">
        <v>283</v>
      </c>
      <c r="E108" s="62" t="s">
        <v>289</v>
      </c>
      <c r="F108" s="72" t="s">
        <v>256</v>
      </c>
    </row>
    <row r="109" spans="1:6" x14ac:dyDescent="0.3">
      <c r="A109" s="95"/>
      <c r="C109" s="96" t="s">
        <v>287</v>
      </c>
      <c r="D109" s="10" t="s">
        <v>284</v>
      </c>
      <c r="E109" s="62" t="s">
        <v>290</v>
      </c>
      <c r="F109" s="72" t="s">
        <v>257</v>
      </c>
    </row>
    <row r="114" spans="3:6" x14ac:dyDescent="0.3">
      <c r="C114" s="103" t="s">
        <v>252</v>
      </c>
      <c r="D114" s="103" t="s">
        <v>253</v>
      </c>
      <c r="E114" s="103" t="s">
        <v>258</v>
      </c>
      <c r="F114" s="103" t="s">
        <v>259</v>
      </c>
    </row>
    <row r="115" spans="3:6" x14ac:dyDescent="0.3">
      <c r="D115" s="1" t="e">
        <f>VLOOKUP(TableauTampon[[#This Row],[Fiches sélectionnées]],$C$106:$F$109,2,FALSE)</f>
        <v>#N/A</v>
      </c>
      <c r="E115" s="1" t="e">
        <f>VLOOKUP(TableauTampon[[#This Row],[Fiches sélectionnées]],$C$106:$F$109,3,FALSE)</f>
        <v>#N/A</v>
      </c>
      <c r="F115" s="1" t="e">
        <f>VLOOKUP(TableauTampon[[#This Row],[Fiches sélectionnées]],$C$106:$F$109,4,FALSE)</f>
        <v>#N/A</v>
      </c>
    </row>
  </sheetData>
  <mergeCells count="1">
    <mergeCell ref="H8:I8"/>
  </mergeCells>
  <phoneticPr fontId="7" type="noConversion"/>
  <pageMargins left="0.7" right="0.7" top="0.75" bottom="0.75" header="0.3" footer="0.3"/>
  <pageSetup paperSize="9" orientation="portrait" r:id="rId1"/>
  <ignoredErrors>
    <ignoredError sqref="H10:I15" numberStoredAsText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2" operator="containsText" id="{888A2943-DBCC-4AAA-A4BF-C86B0599DB20}">
            <xm:f>NOT(ISERROR(SEARCH('Infos générales'!#REF!,A1)))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A103:B103 B2:E102 A1:XFD1 I2:XFD6 G2:G6 G7:XFD7 H8 G10:H15 J8:XFD15 A104:A107 C104:D104 C107:E109 F108:XFD109 G16:XFD107 A110:XFD1048576</xm:sqref>
        </x14:conditionalFormatting>
        <x14:conditionalFormatting xmlns:xm="http://schemas.microsoft.com/office/excel/2006/main">
          <x14:cfRule type="containsText" priority="81" operator="containsText" id="{A88D6B20-B945-480B-80D3-4E1DDE590924}">
            <xm:f>NOT(ISERROR(SEARCH('Infos générales'!#REF!,A1)))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A103:B103 B2:E102 A1:XFD1 I2:XFD6 G2:G6 G7:XFD7 H8 G10:H15 J8:XFD15 A104:A107 C104:D104 C107:E109 F108:XFD109 G16:XFD107 A110:XFD1048576</xm:sqref>
        </x14:conditionalFormatting>
        <x14:conditionalFormatting xmlns:xm="http://schemas.microsoft.com/office/excel/2006/main">
          <x14:cfRule type="containsText" priority="78" operator="containsText" id="{836DC776-83DE-40AD-A713-553309D3BC21}">
            <xm:f>NOT(ISERROR(SEARCH('Infos générales'!#REF!,G9)))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containsText" priority="77" operator="containsText" id="{737DC98D-F3AC-4F5F-B6EE-1D72B33EA6D5}">
            <xm:f>NOT(ISERROR(SEARCH('Infos générales'!#REF!,G9)))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containsText" priority="76" operator="containsText" id="{35B0BBBF-2598-46DC-B5F6-EA25444CF775}">
            <xm:f>NOT(ISERROR(SEARCH('Infos générales'!#REF!,H9)))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ontainsText" priority="75" operator="containsText" id="{B94901F4-5C16-4DA0-8673-F5EA23A849FC}">
            <xm:f>NOT(ISERROR(SEARCH('Infos générales'!#REF!,H9)))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containsText" priority="74" operator="containsText" id="{F74BFC10-36BC-45EA-B668-0A56BAD1E128}">
            <xm:f>NOT(ISERROR(SEARCH('Infos générales'!#REF!,I10)))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I10:I15</xm:sqref>
        </x14:conditionalFormatting>
        <x14:conditionalFormatting xmlns:xm="http://schemas.microsoft.com/office/excel/2006/main">
          <x14:cfRule type="containsText" priority="73" operator="containsText" id="{586888F3-8F01-4FF8-B372-5894DCE5943A}">
            <xm:f>NOT(ISERROR(SEARCH('Infos générales'!#REF!,I10)))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I10:I15</xm:sqref>
        </x14:conditionalFormatting>
        <x14:conditionalFormatting xmlns:xm="http://schemas.microsoft.com/office/excel/2006/main">
          <x14:cfRule type="containsText" priority="72" operator="containsText" id="{9DB4C72D-5257-4FA8-9301-6A90A15B1508}">
            <xm:f>NOT(ISERROR(SEARCH('Infos générales'!#REF!,I9)))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I9</xm:sqref>
        </x14:conditionalFormatting>
        <x14:conditionalFormatting xmlns:xm="http://schemas.microsoft.com/office/excel/2006/main">
          <x14:cfRule type="containsText" priority="71" operator="containsText" id="{91B8EB1A-1471-4216-9F1C-BEAF6FA77E37}">
            <xm:f>NOT(ISERROR(SEARCH('Infos générales'!#REF!,I9)))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I9</xm:sqref>
        </x14:conditionalFormatting>
        <x14:conditionalFormatting xmlns:xm="http://schemas.microsoft.com/office/excel/2006/main">
          <x14:cfRule type="containsText" priority="70" operator="containsText" id="{52256B1E-223D-4660-865F-F38CC42B246F}">
            <xm:f>NOT(ISERROR(SEARCH('Infos générales'!#REF!,C105)))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C105</xm:sqref>
        </x14:conditionalFormatting>
        <x14:conditionalFormatting xmlns:xm="http://schemas.microsoft.com/office/excel/2006/main">
          <x14:cfRule type="containsText" priority="69" operator="containsText" id="{D357216A-481F-4F74-8038-6AC2F22F7FF6}">
            <xm:f>NOT(ISERROR(SEARCH('Infos générales'!#REF!,C105)))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C105</xm:sqref>
        </x14:conditionalFormatting>
        <x14:conditionalFormatting xmlns:xm="http://schemas.microsoft.com/office/excel/2006/main">
          <x14:cfRule type="containsText" priority="58" operator="containsText" id="{31802F27-D854-4E9E-976C-688BB1B0185C}">
            <xm:f>NOT(ISERROR(SEARCH('Infos générales'!#REF!,C106)))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C106:D106</xm:sqref>
        </x14:conditionalFormatting>
        <x14:conditionalFormatting xmlns:xm="http://schemas.microsoft.com/office/excel/2006/main">
          <x14:cfRule type="containsText" priority="57" operator="containsText" id="{07BD7A6E-CFB9-4481-89C5-366967E3ADC9}">
            <xm:f>NOT(ISERROR(SEARCH('Infos générales'!#REF!,C106)))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C106:D106</xm:sqref>
        </x14:conditionalFormatting>
        <x14:conditionalFormatting xmlns:xm="http://schemas.microsoft.com/office/excel/2006/main">
          <x14:cfRule type="containsText" priority="46" operator="containsText" id="{36C034E4-16A4-4CBD-8D43-DFC3704F6440}">
            <xm:f>NOT(ISERROR(SEARCH('Infos générales'!#REF!,E104)))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E104</xm:sqref>
        </x14:conditionalFormatting>
        <x14:conditionalFormatting xmlns:xm="http://schemas.microsoft.com/office/excel/2006/main">
          <x14:cfRule type="containsText" priority="45" operator="containsText" id="{F4CE2ACB-FEF8-4824-B584-4AC81966ABEA}">
            <xm:f>NOT(ISERROR(SEARCH('Infos générales'!#REF!,E104)))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E104</xm:sqref>
        </x14:conditionalFormatting>
        <x14:conditionalFormatting xmlns:xm="http://schemas.microsoft.com/office/excel/2006/main">
          <x14:cfRule type="containsText" priority="28" operator="containsText" id="{33E49DD1-DA0A-44E5-B2AB-4AA54E0A6BB6}">
            <xm:f>NOT(ISERROR(SEARCH('Infos générales'!#REF!,E106)))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E106</xm:sqref>
        </x14:conditionalFormatting>
        <x14:conditionalFormatting xmlns:xm="http://schemas.microsoft.com/office/excel/2006/main">
          <x14:cfRule type="containsText" priority="27" operator="containsText" id="{26F7A07A-D4CA-41BD-9ABF-77ABA9E34711}">
            <xm:f>NOT(ISERROR(SEARCH('Infos générales'!#REF!,E106)))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E106</xm:sqref>
        </x14:conditionalFormatting>
        <x14:conditionalFormatting xmlns:xm="http://schemas.microsoft.com/office/excel/2006/main">
          <x14:cfRule type="containsText" priority="26" operator="containsText" id="{50F876C9-CBBD-4E12-BC2A-FC5A1D301F45}">
            <xm:f>NOT(ISERROR(SEARCH('Infos générales'!#REF!,F104)))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F104</xm:sqref>
        </x14:conditionalFormatting>
        <x14:conditionalFormatting xmlns:xm="http://schemas.microsoft.com/office/excel/2006/main">
          <x14:cfRule type="containsText" priority="25" operator="containsText" id="{19DF3E05-99FF-4BF6-8061-A559120E240F}">
            <xm:f>NOT(ISERROR(SEARCH('Infos générales'!#REF!,F104)))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F104</xm:sqref>
        </x14:conditionalFormatting>
        <x14:conditionalFormatting xmlns:xm="http://schemas.microsoft.com/office/excel/2006/main">
          <x14:cfRule type="containsText" priority="24" operator="containsText" id="{458CEF9C-A14D-4554-9D65-4821C6B384A0}">
            <xm:f>NOT(ISERROR(SEARCH('Infos générales'!#REF!,F106)))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F106:F107</xm:sqref>
        </x14:conditionalFormatting>
        <x14:conditionalFormatting xmlns:xm="http://schemas.microsoft.com/office/excel/2006/main">
          <x14:cfRule type="containsText" priority="23" operator="containsText" id="{3812B8FC-EF06-4D19-B58D-8BFE687EFE1D}">
            <xm:f>NOT(ISERROR(SEARCH('Infos générales'!#REF!,F106)))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F106:F107</xm:sqref>
        </x14:conditionalFormatting>
        <x14:conditionalFormatting xmlns:xm="http://schemas.microsoft.com/office/excel/2006/main">
          <x14:cfRule type="containsText" priority="2" operator="containsText" id="{151F2846-28FA-4E57-8799-E6293996F725}">
            <xm:f>NOT(ISERROR(SEARCH('Infos générales'!#REF!,D105)))</xm:f>
            <xm:f>'Infos générales'!#REF!</xm:f>
            <x14:dxf>
              <font>
                <color theme="9" tint="-0.499984740745262"/>
              </font>
              <fill>
                <patternFill patternType="solid">
                  <fgColor indexed="64"/>
                  <bgColor theme="9" tint="0.79989013336588644"/>
                </patternFill>
              </fill>
            </x14:dxf>
          </x14:cfRule>
          <xm:sqref>D105</xm:sqref>
        </x14:conditionalFormatting>
        <x14:conditionalFormatting xmlns:xm="http://schemas.microsoft.com/office/excel/2006/main">
          <x14:cfRule type="containsText" priority="1" operator="containsText" id="{37859D76-B626-45CA-B36A-4BA1AD37310C}">
            <xm:f>NOT(ISERROR(SEARCH('Infos générales'!#REF!,D105)))</xm:f>
            <xm:f>'Infos générales'!#REF!</xm:f>
            <x14:dxf>
              <font>
                <color rgb="FFC00000"/>
              </font>
              <fill>
                <patternFill patternType="solid">
                  <fgColor indexed="64"/>
                  <bgColor rgb="FFFCC0C0"/>
                </patternFill>
              </fill>
            </x14:dxf>
          </x14:cfRule>
          <xm:sqref>D105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 du site et synthèse</vt:lpstr>
      <vt:lpstr>110</vt:lpstr>
      <vt:lpstr>112</vt:lpstr>
      <vt:lpstr>113</vt:lpstr>
      <vt:lpstr>Paramètres et 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Martin</dc:creator>
  <cp:lastModifiedBy>Etienne Martin</cp:lastModifiedBy>
  <dcterms:created xsi:type="dcterms:W3CDTF">2020-10-20T09:21:16Z</dcterms:created>
  <dcterms:modified xsi:type="dcterms:W3CDTF">2020-10-23T23:49:27Z</dcterms:modified>
</cp:coreProperties>
</file>